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66925"/>
  <xr:revisionPtr revIDLastSave="0" documentId="13_ncr:1_{56A802E4-FAD2-44CB-9360-C1A3BBA961E1}" xr6:coauthVersionLast="45" xr6:coauthVersionMax="45" xr10:uidLastSave="{00000000-0000-0000-0000-000000000000}"/>
  <bookViews>
    <workbookView xWindow="2310" yWindow="0" windowWidth="18780" windowHeight="14745" xr2:uid="{419B76A8-C099-4B34-80CC-416540A5C314}"/>
  </bookViews>
  <sheets>
    <sheet name="ご使用に関して" sheetId="43" r:id="rId1"/>
    <sheet name="①基本情報と建物情報の入力" sheetId="29" r:id="rId2"/>
    <sheet name="②外皮性能の計算結果" sheetId="36" r:id="rId3"/>
    <sheet name="③一次エネルギー消費量の計算結果" sheetId="37" r:id="rId4"/>
    <sheet name="④評価結果" sheetId="42" r:id="rId5"/>
    <sheet name="計算過程" sheetId="28" state="hidden" r:id="rId6"/>
    <sheet name="入力リスト" sheetId="40" state="hidden" r:id="rId7"/>
    <sheet name="方位" sheetId="31" state="hidden" r:id="rId8"/>
    <sheet name="方位係数" sheetId="32" state="hidden" r:id="rId9"/>
    <sheet name="線熱貫流率" sheetId="33" state="hidden" r:id="rId10"/>
    <sheet name="温度差係数" sheetId="34" state="hidden" r:id="rId11"/>
    <sheet name="室面積の比率" sheetId="35" state="hidden" r:id="rId12"/>
    <sheet name="住棟単位外皮性能基準値" sheetId="41" state="hidden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1" i="37" l="1"/>
  <c r="NZ3" i="28"/>
  <c r="DK12" i="28"/>
  <c r="DK13" i="28"/>
  <c r="DK14" i="28"/>
  <c r="DK15" i="28"/>
  <c r="DK16" i="28"/>
  <c r="DK17" i="28"/>
  <c r="DK18" i="28"/>
  <c r="DK19" i="28"/>
  <c r="DK20" i="28"/>
  <c r="DK21" i="28"/>
  <c r="DK22" i="28"/>
  <c r="DK23" i="28"/>
  <c r="DK24" i="28"/>
  <c r="DK25" i="28"/>
  <c r="DK26" i="28"/>
  <c r="DK27" i="28"/>
  <c r="DK28" i="28"/>
  <c r="DK29" i="28"/>
  <c r="DK30" i="28"/>
  <c r="DK31" i="28"/>
  <c r="DK32" i="28"/>
  <c r="DK33" i="28"/>
  <c r="DK34" i="28"/>
  <c r="DK35" i="28"/>
  <c r="DK36" i="28"/>
  <c r="DK7" i="28"/>
  <c r="DJ12" i="28"/>
  <c r="DJ13" i="28"/>
  <c r="DJ14" i="28"/>
  <c r="DJ15" i="28"/>
  <c r="DJ16" i="28"/>
  <c r="DJ17" i="28"/>
  <c r="DJ18" i="28"/>
  <c r="DJ19" i="28"/>
  <c r="DJ20" i="28"/>
  <c r="DJ21" i="28"/>
  <c r="DJ22" i="28"/>
  <c r="DJ23" i="28"/>
  <c r="DJ24" i="28"/>
  <c r="DJ25" i="28"/>
  <c r="DJ26" i="28"/>
  <c r="DJ27" i="28"/>
  <c r="DJ28" i="28"/>
  <c r="DJ29" i="28"/>
  <c r="DJ30" i="28"/>
  <c r="DJ31" i="28"/>
  <c r="DJ32" i="28"/>
  <c r="DJ33" i="28"/>
  <c r="DJ34" i="28"/>
  <c r="DJ35" i="28"/>
  <c r="DJ36" i="28"/>
  <c r="DJ7" i="28"/>
  <c r="DI12" i="28"/>
  <c r="DI13" i="28"/>
  <c r="DI14" i="28"/>
  <c r="DI15" i="28"/>
  <c r="DI16" i="28"/>
  <c r="DI17" i="28"/>
  <c r="DI18" i="28"/>
  <c r="DI19" i="28"/>
  <c r="DI20" i="28"/>
  <c r="DI21" i="28"/>
  <c r="DI22" i="28"/>
  <c r="DI23" i="28"/>
  <c r="DI24" i="28"/>
  <c r="DI25" i="28"/>
  <c r="DI26" i="28"/>
  <c r="DI27" i="28"/>
  <c r="DI28" i="28"/>
  <c r="DI29" i="28"/>
  <c r="DI30" i="28"/>
  <c r="DI31" i="28"/>
  <c r="DI32" i="28"/>
  <c r="DI33" i="28"/>
  <c r="DI34" i="28"/>
  <c r="DI35" i="28"/>
  <c r="DI36" i="28"/>
  <c r="DI7" i="28"/>
  <c r="CV12" i="28"/>
  <c r="CV13" i="28"/>
  <c r="CV14" i="28"/>
  <c r="CV15" i="28"/>
  <c r="CV16" i="28"/>
  <c r="CV17" i="28"/>
  <c r="CV18" i="28"/>
  <c r="CV19" i="28"/>
  <c r="CV20" i="28"/>
  <c r="CV21" i="28"/>
  <c r="CV22" i="28"/>
  <c r="CV23" i="28"/>
  <c r="CV24" i="28"/>
  <c r="CV25" i="28"/>
  <c r="CV26" i="28"/>
  <c r="CV27" i="28"/>
  <c r="CV28" i="28"/>
  <c r="CV29" i="28"/>
  <c r="CV30" i="28"/>
  <c r="CV31" i="28"/>
  <c r="CV32" i="28"/>
  <c r="CV33" i="28"/>
  <c r="CV34" i="28"/>
  <c r="CV35" i="28"/>
  <c r="CV36" i="28"/>
  <c r="CU12" i="28"/>
  <c r="CU13" i="28"/>
  <c r="CU14" i="28"/>
  <c r="CU15" i="28"/>
  <c r="CU16" i="28"/>
  <c r="CU17" i="28"/>
  <c r="CU18" i="28"/>
  <c r="CU19" i="28"/>
  <c r="CU20" i="28"/>
  <c r="CU21" i="28"/>
  <c r="CU22" i="28"/>
  <c r="CU23" i="28"/>
  <c r="CU24" i="28"/>
  <c r="CU25" i="28"/>
  <c r="CU26" i="28"/>
  <c r="CU27" i="28"/>
  <c r="CU28" i="28"/>
  <c r="CU29" i="28"/>
  <c r="CU30" i="28"/>
  <c r="CU31" i="28"/>
  <c r="CU32" i="28"/>
  <c r="CU33" i="28"/>
  <c r="CU34" i="28"/>
  <c r="CU35" i="28"/>
  <c r="CU36" i="28"/>
  <c r="CT12" i="28"/>
  <c r="CT13" i="28"/>
  <c r="CT14" i="28"/>
  <c r="CT15" i="28"/>
  <c r="CT16" i="28"/>
  <c r="CT17" i="28"/>
  <c r="CT18" i="28"/>
  <c r="CT19" i="28"/>
  <c r="CT20" i="28"/>
  <c r="CT21" i="28"/>
  <c r="CT22" i="28"/>
  <c r="CT23" i="28"/>
  <c r="CT24" i="28"/>
  <c r="CT25" i="28"/>
  <c r="CT26" i="28"/>
  <c r="CT27" i="28"/>
  <c r="CT28" i="28"/>
  <c r="CT29" i="28"/>
  <c r="CT30" i="28"/>
  <c r="CT31" i="28"/>
  <c r="CT32" i="28"/>
  <c r="CT33" i="28"/>
  <c r="CT34" i="28"/>
  <c r="CT35" i="28"/>
  <c r="CT36" i="28"/>
  <c r="LF12" i="28" l="1"/>
  <c r="LF13" i="28"/>
  <c r="LF14" i="28"/>
  <c r="LF15" i="28"/>
  <c r="LF16" i="28"/>
  <c r="LF17" i="28"/>
  <c r="LF18" i="28"/>
  <c r="LF19" i="28"/>
  <c r="LF20" i="28"/>
  <c r="LF21" i="28"/>
  <c r="LF22" i="28"/>
  <c r="LF23" i="28"/>
  <c r="LF24" i="28"/>
  <c r="LF25" i="28"/>
  <c r="LF26" i="28"/>
  <c r="LF27" i="28"/>
  <c r="LF28" i="28"/>
  <c r="LF29" i="28"/>
  <c r="LF30" i="28"/>
  <c r="LF31" i="28"/>
  <c r="LF32" i="28"/>
  <c r="LF33" i="28"/>
  <c r="LF34" i="28"/>
  <c r="LF35" i="28"/>
  <c r="LF36" i="28"/>
  <c r="LE12" i="28"/>
  <c r="LE13" i="28"/>
  <c r="LE14" i="28"/>
  <c r="LE15" i="28"/>
  <c r="LE16" i="28"/>
  <c r="LE17" i="28"/>
  <c r="LE18" i="28"/>
  <c r="LE19" i="28"/>
  <c r="LE20" i="28"/>
  <c r="LE21" i="28"/>
  <c r="LE22" i="28"/>
  <c r="LE23" i="28"/>
  <c r="LE24" i="28"/>
  <c r="LE25" i="28"/>
  <c r="LE26" i="28"/>
  <c r="LE27" i="28"/>
  <c r="LE28" i="28"/>
  <c r="LE29" i="28"/>
  <c r="LE30" i="28"/>
  <c r="LE31" i="28"/>
  <c r="LE32" i="28"/>
  <c r="LE33" i="28"/>
  <c r="LE34" i="28"/>
  <c r="LE35" i="28"/>
  <c r="LE36" i="28"/>
  <c r="LD12" i="28"/>
  <c r="LD13" i="28"/>
  <c r="LD14" i="28"/>
  <c r="LD15" i="28"/>
  <c r="LD16" i="28"/>
  <c r="LD17" i="28"/>
  <c r="LD18" i="28"/>
  <c r="LD19" i="28"/>
  <c r="LD20" i="28"/>
  <c r="LD21" i="28"/>
  <c r="LD22" i="28"/>
  <c r="LD23" i="28"/>
  <c r="LD24" i="28"/>
  <c r="LD25" i="28"/>
  <c r="LD26" i="28"/>
  <c r="LD27" i="28"/>
  <c r="LD28" i="28"/>
  <c r="LD29" i="28"/>
  <c r="LD30" i="28"/>
  <c r="LD31" i="28"/>
  <c r="LD32" i="28"/>
  <c r="LD33" i="28"/>
  <c r="LD34" i="28"/>
  <c r="LD35" i="28"/>
  <c r="LD36" i="28"/>
  <c r="IZ12" i="28"/>
  <c r="IZ13" i="28"/>
  <c r="IZ14" i="28"/>
  <c r="IZ15" i="28"/>
  <c r="IZ16" i="28"/>
  <c r="IZ17" i="28"/>
  <c r="IZ18" i="28"/>
  <c r="IZ19" i="28"/>
  <c r="IZ20" i="28"/>
  <c r="IZ21" i="28"/>
  <c r="IZ22" i="28"/>
  <c r="IZ23" i="28"/>
  <c r="IZ24" i="28"/>
  <c r="IZ25" i="28"/>
  <c r="IZ26" i="28"/>
  <c r="IZ27" i="28"/>
  <c r="IZ28" i="28"/>
  <c r="IZ29" i="28"/>
  <c r="IZ30" i="28"/>
  <c r="IZ31" i="28"/>
  <c r="IZ32" i="28"/>
  <c r="IZ33" i="28"/>
  <c r="IZ34" i="28"/>
  <c r="IZ35" i="28"/>
  <c r="IZ36" i="28"/>
  <c r="IY12" i="28"/>
  <c r="IY13" i="28"/>
  <c r="IY14" i="28"/>
  <c r="IY15" i="28"/>
  <c r="IY16" i="28"/>
  <c r="IY17" i="28"/>
  <c r="IY18" i="28"/>
  <c r="IY19" i="28"/>
  <c r="IY20" i="28"/>
  <c r="IY21" i="28"/>
  <c r="IY22" i="28"/>
  <c r="IY23" i="28"/>
  <c r="IY24" i="28"/>
  <c r="IY25" i="28"/>
  <c r="IY26" i="28"/>
  <c r="IY27" i="28"/>
  <c r="IY28" i="28"/>
  <c r="IY29" i="28"/>
  <c r="IY30" i="28"/>
  <c r="IY31" i="28"/>
  <c r="IY32" i="28"/>
  <c r="IY33" i="28"/>
  <c r="IY34" i="28"/>
  <c r="IY35" i="28"/>
  <c r="IY36" i="28"/>
  <c r="IX12" i="28"/>
  <c r="IX13" i="28"/>
  <c r="IX14" i="28"/>
  <c r="IX15" i="28"/>
  <c r="IX16" i="28"/>
  <c r="IX17" i="28"/>
  <c r="IX18" i="28"/>
  <c r="IX19" i="28"/>
  <c r="IX20" i="28"/>
  <c r="IX21" i="28"/>
  <c r="IX22" i="28"/>
  <c r="IX23" i="28"/>
  <c r="IX24" i="28"/>
  <c r="IX25" i="28"/>
  <c r="IX26" i="28"/>
  <c r="IX27" i="28"/>
  <c r="IX28" i="28"/>
  <c r="IX29" i="28"/>
  <c r="IX30" i="28"/>
  <c r="IX31" i="28"/>
  <c r="IX32" i="28"/>
  <c r="IX33" i="28"/>
  <c r="IX34" i="28"/>
  <c r="IX35" i="28"/>
  <c r="IX36" i="28"/>
  <c r="H15" i="37"/>
  <c r="H16" i="37" l="1"/>
  <c r="H17" i="37"/>
  <c r="NR7" i="28" s="1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9" i="37"/>
  <c r="H43" i="37"/>
  <c r="H51" i="37"/>
  <c r="H75" i="37"/>
  <c r="NP7" i="28"/>
  <c r="NQ7" i="28"/>
  <c r="NO7" i="28"/>
  <c r="NN7" i="28"/>
  <c r="NM7" i="28"/>
  <c r="H103" i="37"/>
  <c r="H104" i="37"/>
  <c r="H102" i="37"/>
  <c r="H99" i="37" l="1"/>
  <c r="H91" i="37"/>
  <c r="H67" i="37"/>
  <c r="H87" i="37"/>
  <c r="NP31" i="28" s="1"/>
  <c r="H63" i="37"/>
  <c r="NP23" i="28" s="1"/>
  <c r="H79" i="37"/>
  <c r="H55" i="37"/>
  <c r="H83" i="37"/>
  <c r="NR29" i="28" s="1"/>
  <c r="H98" i="37"/>
  <c r="NR34" i="28" s="1"/>
  <c r="H94" i="37"/>
  <c r="H90" i="37"/>
  <c r="NP32" i="28" s="1"/>
  <c r="H86" i="37"/>
  <c r="NR30" i="28" s="1"/>
  <c r="H82" i="37"/>
  <c r="H78" i="37"/>
  <c r="H74" i="37"/>
  <c r="NR26" i="28" s="1"/>
  <c r="H70" i="37"/>
  <c r="H66" i="37"/>
  <c r="NP24" i="28" s="1"/>
  <c r="H62" i="37"/>
  <c r="H58" i="37"/>
  <c r="H54" i="37"/>
  <c r="H50" i="37"/>
  <c r="NR18" i="28" s="1"/>
  <c r="H46" i="37"/>
  <c r="H42" i="37"/>
  <c r="NP16" i="28" s="1"/>
  <c r="H38" i="37"/>
  <c r="NR14" i="28" s="1"/>
  <c r="H34" i="37"/>
  <c r="H59" i="37"/>
  <c r="H47" i="37"/>
  <c r="NR17" i="28" s="1"/>
  <c r="H101" i="37"/>
  <c r="NR35" i="28" s="1"/>
  <c r="H97" i="37"/>
  <c r="H93" i="37"/>
  <c r="H89" i="37"/>
  <c r="NR31" i="28" s="1"/>
  <c r="H85" i="37"/>
  <c r="H81" i="37"/>
  <c r="NP29" i="28" s="1"/>
  <c r="H77" i="37"/>
  <c r="H73" i="37"/>
  <c r="H69" i="37"/>
  <c r="NP25" i="28" s="1"/>
  <c r="H65" i="37"/>
  <c r="NR23" i="28" s="1"/>
  <c r="H61" i="37"/>
  <c r="H57" i="37"/>
  <c r="NP21" i="28" s="1"/>
  <c r="H53" i="37"/>
  <c r="NR19" i="28" s="1"/>
  <c r="H49" i="37"/>
  <c r="H45" i="37"/>
  <c r="H41" i="37"/>
  <c r="NR15" i="28" s="1"/>
  <c r="H37" i="37"/>
  <c r="H33" i="37"/>
  <c r="H95" i="37"/>
  <c r="H71" i="37"/>
  <c r="NR25" i="28" s="1"/>
  <c r="H35" i="37"/>
  <c r="NR13" i="28" s="1"/>
  <c r="H100" i="37"/>
  <c r="H96" i="37"/>
  <c r="H92" i="37"/>
  <c r="NR32" i="28" s="1"/>
  <c r="H88" i="37"/>
  <c r="H84" i="37"/>
  <c r="NP30" i="28" s="1"/>
  <c r="H80" i="37"/>
  <c r="H76" i="37"/>
  <c r="H72" i="37"/>
  <c r="H68" i="37"/>
  <c r="NR24" i="28" s="1"/>
  <c r="H64" i="37"/>
  <c r="H60" i="37"/>
  <c r="H56" i="37"/>
  <c r="NR20" i="28" s="1"/>
  <c r="H52" i="37"/>
  <c r="H48" i="37"/>
  <c r="H44" i="37"/>
  <c r="NR16" i="28" s="1"/>
  <c r="H40" i="37"/>
  <c r="H36" i="37"/>
  <c r="NQ9" i="28"/>
  <c r="NQ8" i="28"/>
  <c r="NO8" i="28"/>
  <c r="NN36" i="28"/>
  <c r="NP36" i="28"/>
  <c r="NN8" i="28"/>
  <c r="NM8" i="28"/>
  <c r="NP9" i="28"/>
  <c r="NM36" i="28"/>
  <c r="NR8" i="28"/>
  <c r="NO36" i="28"/>
  <c r="NN28" i="28"/>
  <c r="NN12" i="28"/>
  <c r="NR36" i="28"/>
  <c r="NN24" i="28"/>
  <c r="NN20" i="28"/>
  <c r="NN32" i="28"/>
  <c r="NN16" i="28"/>
  <c r="NR27" i="28"/>
  <c r="NR11" i="28"/>
  <c r="NO29" i="28"/>
  <c r="NO17" i="28"/>
  <c r="NO13" i="28"/>
  <c r="NO9" i="28"/>
  <c r="NO34" i="28"/>
  <c r="NN33" i="28"/>
  <c r="NM32" i="28"/>
  <c r="NO30" i="28"/>
  <c r="NN29" i="28"/>
  <c r="NM28" i="28"/>
  <c r="NO26" i="28"/>
  <c r="NN25" i="28"/>
  <c r="NM24" i="28"/>
  <c r="NO22" i="28"/>
  <c r="NN21" i="28"/>
  <c r="NM20" i="28"/>
  <c r="NO18" i="28"/>
  <c r="NN17" i="28"/>
  <c r="NM16" i="28"/>
  <c r="NO14" i="28"/>
  <c r="NN13" i="28"/>
  <c r="NM12" i="28"/>
  <c r="NO10" i="28"/>
  <c r="NN9" i="28"/>
  <c r="NR28" i="28"/>
  <c r="NP22" i="28"/>
  <c r="NP14" i="28"/>
  <c r="NR12" i="28"/>
  <c r="NO33" i="28"/>
  <c r="NO25" i="28"/>
  <c r="NM23" i="28"/>
  <c r="NM19" i="28"/>
  <c r="NM15" i="28"/>
  <c r="NM11" i="28"/>
  <c r="NO35" i="28"/>
  <c r="NN34" i="28"/>
  <c r="NM33" i="28"/>
  <c r="NO31" i="28"/>
  <c r="NN30" i="28"/>
  <c r="NM29" i="28"/>
  <c r="NO27" i="28"/>
  <c r="NN26" i="28"/>
  <c r="NM25" i="28"/>
  <c r="NO23" i="28"/>
  <c r="NN22" i="28"/>
  <c r="NM21" i="28"/>
  <c r="NO19" i="28"/>
  <c r="NN18" i="28"/>
  <c r="NM17" i="28"/>
  <c r="NO15" i="28"/>
  <c r="NN14" i="28"/>
  <c r="NM13" i="28"/>
  <c r="NO11" i="28"/>
  <c r="NN10" i="28"/>
  <c r="NM9" i="28"/>
  <c r="NR33" i="28"/>
  <c r="NR21" i="28"/>
  <c r="NP15" i="28"/>
  <c r="NR9" i="28"/>
  <c r="NM35" i="28"/>
  <c r="NM31" i="28"/>
  <c r="NM27" i="28"/>
  <c r="NO21" i="28"/>
  <c r="NN35" i="28"/>
  <c r="NM34" i="28"/>
  <c r="NO32" i="28"/>
  <c r="NN31" i="28"/>
  <c r="NM30" i="28"/>
  <c r="NO28" i="28"/>
  <c r="NN27" i="28"/>
  <c r="NM26" i="28"/>
  <c r="NO24" i="28"/>
  <c r="NN23" i="28"/>
  <c r="NM22" i="28"/>
  <c r="NO20" i="28"/>
  <c r="NN19" i="28"/>
  <c r="NM18" i="28"/>
  <c r="NO16" i="28"/>
  <c r="NN15" i="28"/>
  <c r="NM14" i="28"/>
  <c r="NO12" i="28"/>
  <c r="NN11" i="28"/>
  <c r="NM10" i="28"/>
  <c r="NR22" i="28"/>
  <c r="NR10" i="28"/>
  <c r="C7" i="42"/>
  <c r="C6" i="42"/>
  <c r="NP12" i="28" l="1"/>
  <c r="NP20" i="28"/>
  <c r="NP28" i="28"/>
  <c r="NP8" i="28"/>
  <c r="NP11" i="28"/>
  <c r="NP19" i="28"/>
  <c r="NP27" i="28"/>
  <c r="NP35" i="28"/>
  <c r="NP10" i="28"/>
  <c r="NP18" i="28"/>
  <c r="NP26" i="28"/>
  <c r="NP34" i="28"/>
  <c r="NP13" i="28"/>
  <c r="NP17" i="28"/>
  <c r="NP33" i="28"/>
  <c r="NQ10" i="28"/>
  <c r="A1" i="42"/>
  <c r="A1" i="37"/>
  <c r="A1" i="36"/>
  <c r="DH7" i="28"/>
  <c r="DF7" i="28"/>
  <c r="NQ11" i="28" l="1"/>
  <c r="CG7" i="28"/>
  <c r="CF7" i="28"/>
  <c r="CE7" i="28"/>
  <c r="BU7" i="28"/>
  <c r="BK7" i="28"/>
  <c r="BJ7" i="28"/>
  <c r="BI7" i="28"/>
  <c r="NQ12" i="28" l="1"/>
  <c r="G7" i="28"/>
  <c r="AB7" i="28" s="1"/>
  <c r="NQ13" i="28" l="1"/>
  <c r="F7" i="28"/>
  <c r="CV7" i="28" l="1"/>
  <c r="CT7" i="28"/>
  <c r="CU7" i="28"/>
  <c r="NQ14" i="28"/>
  <c r="A18" i="37"/>
  <c r="A21" i="37" s="1"/>
  <c r="A24" i="37" s="1"/>
  <c r="A27" i="37" s="1"/>
  <c r="A30" i="37" s="1"/>
  <c r="A33" i="37" s="1"/>
  <c r="A36" i="37" s="1"/>
  <c r="A39" i="37" s="1"/>
  <c r="A42" i="37" s="1"/>
  <c r="A45" i="37" s="1"/>
  <c r="A48" i="37" s="1"/>
  <c r="A51" i="37" s="1"/>
  <c r="A54" i="37" s="1"/>
  <c r="A57" i="37" s="1"/>
  <c r="A60" i="37" s="1"/>
  <c r="A63" i="37" s="1"/>
  <c r="A66" i="37" s="1"/>
  <c r="A69" i="37" s="1"/>
  <c r="A72" i="37" s="1"/>
  <c r="A75" i="37" s="1"/>
  <c r="A78" i="37" s="1"/>
  <c r="A81" i="37" s="1"/>
  <c r="A84" i="37" s="1"/>
  <c r="A87" i="37" s="1"/>
  <c r="A90" i="37" s="1"/>
  <c r="A93" i="37" s="1"/>
  <c r="A96" i="37" s="1"/>
  <c r="A99" i="37" s="1"/>
  <c r="A102" i="37" s="1"/>
  <c r="MZ7" i="28"/>
  <c r="MY7" i="28"/>
  <c r="MX7" i="28"/>
  <c r="NS7" i="28" s="1"/>
  <c r="A17" i="36"/>
  <c r="A20" i="36" s="1"/>
  <c r="A23" i="36" s="1"/>
  <c r="A26" i="36" s="1"/>
  <c r="A29" i="36" s="1"/>
  <c r="A32" i="36" s="1"/>
  <c r="A35" i="36" s="1"/>
  <c r="A38" i="36" s="1"/>
  <c r="A41" i="36" s="1"/>
  <c r="A44" i="36" s="1"/>
  <c r="A47" i="36" s="1"/>
  <c r="A50" i="36" s="1"/>
  <c r="A53" i="36" s="1"/>
  <c r="A56" i="36" s="1"/>
  <c r="A59" i="36" s="1"/>
  <c r="A62" i="36" s="1"/>
  <c r="A65" i="36" s="1"/>
  <c r="A68" i="36" s="1"/>
  <c r="A71" i="36" s="1"/>
  <c r="A74" i="36" s="1"/>
  <c r="A77" i="36" s="1"/>
  <c r="A80" i="36" s="1"/>
  <c r="A83" i="36" s="1"/>
  <c r="A86" i="36" s="1"/>
  <c r="A89" i="36" s="1"/>
  <c r="A92" i="36" s="1"/>
  <c r="A95" i="36" s="1"/>
  <c r="A98" i="36" s="1"/>
  <c r="A101" i="36" s="1"/>
  <c r="E5" i="35"/>
  <c r="E4" i="35"/>
  <c r="MD7" i="28"/>
  <c r="KN7" i="28"/>
  <c r="NQ15" i="28" l="1"/>
  <c r="NW7" i="28"/>
  <c r="NT7" i="28"/>
  <c r="NV7" i="28"/>
  <c r="NU7" i="28"/>
  <c r="NX7" i="28"/>
  <c r="MC7" i="28"/>
  <c r="KM7" i="28"/>
  <c r="LL7" i="28"/>
  <c r="JV7" i="28"/>
  <c r="GY7" i="28"/>
  <c r="FL7" i="28"/>
  <c r="FK7" i="28"/>
  <c r="FJ7" i="28"/>
  <c r="GW7" i="28"/>
  <c r="GX7" i="28"/>
  <c r="GV7" i="28"/>
  <c r="GT7" i="28" a="1"/>
  <c r="GT7" i="28" s="1"/>
  <c r="GS7" i="28" a="1"/>
  <c r="GS7" i="28" s="1"/>
  <c r="GR7" i="28" a="1"/>
  <c r="GR7" i="28" s="1"/>
  <c r="GQ7" i="28" a="1"/>
  <c r="GQ7" i="28" s="1"/>
  <c r="GP7" i="28" a="1"/>
  <c r="GP7" i="28" s="1"/>
  <c r="NQ16" i="28" l="1"/>
  <c r="GO7" i="28" a="1"/>
  <c r="GO7" i="28" s="1"/>
  <c r="GN7" i="28" a="1"/>
  <c r="GN7" i="28" s="1"/>
  <c r="GM7" i="28" a="1"/>
  <c r="GM7" i="28" s="1"/>
  <c r="GL7" i="28" a="1"/>
  <c r="GL7" i="28" s="1"/>
  <c r="GK7" i="28" a="1"/>
  <c r="GK7" i="28" s="1"/>
  <c r="GJ7" i="28"/>
  <c r="GE7" i="28"/>
  <c r="HQ7" i="28" s="1"/>
  <c r="GF7" i="28"/>
  <c r="GH7" i="28"/>
  <c r="GG7" i="28"/>
  <c r="GA7" i="28"/>
  <c r="GB7" i="28"/>
  <c r="GC7" i="28"/>
  <c r="GD7" i="28"/>
  <c r="FZ7" i="28"/>
  <c r="NQ17" i="28" l="1"/>
  <c r="IJ7" i="28"/>
  <c r="IK7" i="28"/>
  <c r="II7" i="28"/>
  <c r="HR7" i="28"/>
  <c r="HP7" i="28"/>
  <c r="EC7" i="28"/>
  <c r="EA7" i="28"/>
  <c r="DW7" i="28"/>
  <c r="IW7" i="28"/>
  <c r="IV7" i="28"/>
  <c r="IU7" i="28"/>
  <c r="DB7" i="28"/>
  <c r="CQ7" i="28"/>
  <c r="CM7" i="28"/>
  <c r="CS7" i="28"/>
  <c r="NQ18" i="28" l="1"/>
  <c r="CA7" i="28"/>
  <c r="BZ7" i="28"/>
  <c r="BY7" i="28"/>
  <c r="BX7" i="28"/>
  <c r="NQ19" i="28" l="1"/>
  <c r="IE7" i="28"/>
  <c r="E7" i="28"/>
  <c r="D7" i="28"/>
  <c r="DL7" i="28" s="1"/>
  <c r="IX7" i="28" s="1"/>
  <c r="NQ20" i="28" l="1"/>
  <c r="DZ7" i="28"/>
  <c r="CD7" i="28"/>
  <c r="IH7" i="28" s="1"/>
  <c r="CB7" i="28"/>
  <c r="IF7" i="28" s="1"/>
  <c r="EE7" i="28"/>
  <c r="JH7" i="28" s="1"/>
  <c r="ED7" i="28"/>
  <c r="JG7" i="28" s="1"/>
  <c r="EF7" i="28"/>
  <c r="JI7" i="28" s="1"/>
  <c r="DY7" i="28"/>
  <c r="EB7" i="28"/>
  <c r="DV7" i="28"/>
  <c r="DX7" i="28"/>
  <c r="DS7" i="28"/>
  <c r="DT7" i="28"/>
  <c r="DR7" i="28"/>
  <c r="DU7" i="28"/>
  <c r="CY7" i="28"/>
  <c r="DG7" i="28"/>
  <c r="DC7" i="28"/>
  <c r="CX7" i="28"/>
  <c r="DD7" i="28"/>
  <c r="CZ7" i="28"/>
  <c r="AQ7" i="28"/>
  <c r="FS7" i="28" s="1"/>
  <c r="HY7" i="28" s="1"/>
  <c r="P7" i="28"/>
  <c r="K7" i="28"/>
  <c r="J7" i="28"/>
  <c r="I7" i="28"/>
  <c r="H7" i="28"/>
  <c r="AE7" i="28" s="1"/>
  <c r="BE7" i="28"/>
  <c r="BC7" i="28"/>
  <c r="AY7" i="28"/>
  <c r="NQ21" i="28" l="1"/>
  <c r="S7" i="28"/>
  <c r="V7" i="28"/>
  <c r="J14" i="36"/>
  <c r="JF7" i="28"/>
  <c r="LY7" i="28"/>
  <c r="KI7" i="28"/>
  <c r="LS7" i="28"/>
  <c r="KC7" i="28"/>
  <c r="LW7" i="28"/>
  <c r="KG7" i="28"/>
  <c r="JD7" i="28"/>
  <c r="JE7" i="28"/>
  <c r="FA7" i="28"/>
  <c r="HG7" i="28" s="1"/>
  <c r="DN7" i="28"/>
  <c r="IZ7" i="28" s="1"/>
  <c r="DM7" i="28"/>
  <c r="IY7" i="28" s="1"/>
  <c r="IQ7" i="28"/>
  <c r="CC7" i="28"/>
  <c r="IG7" i="28" s="1"/>
  <c r="IP7" i="28"/>
  <c r="IO7" i="28"/>
  <c r="AC7" i="28"/>
  <c r="FE7" i="28" s="1"/>
  <c r="HK7" i="28" s="1"/>
  <c r="AD7" i="28"/>
  <c r="FF7" i="28" s="1"/>
  <c r="HL7" i="28" s="1"/>
  <c r="FD7" i="28"/>
  <c r="HJ7" i="28" s="1"/>
  <c r="AI7" i="28"/>
  <c r="AH7" i="28"/>
  <c r="AF7" i="28"/>
  <c r="AG7" i="28"/>
  <c r="AS7" i="28"/>
  <c r="FU7" i="28" s="1"/>
  <c r="IA7" i="28" s="1"/>
  <c r="AR7" i="28"/>
  <c r="FT7" i="28" s="1"/>
  <c r="HZ7" i="28" s="1"/>
  <c r="AP7" i="28"/>
  <c r="AN7" i="28"/>
  <c r="AJ7" i="28"/>
  <c r="NQ22" i="28" l="1"/>
  <c r="I14" i="36"/>
  <c r="H14" i="36"/>
  <c r="EQ7" i="28"/>
  <c r="EN7" i="28"/>
  <c r="Q7" i="28"/>
  <c r="R7" i="28"/>
  <c r="A3" i="31"/>
  <c r="AO7" i="28"/>
  <c r="AM7" i="28"/>
  <c r="A8" i="28"/>
  <c r="NQ23" i="28" l="1"/>
  <c r="DH8" i="28"/>
  <c r="DF8" i="28"/>
  <c r="KN8" i="28"/>
  <c r="ED8" i="28"/>
  <c r="EE8" i="28"/>
  <c r="EF8" i="28"/>
  <c r="U7" i="28"/>
  <c r="X7" i="28"/>
  <c r="T7" i="28"/>
  <c r="W7" i="28"/>
  <c r="AR8" i="28"/>
  <c r="FT8" i="28" s="1"/>
  <c r="AQ8" i="28"/>
  <c r="AS8" i="28"/>
  <c r="FU8" i="28" s="1"/>
  <c r="MY8" i="28"/>
  <c r="MZ8" i="28"/>
  <c r="MX8" i="28"/>
  <c r="MD8" i="28"/>
  <c r="KM8" i="28"/>
  <c r="MC8" i="28"/>
  <c r="J16" i="36"/>
  <c r="J15" i="36"/>
  <c r="C3" i="31"/>
  <c r="LH4" i="28"/>
  <c r="LH7" i="28" s="1"/>
  <c r="JR4" i="28"/>
  <c r="JR7" i="28" s="1"/>
  <c r="KW7" i="28" s="1"/>
  <c r="HV7" i="28"/>
  <c r="EP7" i="28"/>
  <c r="ES7" i="28"/>
  <c r="LL8" i="28"/>
  <c r="JV8" i="28"/>
  <c r="FP7" i="28"/>
  <c r="FC8" i="28"/>
  <c r="FB8" i="28"/>
  <c r="GY8" i="28"/>
  <c r="FA8" i="28"/>
  <c r="FC7" i="28"/>
  <c r="HI7" i="28" s="1"/>
  <c r="FB7" i="28"/>
  <c r="HH7" i="28" s="1"/>
  <c r="GW8" i="28"/>
  <c r="GV8" i="28"/>
  <c r="GS8" i="28" a="1"/>
  <c r="GS8" i="28" s="1"/>
  <c r="GQ8" i="28" a="1"/>
  <c r="GQ8" i="28" s="1"/>
  <c r="GX8" i="28"/>
  <c r="GT8" i="28" a="1"/>
  <c r="GT8" i="28" s="1"/>
  <c r="GR8" i="28" a="1"/>
  <c r="GR8" i="28" s="1"/>
  <c r="GP8" i="28" a="1"/>
  <c r="GP8" i="28" s="1"/>
  <c r="GO8" i="28" a="1"/>
  <c r="GO8" i="28" s="1"/>
  <c r="GM8" i="28" a="1"/>
  <c r="GM8" i="28" s="1"/>
  <c r="GK8" i="28" a="1"/>
  <c r="GK8" i="28" s="1"/>
  <c r="GJ8" i="28"/>
  <c r="GN8" i="28" a="1"/>
  <c r="GN8" i="28" s="1"/>
  <c r="GL8" i="28" a="1"/>
  <c r="GL8" i="28" s="1"/>
  <c r="GF8" i="28"/>
  <c r="GD8" i="28"/>
  <c r="GH8" i="28"/>
  <c r="GA8" i="28"/>
  <c r="GE8" i="28"/>
  <c r="GC8" i="28"/>
  <c r="GB8" i="28"/>
  <c r="FZ8" i="28"/>
  <c r="GG8" i="28"/>
  <c r="BX8" i="28"/>
  <c r="BU8" i="28"/>
  <c r="BY8" i="28"/>
  <c r="BZ8" i="28"/>
  <c r="CA8" i="28"/>
  <c r="EC8" i="28"/>
  <c r="DW8" i="28"/>
  <c r="DZ8" i="28"/>
  <c r="DX8" i="28"/>
  <c r="EA8" i="28"/>
  <c r="DY8" i="28"/>
  <c r="DS8" i="28"/>
  <c r="DR8" i="28"/>
  <c r="DV8" i="28"/>
  <c r="DU8" i="28"/>
  <c r="CQ8" i="28"/>
  <c r="DB8" i="28"/>
  <c r="CM8" i="28"/>
  <c r="EB8" i="28"/>
  <c r="DT8" i="28"/>
  <c r="CS8" i="28"/>
  <c r="E8" i="28"/>
  <c r="D8" i="28"/>
  <c r="DG8" i="28" s="1"/>
  <c r="F8" i="28"/>
  <c r="G8" i="28"/>
  <c r="A9" i="28"/>
  <c r="P8" i="28"/>
  <c r="FS8" i="28"/>
  <c r="K8" i="28"/>
  <c r="AH8" i="28" s="1"/>
  <c r="H8" i="28"/>
  <c r="AE8" i="28" s="1"/>
  <c r="BC8" i="28"/>
  <c r="I8" i="28"/>
  <c r="AF8" i="28" s="1"/>
  <c r="BE8" i="28"/>
  <c r="J8" i="28"/>
  <c r="AG8" i="28" s="1"/>
  <c r="AY8" i="28"/>
  <c r="AJ8" i="28"/>
  <c r="AN8" i="28"/>
  <c r="AP8" i="28"/>
  <c r="Z7" i="28"/>
  <c r="EY7" i="28" s="1"/>
  <c r="MA7" i="28" s="1"/>
  <c r="Y7" i="28"/>
  <c r="AL7" i="28"/>
  <c r="AK7" i="28"/>
  <c r="R8" i="28"/>
  <c r="Q8" i="28"/>
  <c r="AA7" i="28"/>
  <c r="EZ7" i="28" s="1"/>
  <c r="MB7" i="28" s="1"/>
  <c r="B3" i="31"/>
  <c r="D3" i="31"/>
  <c r="C8" i="28"/>
  <c r="BS8" i="28" s="1"/>
  <c r="C7" i="28"/>
  <c r="CT8" i="28" l="1"/>
  <c r="CV8" i="28"/>
  <c r="CU8" i="28"/>
  <c r="DE7" i="28"/>
  <c r="DJ8" i="28"/>
  <c r="DK8" i="28"/>
  <c r="DI8" i="28"/>
  <c r="C31" i="37"/>
  <c r="C100" i="37"/>
  <c r="C94" i="37"/>
  <c r="C88" i="37"/>
  <c r="C82" i="37"/>
  <c r="C76" i="37"/>
  <c r="C70" i="37"/>
  <c r="C64" i="37"/>
  <c r="C58" i="37"/>
  <c r="C52" i="37"/>
  <c r="C46" i="37"/>
  <c r="C40" i="37"/>
  <c r="C34" i="37"/>
  <c r="C103" i="37"/>
  <c r="C97" i="37"/>
  <c r="C91" i="37"/>
  <c r="C85" i="37"/>
  <c r="C79" i="37"/>
  <c r="C73" i="37"/>
  <c r="C67" i="37"/>
  <c r="C61" i="37"/>
  <c r="C55" i="37"/>
  <c r="C49" i="37"/>
  <c r="C43" i="37"/>
  <c r="C37" i="37"/>
  <c r="C30" i="37"/>
  <c r="C33" i="37"/>
  <c r="C90" i="37"/>
  <c r="C72" i="37"/>
  <c r="C54" i="37"/>
  <c r="C36" i="37"/>
  <c r="C99" i="37"/>
  <c r="C93" i="37"/>
  <c r="C87" i="37"/>
  <c r="C81" i="37"/>
  <c r="C75" i="37"/>
  <c r="C69" i="37"/>
  <c r="C63" i="37"/>
  <c r="C57" i="37"/>
  <c r="C51" i="37"/>
  <c r="C45" i="37"/>
  <c r="C39" i="37"/>
  <c r="C96" i="37"/>
  <c r="C84" i="37"/>
  <c r="C66" i="37"/>
  <c r="C48" i="37"/>
  <c r="C102" i="37"/>
  <c r="C78" i="37"/>
  <c r="C60" i="37"/>
  <c r="C42" i="37"/>
  <c r="NQ24" i="28"/>
  <c r="C95" i="36"/>
  <c r="C83" i="36"/>
  <c r="C71" i="36"/>
  <c r="C59" i="36"/>
  <c r="C47" i="36"/>
  <c r="C35" i="36"/>
  <c r="C56" i="36"/>
  <c r="C15" i="37"/>
  <c r="C98" i="36"/>
  <c r="C86" i="36"/>
  <c r="C50" i="36"/>
  <c r="C24" i="37"/>
  <c r="C18" i="37"/>
  <c r="C92" i="36"/>
  <c r="C80" i="36"/>
  <c r="C68" i="36"/>
  <c r="C44" i="36"/>
  <c r="C27" i="37"/>
  <c r="C62" i="36"/>
  <c r="C101" i="36"/>
  <c r="C89" i="36"/>
  <c r="C77" i="36"/>
  <c r="C65" i="36"/>
  <c r="C53" i="36"/>
  <c r="C41" i="36"/>
  <c r="C21" i="37"/>
  <c r="C74" i="36"/>
  <c r="C38" i="36"/>
  <c r="C25" i="37"/>
  <c r="C19" i="37"/>
  <c r="C102" i="36"/>
  <c r="C90" i="36"/>
  <c r="C78" i="36"/>
  <c r="C66" i="36"/>
  <c r="C54" i="36"/>
  <c r="C42" i="36"/>
  <c r="C30" i="36"/>
  <c r="C18" i="36"/>
  <c r="C69" i="36"/>
  <c r="C45" i="36"/>
  <c r="C99" i="36"/>
  <c r="C87" i="36"/>
  <c r="C75" i="36"/>
  <c r="C63" i="36"/>
  <c r="C51" i="36"/>
  <c r="C39" i="36"/>
  <c r="C27" i="36"/>
  <c r="C15" i="36"/>
  <c r="C81" i="36"/>
  <c r="C33" i="36"/>
  <c r="C28" i="37"/>
  <c r="C22" i="37"/>
  <c r="C16" i="37"/>
  <c r="C96" i="36"/>
  <c r="C84" i="36"/>
  <c r="C72" i="36"/>
  <c r="C60" i="36"/>
  <c r="C48" i="36"/>
  <c r="C36" i="36"/>
  <c r="C24" i="36"/>
  <c r="C93" i="36"/>
  <c r="C57" i="36"/>
  <c r="C21" i="36"/>
  <c r="C23" i="36"/>
  <c r="C32" i="36"/>
  <c r="C20" i="36"/>
  <c r="C14" i="36"/>
  <c r="C29" i="36"/>
  <c r="C17" i="36"/>
  <c r="C26" i="36"/>
  <c r="BS7" i="28"/>
  <c r="CK7" i="28"/>
  <c r="NS8" i="28"/>
  <c r="NV8" i="28"/>
  <c r="NX8" i="28"/>
  <c r="NU8" i="28"/>
  <c r="NT8" i="28"/>
  <c r="NW8" i="28"/>
  <c r="DF9" i="28"/>
  <c r="DH9" i="28"/>
  <c r="KN9" i="28"/>
  <c r="EE9" i="28"/>
  <c r="ED9" i="28"/>
  <c r="EF9" i="28"/>
  <c r="HX7" i="28"/>
  <c r="U8" i="28"/>
  <c r="X8" i="28"/>
  <c r="T8" i="28"/>
  <c r="W8" i="28"/>
  <c r="S8" i="28"/>
  <c r="V8" i="28"/>
  <c r="IU8" i="28"/>
  <c r="IV8" i="28"/>
  <c r="IW8" i="28"/>
  <c r="DN8" i="28"/>
  <c r="IZ8" i="28" s="1"/>
  <c r="CN7" i="28"/>
  <c r="CI7" i="28"/>
  <c r="CO7" i="28"/>
  <c r="CH7" i="28"/>
  <c r="BV7" i="28"/>
  <c r="BP7" i="28"/>
  <c r="CL7" i="28"/>
  <c r="CJ7" i="28"/>
  <c r="BT7" i="28"/>
  <c r="CP7" i="28"/>
  <c r="BG8" i="28"/>
  <c r="FH8" i="28" s="1"/>
  <c r="HN8" i="28" s="1"/>
  <c r="BF8" i="28"/>
  <c r="FG8" i="28" s="1"/>
  <c r="HM8" i="28" s="1"/>
  <c r="BH8" i="28"/>
  <c r="FI8" i="28" s="1"/>
  <c r="HO8" i="28" s="1"/>
  <c r="AS9" i="28"/>
  <c r="FU9" i="28" s="1"/>
  <c r="AR9" i="28"/>
  <c r="FT9" i="28" s="1"/>
  <c r="AQ9" i="28"/>
  <c r="FS9" i="28" s="1"/>
  <c r="BH7" i="28"/>
  <c r="FI7" i="28" s="1"/>
  <c r="HO7" i="28" s="1"/>
  <c r="N7" i="28"/>
  <c r="AV7" i="28" s="1"/>
  <c r="O7" i="28"/>
  <c r="M7" i="28"/>
  <c r="AU7" i="28" s="1"/>
  <c r="L7" i="28"/>
  <c r="AT7" i="28" s="1"/>
  <c r="MZ9" i="28"/>
  <c r="MX9" i="28"/>
  <c r="MY9" i="28"/>
  <c r="MD9" i="28"/>
  <c r="MC9" i="28"/>
  <c r="KM9" i="28"/>
  <c r="H16" i="36"/>
  <c r="I16" i="36"/>
  <c r="I15" i="36"/>
  <c r="H15" i="36"/>
  <c r="J17" i="36"/>
  <c r="J18" i="36"/>
  <c r="J19" i="36"/>
  <c r="HZ8" i="28"/>
  <c r="HY8" i="28"/>
  <c r="LH8" i="28"/>
  <c r="ME8" i="28" s="1"/>
  <c r="FR7" i="28"/>
  <c r="JR8" i="28"/>
  <c r="KO8" i="28" s="1"/>
  <c r="JU4" i="28"/>
  <c r="JU9" i="28" s="1"/>
  <c r="LK4" i="28"/>
  <c r="LK9" i="28" s="1"/>
  <c r="JT4" i="28"/>
  <c r="JT9" i="28" s="1"/>
  <c r="LJ4" i="28"/>
  <c r="LJ9" i="28" s="1"/>
  <c r="MI7" i="28"/>
  <c r="ME7" i="28"/>
  <c r="LI4" i="28"/>
  <c r="LI9" i="28" s="1"/>
  <c r="JS4" i="28"/>
  <c r="JS9" i="28" s="1"/>
  <c r="KO7" i="28"/>
  <c r="KS7" i="28"/>
  <c r="MM7" i="28"/>
  <c r="KP8" i="28"/>
  <c r="LS8" i="28"/>
  <c r="KC8" i="28"/>
  <c r="LW8" i="28"/>
  <c r="KG8" i="28"/>
  <c r="LY8" i="28"/>
  <c r="KI8" i="28"/>
  <c r="KR8" i="28"/>
  <c r="EO7" i="28"/>
  <c r="ER7" i="28"/>
  <c r="EQ8" i="28"/>
  <c r="KQ8" i="28"/>
  <c r="HF7" i="28"/>
  <c r="KL7" i="28"/>
  <c r="HE7" i="28"/>
  <c r="KK7" i="28"/>
  <c r="LH9" i="28"/>
  <c r="LL9" i="28"/>
  <c r="JV9" i="28"/>
  <c r="JR9" i="28"/>
  <c r="JH8" i="28"/>
  <c r="JD8" i="28"/>
  <c r="JG8" i="28"/>
  <c r="JI8" i="28"/>
  <c r="IE8" i="28"/>
  <c r="JF8" i="28"/>
  <c r="JE8" i="28"/>
  <c r="GY9" i="28"/>
  <c r="FA9" i="28"/>
  <c r="FB9" i="28"/>
  <c r="FC9" i="28"/>
  <c r="R9" i="28"/>
  <c r="HH8" i="28"/>
  <c r="HG8" i="28"/>
  <c r="HI8" i="28"/>
  <c r="IA8" i="28"/>
  <c r="EN8" i="28"/>
  <c r="BM7" i="28"/>
  <c r="FN7" i="28" s="1"/>
  <c r="EX7" i="28"/>
  <c r="LZ7" i="28" s="1"/>
  <c r="BL7" i="28"/>
  <c r="FM7" i="28" s="1"/>
  <c r="DD8" i="28"/>
  <c r="BN7" i="28"/>
  <c r="FO7" i="28" s="1"/>
  <c r="GW9" i="28"/>
  <c r="GV9" i="28"/>
  <c r="GS9" i="28" a="1"/>
  <c r="GS9" i="28" s="1"/>
  <c r="GQ9" i="28" a="1"/>
  <c r="GQ9" i="28" s="1"/>
  <c r="GX9" i="28"/>
  <c r="GT9" i="28" a="1"/>
  <c r="GT9" i="28" s="1"/>
  <c r="GR9" i="28" a="1"/>
  <c r="GR9" i="28" s="1"/>
  <c r="GP9" i="28" a="1"/>
  <c r="GP9" i="28" s="1"/>
  <c r="GK9" i="28" a="1"/>
  <c r="GK9" i="28" s="1"/>
  <c r="GN9" i="28" a="1"/>
  <c r="GN9" i="28" s="1"/>
  <c r="GL9" i="28" a="1"/>
  <c r="GL9" i="28" s="1"/>
  <c r="GO9" i="28" a="1"/>
  <c r="GO9" i="28" s="1"/>
  <c r="GM9" i="28" a="1"/>
  <c r="GM9" i="28" s="1"/>
  <c r="GJ9" i="28"/>
  <c r="GF9" i="28"/>
  <c r="GG9" i="28"/>
  <c r="GC9" i="28"/>
  <c r="GD9" i="28"/>
  <c r="GH9" i="28"/>
  <c r="GA9" i="28"/>
  <c r="GE9" i="28"/>
  <c r="GB9" i="28"/>
  <c r="FZ9" i="28"/>
  <c r="BX9" i="28"/>
  <c r="BY9" i="28"/>
  <c r="BU9" i="28"/>
  <c r="BZ9" i="28"/>
  <c r="EC9" i="28"/>
  <c r="DW9" i="28"/>
  <c r="CA9" i="28"/>
  <c r="DZ9" i="28"/>
  <c r="DX9" i="28"/>
  <c r="EA9" i="28"/>
  <c r="DY9" i="28"/>
  <c r="EB9" i="28"/>
  <c r="DT9" i="28"/>
  <c r="DS9" i="28"/>
  <c r="DR9" i="28"/>
  <c r="DU9" i="28"/>
  <c r="DV9" i="28"/>
  <c r="CQ9" i="28"/>
  <c r="CS9" i="28"/>
  <c r="CM9" i="28"/>
  <c r="DB9" i="28"/>
  <c r="BW7" i="28"/>
  <c r="BR7" i="28"/>
  <c r="BQ7" i="28"/>
  <c r="BT8" i="28"/>
  <c r="BP8" i="28"/>
  <c r="BQ8" i="28"/>
  <c r="BV8" i="28"/>
  <c r="BR8" i="28"/>
  <c r="BW8" i="28"/>
  <c r="DQ7" i="28"/>
  <c r="DP7" i="28"/>
  <c r="DO7" i="28"/>
  <c r="CR7" i="28"/>
  <c r="DL8" i="28"/>
  <c r="IX8" i="28" s="1"/>
  <c r="DM8" i="28"/>
  <c r="IY8" i="28" s="1"/>
  <c r="AO8" i="28"/>
  <c r="CY8" i="28"/>
  <c r="DC8" i="28"/>
  <c r="IT7" i="28"/>
  <c r="CW7" i="28"/>
  <c r="IR7" i="28" s="1"/>
  <c r="DA7" i="28"/>
  <c r="IS7" i="28" s="1"/>
  <c r="CO8" i="28"/>
  <c r="CX8" i="28"/>
  <c r="CZ8" i="28"/>
  <c r="IP8" i="28"/>
  <c r="IQ8" i="28"/>
  <c r="IO8" i="28"/>
  <c r="CP8" i="28"/>
  <c r="CR8" i="28"/>
  <c r="CL8" i="28"/>
  <c r="CN8" i="28"/>
  <c r="CH8" i="28"/>
  <c r="CJ8" i="28"/>
  <c r="CK8" i="28"/>
  <c r="CI8" i="28"/>
  <c r="CG8" i="28"/>
  <c r="IK8" i="28" s="1"/>
  <c r="CF8" i="28"/>
  <c r="IJ8" i="28" s="1"/>
  <c r="CB8" i="28"/>
  <c r="IF8" i="28" s="1"/>
  <c r="CD8" i="28"/>
  <c r="IH8" i="28" s="1"/>
  <c r="CC8" i="28"/>
  <c r="IG8" i="28" s="1"/>
  <c r="AC8" i="28"/>
  <c r="CE8" i="28"/>
  <c r="II8" i="28" s="1"/>
  <c r="E9" i="28"/>
  <c r="D9" i="28"/>
  <c r="DG9" i="28" s="1"/>
  <c r="C9" i="28"/>
  <c r="BS9" i="28" s="1"/>
  <c r="AM8" i="28"/>
  <c r="Q9" i="28"/>
  <c r="AB8" i="28"/>
  <c r="F9" i="28"/>
  <c r="G9" i="28"/>
  <c r="AD8" i="28"/>
  <c r="BF7" i="28"/>
  <c r="FG7" i="28" s="1"/>
  <c r="HM7" i="28" s="1"/>
  <c r="BG7" i="28"/>
  <c r="FH7" i="28" s="1"/>
  <c r="HN7" i="28" s="1"/>
  <c r="A10" i="28"/>
  <c r="K9" i="28"/>
  <c r="BE9" i="28"/>
  <c r="H9" i="28"/>
  <c r="AE9" i="28" s="1"/>
  <c r="I9" i="28"/>
  <c r="AF9" i="28" s="1"/>
  <c r="J9" i="28"/>
  <c r="AG9" i="28" s="1"/>
  <c r="BC9" i="28"/>
  <c r="AY9" i="28"/>
  <c r="P9" i="28"/>
  <c r="AN9" i="28"/>
  <c r="AJ9" i="28"/>
  <c r="AP9" i="28"/>
  <c r="M8" i="28"/>
  <c r="AU8" i="28" s="1"/>
  <c r="O8" i="28"/>
  <c r="AA8" i="28"/>
  <c r="BN8" i="28" s="1"/>
  <c r="FO8" i="28" s="1"/>
  <c r="Y8" i="28"/>
  <c r="BL8" i="28" s="1"/>
  <c r="FM8" i="28" s="1"/>
  <c r="AW7" i="28"/>
  <c r="N8" i="28"/>
  <c r="AV8" i="28" s="1"/>
  <c r="L8" i="28"/>
  <c r="AT8" i="28" s="1"/>
  <c r="AL8" i="28"/>
  <c r="AK8" i="28"/>
  <c r="AI8" i="28"/>
  <c r="Z8" i="28"/>
  <c r="BM8" i="28" s="1"/>
  <c r="FN8" i="28" s="1"/>
  <c r="DP8" i="28" l="1"/>
  <c r="DK9" i="28"/>
  <c r="DJ9" i="28"/>
  <c r="DI9" i="28"/>
  <c r="CV9" i="28"/>
  <c r="CT9" i="28"/>
  <c r="CU9" i="28"/>
  <c r="NQ25" i="28"/>
  <c r="NW9" i="28"/>
  <c r="NT9" i="28"/>
  <c r="NV9" i="28"/>
  <c r="NS9" i="28"/>
  <c r="NX9" i="28"/>
  <c r="NU9" i="28"/>
  <c r="F10" i="28"/>
  <c r="DF10" i="28"/>
  <c r="C10" i="28"/>
  <c r="G10" i="28"/>
  <c r="D10" i="28"/>
  <c r="DG10" i="28" s="1"/>
  <c r="E10" i="28"/>
  <c r="DH10" i="28"/>
  <c r="EF10" i="28"/>
  <c r="EE10" i="28"/>
  <c r="ED10" i="28"/>
  <c r="HV8" i="28"/>
  <c r="HW7" i="28"/>
  <c r="DE8" i="28"/>
  <c r="IT8" i="28" s="1"/>
  <c r="DL9" i="28"/>
  <c r="IX9" i="28" s="1"/>
  <c r="V9" i="28"/>
  <c r="S9" i="28"/>
  <c r="W9" i="28"/>
  <c r="T9" i="28"/>
  <c r="IC7" i="28"/>
  <c r="ID7" i="28"/>
  <c r="IL7" i="28"/>
  <c r="X9" i="28"/>
  <c r="U9" i="28"/>
  <c r="IV9" i="28"/>
  <c r="IU9" i="28"/>
  <c r="IW9" i="28"/>
  <c r="BH9" i="28"/>
  <c r="FI9" i="28" s="1"/>
  <c r="HO9" i="28" s="1"/>
  <c r="BG9" i="28"/>
  <c r="FH9" i="28" s="1"/>
  <c r="HN9" i="28" s="1"/>
  <c r="BF9" i="28"/>
  <c r="FG9" i="28" s="1"/>
  <c r="HM9" i="28" s="1"/>
  <c r="DO8" i="28"/>
  <c r="DQ8" i="28"/>
  <c r="AS10" i="28"/>
  <c r="AQ10" i="28"/>
  <c r="FS10" i="28" s="1"/>
  <c r="AR10" i="28"/>
  <c r="DM9" i="28"/>
  <c r="IY9" i="28" s="1"/>
  <c r="DN9" i="28"/>
  <c r="IZ9" i="28" s="1"/>
  <c r="MM8" i="28"/>
  <c r="MZ10" i="28"/>
  <c r="MX10" i="28"/>
  <c r="MY10" i="28"/>
  <c r="MD10" i="28"/>
  <c r="KN10" i="28"/>
  <c r="MC10" i="28"/>
  <c r="KM10" i="28"/>
  <c r="J20" i="36"/>
  <c r="J22" i="36"/>
  <c r="J21" i="36"/>
  <c r="H18" i="36"/>
  <c r="I18" i="36"/>
  <c r="H19" i="36"/>
  <c r="I19" i="36"/>
  <c r="I17" i="36"/>
  <c r="H17" i="36"/>
  <c r="MG9" i="28"/>
  <c r="ME9" i="28"/>
  <c r="FQ7" i="28"/>
  <c r="JT7" i="28"/>
  <c r="JZ7" i="28" s="1"/>
  <c r="JT8" i="28"/>
  <c r="KY8" i="28" s="1"/>
  <c r="LK7" i="28"/>
  <c r="LK8" i="28"/>
  <c r="ML8" i="28" s="1"/>
  <c r="JS7" i="28"/>
  <c r="JY7" i="28" s="1"/>
  <c r="JS8" i="28"/>
  <c r="JY8" i="28" s="1"/>
  <c r="JU7" i="28"/>
  <c r="JU8" i="28"/>
  <c r="KZ8" i="28" s="1"/>
  <c r="LI7" i="28"/>
  <c r="LO7" i="28" s="1"/>
  <c r="LI8" i="28"/>
  <c r="LO8" i="28" s="1"/>
  <c r="LJ7" i="28"/>
  <c r="LP7" i="28" s="1"/>
  <c r="LJ8" i="28"/>
  <c r="MG8" i="28" s="1"/>
  <c r="KZ9" i="28"/>
  <c r="MP9" i="28"/>
  <c r="JX7" i="28"/>
  <c r="LN7" i="28"/>
  <c r="KT9" i="28"/>
  <c r="MJ9" i="28"/>
  <c r="LW9" i="28"/>
  <c r="KG9" i="28"/>
  <c r="LY9" i="28"/>
  <c r="KI9" i="28"/>
  <c r="KS8" i="28"/>
  <c r="MI8" i="28"/>
  <c r="KX9" i="28"/>
  <c r="MN9" i="28"/>
  <c r="LQ7" i="28"/>
  <c r="KA7" i="28"/>
  <c r="KP9" i="28"/>
  <c r="MF9" i="28"/>
  <c r="KC9" i="28"/>
  <c r="LS9" i="28"/>
  <c r="KJ7" i="28"/>
  <c r="EP8" i="28"/>
  <c r="KW8" i="28"/>
  <c r="ER8" i="28"/>
  <c r="ES8" i="28"/>
  <c r="EQ9" i="28"/>
  <c r="KQ9" i="28"/>
  <c r="KO9" i="28"/>
  <c r="EK7" i="28"/>
  <c r="EK8" i="28"/>
  <c r="HD7" i="28"/>
  <c r="LH10" i="28"/>
  <c r="LL10" i="28"/>
  <c r="LK10" i="28"/>
  <c r="LI10" i="28"/>
  <c r="LJ10" i="28"/>
  <c r="JU10" i="28"/>
  <c r="JT10" i="28"/>
  <c r="JR10" i="28"/>
  <c r="JV10" i="28"/>
  <c r="JS10" i="28"/>
  <c r="JG9" i="28"/>
  <c r="JH9" i="28"/>
  <c r="JI9" i="28"/>
  <c r="IE9" i="28"/>
  <c r="IN7" i="28"/>
  <c r="JF9" i="28"/>
  <c r="JD9" i="28"/>
  <c r="JB7" i="28"/>
  <c r="IL8" i="28"/>
  <c r="IN8" i="28"/>
  <c r="JB8" i="28"/>
  <c r="IM7" i="28"/>
  <c r="IC8" i="28"/>
  <c r="JE9" i="28"/>
  <c r="JC7" i="28"/>
  <c r="IM8" i="28"/>
  <c r="JA7" i="28"/>
  <c r="ID8" i="28"/>
  <c r="FA10" i="28"/>
  <c r="FB10" i="28"/>
  <c r="FC10" i="28"/>
  <c r="GY10" i="28"/>
  <c r="IA9" i="28"/>
  <c r="HZ9" i="28"/>
  <c r="HY9" i="28"/>
  <c r="HT8" i="28"/>
  <c r="HU8" i="28"/>
  <c r="HT7" i="28"/>
  <c r="HI9" i="28"/>
  <c r="HG9" i="28"/>
  <c r="HH9" i="28"/>
  <c r="FP8" i="28"/>
  <c r="HS7" i="28"/>
  <c r="HS8" i="28"/>
  <c r="HU7" i="28"/>
  <c r="EO8" i="28"/>
  <c r="EH7" i="28"/>
  <c r="DD9" i="28"/>
  <c r="BK8" i="28"/>
  <c r="FL8" i="28" s="1"/>
  <c r="HR8" i="28" s="1"/>
  <c r="FF8" i="28"/>
  <c r="HL8" i="28" s="1"/>
  <c r="BI8" i="28"/>
  <c r="FJ8" i="28" s="1"/>
  <c r="HP8" i="28" s="1"/>
  <c r="FD8" i="28"/>
  <c r="HJ8" i="28" s="1"/>
  <c r="BJ8" i="28"/>
  <c r="FK8" i="28" s="1"/>
  <c r="HQ8" i="28" s="1"/>
  <c r="FE8" i="28"/>
  <c r="HK8" i="28" s="1"/>
  <c r="EY8" i="28"/>
  <c r="MA8" i="28" s="1"/>
  <c r="EZ8" i="28"/>
  <c r="MB8" i="28" s="1"/>
  <c r="EX8" i="28"/>
  <c r="LZ8" i="28" s="1"/>
  <c r="GX10" i="28"/>
  <c r="GT10" i="28" a="1"/>
  <c r="GT10" i="28" s="1"/>
  <c r="GR10" i="28" a="1"/>
  <c r="GR10" i="28" s="1"/>
  <c r="GP10" i="28" a="1"/>
  <c r="GP10" i="28" s="1"/>
  <c r="GW10" i="28"/>
  <c r="GV10" i="28"/>
  <c r="GS10" i="28" a="1"/>
  <c r="GS10" i="28" s="1"/>
  <c r="GQ10" i="28" a="1"/>
  <c r="GQ10" i="28" s="1"/>
  <c r="GN10" i="28" a="1"/>
  <c r="GN10" i="28" s="1"/>
  <c r="GL10" i="28" a="1"/>
  <c r="GL10" i="28" s="1"/>
  <c r="GJ10" i="28"/>
  <c r="GK10" i="28" a="1"/>
  <c r="GK10" i="28" s="1"/>
  <c r="GO10" i="28" a="1"/>
  <c r="GO10" i="28" s="1"/>
  <c r="GM10" i="28" a="1"/>
  <c r="GM10" i="28" s="1"/>
  <c r="GB10" i="28"/>
  <c r="FZ10" i="28"/>
  <c r="GF10" i="28"/>
  <c r="GG10" i="28"/>
  <c r="GC10" i="28"/>
  <c r="GA10" i="28"/>
  <c r="GD10" i="28"/>
  <c r="GH10" i="28"/>
  <c r="GE10" i="28"/>
  <c r="BX10" i="28"/>
  <c r="BY10" i="28"/>
  <c r="BZ10" i="28"/>
  <c r="EC10" i="28"/>
  <c r="DW10" i="28"/>
  <c r="BU10" i="28"/>
  <c r="BS10" i="28"/>
  <c r="DZ10" i="28"/>
  <c r="CA10" i="28"/>
  <c r="EA10" i="28"/>
  <c r="DY10" i="28"/>
  <c r="DV10" i="28"/>
  <c r="DU10" i="28"/>
  <c r="EB10" i="28"/>
  <c r="DX10" i="28"/>
  <c r="DT10" i="28"/>
  <c r="DS10" i="28"/>
  <c r="DB10" i="28"/>
  <c r="CQ10" i="28"/>
  <c r="CM10" i="28"/>
  <c r="DR10" i="28"/>
  <c r="CS10" i="28"/>
  <c r="BT9" i="28"/>
  <c r="BP9" i="28"/>
  <c r="BQ9" i="28"/>
  <c r="BV9" i="28"/>
  <c r="BR9" i="28"/>
  <c r="BW9" i="28"/>
  <c r="CY9" i="28"/>
  <c r="DC9" i="28"/>
  <c r="DA8" i="28"/>
  <c r="IS8" i="28" s="1"/>
  <c r="CW8" i="28"/>
  <c r="IR8" i="28" s="1"/>
  <c r="CO9" i="28"/>
  <c r="CZ9" i="28"/>
  <c r="CX9" i="28"/>
  <c r="IO9" i="28"/>
  <c r="IQ9" i="28"/>
  <c r="IP9" i="28"/>
  <c r="CL9" i="28"/>
  <c r="CR9" i="28"/>
  <c r="CP9" i="28"/>
  <c r="CN9" i="28"/>
  <c r="CK9" i="28"/>
  <c r="CI9" i="28"/>
  <c r="CJ9" i="28"/>
  <c r="CH9" i="28"/>
  <c r="CF9" i="28"/>
  <c r="IJ9" i="28" s="1"/>
  <c r="CG9" i="28"/>
  <c r="IK9" i="28" s="1"/>
  <c r="AI9" i="28"/>
  <c r="CB9" i="28"/>
  <c r="IF9" i="28" s="1"/>
  <c r="CD9" i="28"/>
  <c r="IH9" i="28" s="1"/>
  <c r="CC9" i="28"/>
  <c r="IG9" i="28" s="1"/>
  <c r="AC9" i="28"/>
  <c r="CE9" i="28"/>
  <c r="II9" i="28" s="1"/>
  <c r="AA9" i="28"/>
  <c r="EZ9" i="28" s="1"/>
  <c r="O9" i="28"/>
  <c r="AW9" i="28" s="1"/>
  <c r="AH9" i="28"/>
  <c r="MH9" i="28" s="1"/>
  <c r="Z9" i="28"/>
  <c r="EY9" i="28" s="1"/>
  <c r="L9" i="28"/>
  <c r="AT9" i="28" s="1"/>
  <c r="Y9" i="28"/>
  <c r="EX9" i="28" s="1"/>
  <c r="AB10" i="28"/>
  <c r="FD10" i="28" s="1"/>
  <c r="DM10" i="28"/>
  <c r="IY10" i="28" s="1"/>
  <c r="AD9" i="28"/>
  <c r="AB9" i="28"/>
  <c r="BA8" i="28"/>
  <c r="AW8" i="28"/>
  <c r="AK9" i="28"/>
  <c r="MK9" i="28" s="1"/>
  <c r="AO9" i="28"/>
  <c r="MO9" i="28" s="1"/>
  <c r="N9" i="28"/>
  <c r="AV9" i="28" s="1"/>
  <c r="AL9" i="28"/>
  <c r="M9" i="28"/>
  <c r="AU9" i="28" s="1"/>
  <c r="BA7" i="28"/>
  <c r="BD8" i="28"/>
  <c r="AM9" i="28"/>
  <c r="MM9" i="28" s="1"/>
  <c r="AX7" i="28"/>
  <c r="A11" i="28"/>
  <c r="P10" i="28"/>
  <c r="K10" i="28"/>
  <c r="AL10" i="28" s="1"/>
  <c r="BE10" i="28"/>
  <c r="KI10" i="28" s="1"/>
  <c r="H10" i="28"/>
  <c r="AM10" i="28" s="1"/>
  <c r="I10" i="28"/>
  <c r="AF10" i="28" s="1"/>
  <c r="BC10" i="28"/>
  <c r="LW10" i="28" s="1"/>
  <c r="J10" i="28"/>
  <c r="AG10" i="28" s="1"/>
  <c r="AY10" i="28"/>
  <c r="LS10" i="28" s="1"/>
  <c r="FU10" i="28"/>
  <c r="AP10" i="28"/>
  <c r="AN10" i="28"/>
  <c r="AJ10" i="28"/>
  <c r="FT10" i="28"/>
  <c r="R10" i="28"/>
  <c r="Q10" i="28"/>
  <c r="BT10" i="28"/>
  <c r="BB8" i="28"/>
  <c r="BB7" i="28"/>
  <c r="BD7" i="28"/>
  <c r="AZ7" i="28"/>
  <c r="AZ8" i="28"/>
  <c r="AX8" i="28"/>
  <c r="CU10" i="28" l="1"/>
  <c r="CV10" i="28"/>
  <c r="CT10" i="28"/>
  <c r="DK10" i="28"/>
  <c r="DI10" i="28"/>
  <c r="DJ10" i="28"/>
  <c r="MF10" i="28"/>
  <c r="BG10" i="28"/>
  <c r="HZ10" i="28"/>
  <c r="IA10" i="28"/>
  <c r="NQ26" i="28"/>
  <c r="DP9" i="28"/>
  <c r="JB9" i="28" s="1"/>
  <c r="DO9" i="28"/>
  <c r="JA9" i="28" s="1"/>
  <c r="DQ9" i="28"/>
  <c r="JC9" i="28" s="1"/>
  <c r="DE9" i="28"/>
  <c r="IT9" i="28" s="1"/>
  <c r="AH10" i="28"/>
  <c r="MH10" i="28" s="1"/>
  <c r="CZ10" i="28"/>
  <c r="CK10" i="28"/>
  <c r="HY10" i="28"/>
  <c r="MJ10" i="28"/>
  <c r="JI10" i="28"/>
  <c r="IV10" i="28"/>
  <c r="BH10" i="28"/>
  <c r="FI10" i="28" s="1"/>
  <c r="HO10" i="28" s="1"/>
  <c r="BF10" i="28"/>
  <c r="FG10" i="28" s="1"/>
  <c r="HM10" i="28" s="1"/>
  <c r="NU10" i="28"/>
  <c r="NX10" i="28"/>
  <c r="NW10" i="28"/>
  <c r="NT10" i="28"/>
  <c r="NV10" i="28"/>
  <c r="NS10" i="28"/>
  <c r="IU10" i="28"/>
  <c r="HW8" i="28"/>
  <c r="DH11" i="28"/>
  <c r="E11" i="28"/>
  <c r="F11" i="28"/>
  <c r="DF11" i="28"/>
  <c r="C11" i="28"/>
  <c r="BV11" i="28" s="1"/>
  <c r="G11" i="28"/>
  <c r="D11" i="28"/>
  <c r="DG11" i="28" s="1"/>
  <c r="ED11" i="28"/>
  <c r="EE11" i="28"/>
  <c r="EF11" i="28"/>
  <c r="MB9" i="28"/>
  <c r="MA9" i="28"/>
  <c r="HX8" i="28"/>
  <c r="JH10" i="28"/>
  <c r="JG10" i="28"/>
  <c r="KX10" i="28"/>
  <c r="U10" i="28"/>
  <c r="X10" i="28"/>
  <c r="KZ10" i="28"/>
  <c r="KV10" i="28"/>
  <c r="V10" i="28"/>
  <c r="S10" i="28"/>
  <c r="HJ10" i="28"/>
  <c r="HA7" i="28"/>
  <c r="JK7" i="28" s="1"/>
  <c r="W10" i="28"/>
  <c r="T10" i="28"/>
  <c r="JD10" i="28"/>
  <c r="AI10" i="28"/>
  <c r="MI10" i="28" s="1"/>
  <c r="AQ11" i="28"/>
  <c r="FS11" i="28" s="1"/>
  <c r="AR11" i="28"/>
  <c r="FT11" i="28" s="1"/>
  <c r="AS11" i="28"/>
  <c r="FU11" i="28" s="1"/>
  <c r="BI10" i="28"/>
  <c r="FJ10" i="28" s="1"/>
  <c r="HP10" i="28" s="1"/>
  <c r="HI10" i="28"/>
  <c r="KW10" i="28"/>
  <c r="EP10" i="28"/>
  <c r="AE10" i="28"/>
  <c r="ME10" i="28" s="1"/>
  <c r="CG10" i="28"/>
  <c r="IK10" i="28" s="1"/>
  <c r="CH10" i="28"/>
  <c r="IW10" i="28"/>
  <c r="BP10" i="28"/>
  <c r="HH10" i="28"/>
  <c r="MN10" i="28"/>
  <c r="AA10" i="28"/>
  <c r="EZ10" i="28" s="1"/>
  <c r="FH10" i="28"/>
  <c r="HN10" i="28" s="1"/>
  <c r="CN10" i="28"/>
  <c r="CJ10" i="28"/>
  <c r="BQ10" i="28"/>
  <c r="BV10" i="28"/>
  <c r="HG10" i="28"/>
  <c r="MP10" i="28"/>
  <c r="L10" i="28"/>
  <c r="AX10" i="28" s="1"/>
  <c r="CY10" i="28"/>
  <c r="BR10" i="28"/>
  <c r="BW10" i="28"/>
  <c r="IE10" i="28"/>
  <c r="KT10" i="28"/>
  <c r="AO10" i="28"/>
  <c r="ES10" i="28" s="1"/>
  <c r="CE10" i="28"/>
  <c r="II10" i="28" s="1"/>
  <c r="CR10" i="28"/>
  <c r="JE10" i="28"/>
  <c r="JF10" i="28"/>
  <c r="MG10" i="28"/>
  <c r="EQ10" i="28"/>
  <c r="KQ10" i="28"/>
  <c r="CC10" i="28"/>
  <c r="IG10" i="28" s="1"/>
  <c r="O10" i="28"/>
  <c r="AD10" i="28"/>
  <c r="FF10" i="28" s="1"/>
  <c r="HL10" i="28" s="1"/>
  <c r="CD10" i="28"/>
  <c r="IH10" i="28" s="1"/>
  <c r="CL10" i="28"/>
  <c r="CI10" i="28"/>
  <c r="DN10" i="28"/>
  <c r="IZ10" i="28" s="1"/>
  <c r="CP10" i="28"/>
  <c r="DL10" i="28"/>
  <c r="IX10" i="28" s="1"/>
  <c r="KC10" i="28"/>
  <c r="MM10" i="28"/>
  <c r="ML10" i="28"/>
  <c r="IQ10" i="28"/>
  <c r="M10" i="28"/>
  <c r="AU10" i="28" s="1"/>
  <c r="CO10" i="28"/>
  <c r="DD10" i="28"/>
  <c r="DC10" i="28"/>
  <c r="KG10" i="28"/>
  <c r="CX10" i="28"/>
  <c r="LY10" i="28"/>
  <c r="Z10" i="28"/>
  <c r="Y10" i="28"/>
  <c r="EX10" i="28" s="1"/>
  <c r="AK10" i="28"/>
  <c r="N10" i="28"/>
  <c r="AC10" i="28"/>
  <c r="CB10" i="28"/>
  <c r="IF10" i="28" s="1"/>
  <c r="CF10" i="28"/>
  <c r="IJ10" i="28" s="1"/>
  <c r="IP10" i="28"/>
  <c r="IO10" i="28"/>
  <c r="KP10" i="28"/>
  <c r="CW9" i="28"/>
  <c r="LN9" i="28" s="1"/>
  <c r="DA9" i="28"/>
  <c r="IS9" i="28" s="1"/>
  <c r="BM9" i="28"/>
  <c r="FN9" i="28" s="1"/>
  <c r="HT9" i="28" s="1"/>
  <c r="BN9" i="28"/>
  <c r="FO9" i="28" s="1"/>
  <c r="HU9" i="28" s="1"/>
  <c r="BL9" i="28"/>
  <c r="FM9" i="28" s="1"/>
  <c r="HS9" i="28" s="1"/>
  <c r="MY11" i="28"/>
  <c r="MZ11" i="28"/>
  <c r="MX11" i="28"/>
  <c r="LH11" i="28"/>
  <c r="MD11" i="28"/>
  <c r="KN11" i="28"/>
  <c r="MC11" i="28"/>
  <c r="KM11" i="28"/>
  <c r="J24" i="36"/>
  <c r="H24" i="36" s="1"/>
  <c r="J23" i="36"/>
  <c r="H23" i="36" s="1"/>
  <c r="J25" i="36"/>
  <c r="H25" i="36" s="1"/>
  <c r="I22" i="36"/>
  <c r="H22" i="36"/>
  <c r="I21" i="36"/>
  <c r="H21" i="36"/>
  <c r="H20" i="36"/>
  <c r="I20" i="36"/>
  <c r="KU8" i="28"/>
  <c r="JZ8" i="28"/>
  <c r="FR8" i="28"/>
  <c r="LP8" i="28"/>
  <c r="KV8" i="28"/>
  <c r="MF8" i="28"/>
  <c r="MN8" i="28"/>
  <c r="MJ8" i="28"/>
  <c r="MP8" i="28"/>
  <c r="MH8" i="28"/>
  <c r="MJ7" i="28"/>
  <c r="MF7" i="28"/>
  <c r="MN7" i="28"/>
  <c r="KR7" i="28"/>
  <c r="KZ7" i="28"/>
  <c r="KV7" i="28"/>
  <c r="MH7" i="28"/>
  <c r="MP7" i="28"/>
  <c r="ML7" i="28"/>
  <c r="MO8" i="28"/>
  <c r="KT8" i="28"/>
  <c r="KX8" i="28"/>
  <c r="MG7" i="28"/>
  <c r="MO7" i="28"/>
  <c r="MK7" i="28"/>
  <c r="MK8" i="28"/>
  <c r="KP7" i="28"/>
  <c r="KT7" i="28"/>
  <c r="KX7" i="28"/>
  <c r="KQ7" i="28"/>
  <c r="KY7" i="28"/>
  <c r="KU7" i="28"/>
  <c r="LZ9" i="28"/>
  <c r="KS9" i="28"/>
  <c r="MI9" i="28"/>
  <c r="KD8" i="28"/>
  <c r="LT8" i="28"/>
  <c r="KB7" i="28"/>
  <c r="LR7" i="28"/>
  <c r="JY9" i="28"/>
  <c r="LO9" i="28"/>
  <c r="KD7" i="28"/>
  <c r="LT7" i="28"/>
  <c r="KV9" i="28"/>
  <c r="ML9" i="28"/>
  <c r="KA8" i="28"/>
  <c r="LQ8" i="28"/>
  <c r="KA9" i="28"/>
  <c r="LQ9" i="28"/>
  <c r="LP9" i="28"/>
  <c r="JZ9" i="28"/>
  <c r="LU8" i="28"/>
  <c r="KE8" i="28"/>
  <c r="JX8" i="28"/>
  <c r="LV8" i="28"/>
  <c r="KF8" i="28"/>
  <c r="LX7" i="28"/>
  <c r="KH7" i="28"/>
  <c r="LX8" i="28"/>
  <c r="KH8" i="28"/>
  <c r="LR8" i="28"/>
  <c r="KB8" i="28"/>
  <c r="LV7" i="28"/>
  <c r="KF7" i="28"/>
  <c r="LU7" i="28"/>
  <c r="KE7" i="28"/>
  <c r="LN8" i="28"/>
  <c r="ER9" i="28"/>
  <c r="KU9" i="28"/>
  <c r="EN9" i="28"/>
  <c r="HV9" i="28" s="1"/>
  <c r="KR9" i="28"/>
  <c r="EP9" i="28"/>
  <c r="KW9" i="28"/>
  <c r="ES9" i="28"/>
  <c r="KY9" i="28"/>
  <c r="HE9" i="28"/>
  <c r="KK9" i="28"/>
  <c r="HF8" i="28"/>
  <c r="KL8" i="28"/>
  <c r="EJ8" i="28"/>
  <c r="HE8" i="28"/>
  <c r="KK8" i="28"/>
  <c r="EJ7" i="28"/>
  <c r="EL8" i="28"/>
  <c r="EL7" i="28"/>
  <c r="EH8" i="28"/>
  <c r="HA8" i="28" s="1"/>
  <c r="EM7" i="28"/>
  <c r="EM8" i="28"/>
  <c r="EK9" i="28"/>
  <c r="HD9" i="28"/>
  <c r="KJ9" i="28"/>
  <c r="HF9" i="28"/>
  <c r="KL9" i="28"/>
  <c r="HD8" i="28"/>
  <c r="KJ8" i="28"/>
  <c r="LK11" i="28"/>
  <c r="LJ11" i="28"/>
  <c r="LL11" i="28"/>
  <c r="LI11" i="28"/>
  <c r="IN9" i="28"/>
  <c r="JT11" i="28"/>
  <c r="JV11" i="28"/>
  <c r="JS11" i="28"/>
  <c r="JU11" i="28"/>
  <c r="JR11" i="28"/>
  <c r="JA8" i="28"/>
  <c r="IC9" i="28"/>
  <c r="JC8" i="28"/>
  <c r="ID9" i="28"/>
  <c r="IL9" i="28"/>
  <c r="IM9" i="28"/>
  <c r="GY11" i="28"/>
  <c r="FB11" i="28"/>
  <c r="FA11" i="28"/>
  <c r="FC11" i="28"/>
  <c r="FQ8" i="28"/>
  <c r="EU7" i="28"/>
  <c r="FV7" i="28" s="1"/>
  <c r="EO9" i="28"/>
  <c r="EH9" i="28"/>
  <c r="EI8" i="28"/>
  <c r="BJ9" i="28"/>
  <c r="FK9" i="28" s="1"/>
  <c r="HQ9" i="28" s="1"/>
  <c r="FE9" i="28"/>
  <c r="HK9" i="28" s="1"/>
  <c r="BI9" i="28"/>
  <c r="FJ9" i="28" s="1"/>
  <c r="HP9" i="28" s="1"/>
  <c r="FD9" i="28"/>
  <c r="HJ9" i="28" s="1"/>
  <c r="EI7" i="28"/>
  <c r="BK9" i="28"/>
  <c r="FL9" i="28" s="1"/>
  <c r="HR9" i="28" s="1"/>
  <c r="FF9" i="28"/>
  <c r="HL9" i="28" s="1"/>
  <c r="GX11" i="28"/>
  <c r="GT11" i="28" a="1"/>
  <c r="GT11" i="28" s="1"/>
  <c r="GR11" i="28" a="1"/>
  <c r="GR11" i="28" s="1"/>
  <c r="GP11" i="28" a="1"/>
  <c r="GP11" i="28" s="1"/>
  <c r="GW11" i="28"/>
  <c r="GV11" i="28"/>
  <c r="GS11" i="28" a="1"/>
  <c r="GS11" i="28" s="1"/>
  <c r="GQ11" i="28" a="1"/>
  <c r="GQ11" i="28" s="1"/>
  <c r="GL11" i="28" a="1"/>
  <c r="GL11" i="28" s="1"/>
  <c r="GM11" i="28" a="1"/>
  <c r="GM11" i="28" s="1"/>
  <c r="GN11" i="28" a="1"/>
  <c r="GN11" i="28" s="1"/>
  <c r="GJ11" i="28"/>
  <c r="GO11" i="28" a="1"/>
  <c r="GO11" i="28" s="1"/>
  <c r="GK11" i="28" a="1"/>
  <c r="GK11" i="28" s="1"/>
  <c r="GH11" i="28"/>
  <c r="GA11" i="28"/>
  <c r="GE11" i="28"/>
  <c r="GD11" i="28"/>
  <c r="GB11" i="28"/>
  <c r="FZ11" i="28"/>
  <c r="GF11" i="28"/>
  <c r="GG11" i="28"/>
  <c r="GC11" i="28"/>
  <c r="BX11" i="28"/>
  <c r="BY11" i="28"/>
  <c r="BZ11" i="28"/>
  <c r="EC11" i="28"/>
  <c r="DW11" i="28"/>
  <c r="DZ11" i="28"/>
  <c r="BU11" i="28"/>
  <c r="BS11" i="28"/>
  <c r="EA11" i="28"/>
  <c r="DY11" i="28"/>
  <c r="CA11" i="28"/>
  <c r="DR11" i="28"/>
  <c r="DU11" i="28"/>
  <c r="EB11" i="28"/>
  <c r="DV11" i="28"/>
  <c r="DT11" i="28"/>
  <c r="CZ11" i="28"/>
  <c r="DB11" i="28"/>
  <c r="DX11" i="28"/>
  <c r="CQ11" i="28"/>
  <c r="CM11" i="28"/>
  <c r="DS11" i="28"/>
  <c r="CK11" i="28"/>
  <c r="CS11" i="28"/>
  <c r="BB9" i="28"/>
  <c r="BA9" i="28"/>
  <c r="AX9" i="28"/>
  <c r="BD9" i="28"/>
  <c r="AZ9" i="28"/>
  <c r="A12" i="28"/>
  <c r="P11" i="28"/>
  <c r="K11" i="28"/>
  <c r="AH11" i="28" s="1"/>
  <c r="BE11" i="28"/>
  <c r="LY11" i="28" s="1"/>
  <c r="H11" i="28"/>
  <c r="AI11" i="28" s="1"/>
  <c r="I11" i="28"/>
  <c r="AF11" i="28" s="1"/>
  <c r="BC11" i="28"/>
  <c r="KG11" i="28" s="1"/>
  <c r="AY11" i="28"/>
  <c r="KC11" i="28" s="1"/>
  <c r="J11" i="28"/>
  <c r="AP11" i="28"/>
  <c r="AN11" i="28"/>
  <c r="AJ11" i="28"/>
  <c r="Q11" i="28"/>
  <c r="R11" i="28"/>
  <c r="Z11" i="28" l="1"/>
  <c r="EY11" i="28" s="1"/>
  <c r="CU11" i="28"/>
  <c r="CV11" i="28"/>
  <c r="CT11" i="28"/>
  <c r="DP10" i="28"/>
  <c r="DJ11" i="28"/>
  <c r="IV11" i="28" s="1"/>
  <c r="DK11" i="28"/>
  <c r="DI11" i="28"/>
  <c r="MB10" i="28"/>
  <c r="KR10" i="28"/>
  <c r="KL10" i="28"/>
  <c r="KY10" i="28"/>
  <c r="EN10" i="28"/>
  <c r="HV10" i="28" s="1"/>
  <c r="HZ11" i="28"/>
  <c r="MH11" i="28"/>
  <c r="MP11" i="28"/>
  <c r="JI11" i="28"/>
  <c r="KO10" i="28"/>
  <c r="EO10" i="28"/>
  <c r="FR10" i="28"/>
  <c r="NQ27" i="28"/>
  <c r="BA10" i="28"/>
  <c r="KE10" i="28" s="1"/>
  <c r="AW10" i="28"/>
  <c r="BH11" i="28"/>
  <c r="FI11" i="28" s="1"/>
  <c r="HO11" i="28" s="1"/>
  <c r="MO10" i="28"/>
  <c r="KS10" i="28"/>
  <c r="MJ11" i="28"/>
  <c r="BF11" i="28"/>
  <c r="FG11" i="28" s="1"/>
  <c r="HM11" i="28" s="1"/>
  <c r="KX11" i="28"/>
  <c r="IW11" i="28"/>
  <c r="BG11" i="28"/>
  <c r="FH11" i="28" s="1"/>
  <c r="HN11" i="28" s="1"/>
  <c r="NX11" i="28"/>
  <c r="NU11" i="28"/>
  <c r="IU11" i="28"/>
  <c r="NW11" i="28"/>
  <c r="NT11" i="28"/>
  <c r="NV11" i="28"/>
  <c r="NS11" i="28"/>
  <c r="IA11" i="28"/>
  <c r="HY11" i="28"/>
  <c r="HX10" i="28"/>
  <c r="DE10" i="28"/>
  <c r="DQ10" i="28"/>
  <c r="DO10" i="28"/>
  <c r="D12" i="28"/>
  <c r="DG12" i="28" s="1"/>
  <c r="DH12" i="28"/>
  <c r="E12" i="28"/>
  <c r="F12" i="28"/>
  <c r="DM12" i="28" s="1"/>
  <c r="DF12" i="28"/>
  <c r="G12" i="28"/>
  <c r="C12" i="28"/>
  <c r="BT12" i="28" s="1"/>
  <c r="ED12" i="28"/>
  <c r="EE12" i="28"/>
  <c r="EF12" i="28"/>
  <c r="HW9" i="28"/>
  <c r="HX9" i="28"/>
  <c r="JG11" i="28"/>
  <c r="JH11" i="28"/>
  <c r="ID10" i="28"/>
  <c r="IN10" i="28"/>
  <c r="V11" i="28"/>
  <c r="S11" i="28"/>
  <c r="X11" i="28"/>
  <c r="U11" i="28"/>
  <c r="W11" i="28"/>
  <c r="T11" i="28"/>
  <c r="ND7" i="28"/>
  <c r="JN7" i="28"/>
  <c r="AR12" i="28"/>
  <c r="FT12" i="28" s="1"/>
  <c r="AQ12" i="28"/>
  <c r="FS12" i="28" s="1"/>
  <c r="AS12" i="28"/>
  <c r="FU12" i="28" s="1"/>
  <c r="IR9" i="28"/>
  <c r="IL10" i="28"/>
  <c r="CO11" i="28"/>
  <c r="BT11" i="28"/>
  <c r="O11" i="28"/>
  <c r="HG11" i="28"/>
  <c r="HF10" i="28"/>
  <c r="CX11" i="28"/>
  <c r="L11" i="28"/>
  <c r="AT11" i="28" s="1"/>
  <c r="JX9" i="28"/>
  <c r="LA9" i="28" s="1"/>
  <c r="N11" i="28"/>
  <c r="AV11" i="28" s="1"/>
  <c r="AL11" i="28"/>
  <c r="EO11" i="28" s="1"/>
  <c r="CL11" i="28"/>
  <c r="JE11" i="28"/>
  <c r="JD11" i="28"/>
  <c r="BR11" i="28"/>
  <c r="BW11" i="28"/>
  <c r="IE11" i="28"/>
  <c r="LW11" i="28"/>
  <c r="KZ11" i="28"/>
  <c r="BN10" i="28"/>
  <c r="FO10" i="28" s="1"/>
  <c r="HU10" i="28" s="1"/>
  <c r="JF11" i="28"/>
  <c r="HH11" i="28"/>
  <c r="CI11" i="28"/>
  <c r="BP11" i="28"/>
  <c r="HI11" i="28"/>
  <c r="AK11" i="28"/>
  <c r="MK11" i="28" s="1"/>
  <c r="BQ11" i="28"/>
  <c r="KT11" i="28"/>
  <c r="LS11" i="28"/>
  <c r="AT10" i="28"/>
  <c r="EH10" i="28" s="1"/>
  <c r="BB10" i="28"/>
  <c r="EJ10" i="28" s="1"/>
  <c r="IC10" i="28"/>
  <c r="IQ11" i="28"/>
  <c r="CB11" i="28"/>
  <c r="IF11" i="28" s="1"/>
  <c r="DM11" i="28"/>
  <c r="IY11" i="28" s="1"/>
  <c r="DN11" i="28"/>
  <c r="IZ11" i="28" s="1"/>
  <c r="AA11" i="28"/>
  <c r="EZ11" i="28" s="1"/>
  <c r="Y11" i="28"/>
  <c r="EX11" i="28" s="1"/>
  <c r="DL11" i="28"/>
  <c r="IX11" i="28" s="1"/>
  <c r="BM11" i="28"/>
  <c r="FN11" i="28" s="1"/>
  <c r="HT11" i="28" s="1"/>
  <c r="CP11" i="28"/>
  <c r="CY11" i="28"/>
  <c r="CH11" i="28"/>
  <c r="DC11" i="28"/>
  <c r="CN11" i="28"/>
  <c r="HE11" i="28"/>
  <c r="KS11" i="28"/>
  <c r="MI11" i="28"/>
  <c r="KP11" i="28"/>
  <c r="MF11" i="28"/>
  <c r="M11" i="28"/>
  <c r="AU11" i="28" s="1"/>
  <c r="AD11" i="28"/>
  <c r="CG11" i="28"/>
  <c r="IK11" i="28" s="1"/>
  <c r="AB11" i="28"/>
  <c r="DA10" i="28"/>
  <c r="IS10" i="28" s="1"/>
  <c r="CW10" i="28"/>
  <c r="CF11" i="28"/>
  <c r="IJ11" i="28" s="1"/>
  <c r="AC11" i="28"/>
  <c r="FE11" i="28" s="1"/>
  <c r="HK11" i="28" s="1"/>
  <c r="CR11" i="28"/>
  <c r="AG11" i="28"/>
  <c r="AO11" i="28"/>
  <c r="AE11" i="28"/>
  <c r="AM11" i="28"/>
  <c r="CE11" i="28"/>
  <c r="II11" i="28" s="1"/>
  <c r="CJ11" i="28"/>
  <c r="IP11" i="28"/>
  <c r="DD11" i="28"/>
  <c r="KR11" i="28"/>
  <c r="MN11" i="28"/>
  <c r="HD10" i="28"/>
  <c r="LZ10" i="28"/>
  <c r="KJ10" i="28"/>
  <c r="BL10" i="28"/>
  <c r="FM10" i="28" s="1"/>
  <c r="HS10" i="28" s="1"/>
  <c r="IM10" i="28"/>
  <c r="KI11" i="28"/>
  <c r="FE10" i="28"/>
  <c r="HK10" i="28" s="1"/>
  <c r="BJ10" i="28"/>
  <c r="FK10" i="28" s="1"/>
  <c r="HQ10" i="28" s="1"/>
  <c r="BM10" i="28"/>
  <c r="FN10" i="28" s="1"/>
  <c r="HT10" i="28" s="1"/>
  <c r="EY10" i="28"/>
  <c r="MA10" i="28" s="1"/>
  <c r="LO10" i="28"/>
  <c r="JY10" i="28"/>
  <c r="ER10" i="28"/>
  <c r="MK10" i="28"/>
  <c r="KU10" i="28"/>
  <c r="CD11" i="28"/>
  <c r="IH11" i="28" s="1"/>
  <c r="CC11" i="28"/>
  <c r="IG11" i="28" s="1"/>
  <c r="IO11" i="28"/>
  <c r="BD10" i="28"/>
  <c r="AZ10" i="28"/>
  <c r="AV10" i="28"/>
  <c r="FP10" i="28"/>
  <c r="BK10" i="28"/>
  <c r="FL10" i="28" s="1"/>
  <c r="HR10" i="28" s="1"/>
  <c r="HA9" i="28"/>
  <c r="MY12" i="28"/>
  <c r="MZ12" i="28"/>
  <c r="MX12" i="28"/>
  <c r="MD12" i="28"/>
  <c r="KN12" i="28"/>
  <c r="KM12" i="28"/>
  <c r="MC12" i="28"/>
  <c r="I24" i="36"/>
  <c r="J27" i="36"/>
  <c r="H27" i="36" s="1"/>
  <c r="NA7" i="28"/>
  <c r="G14" i="36"/>
  <c r="I25" i="36"/>
  <c r="I23" i="36"/>
  <c r="J28" i="36"/>
  <c r="H28" i="36" s="1"/>
  <c r="J26" i="36"/>
  <c r="H26" i="36" s="1"/>
  <c r="HB7" i="28"/>
  <c r="JL7" i="28" s="1"/>
  <c r="FP9" i="28"/>
  <c r="EU8" i="28"/>
  <c r="FV8" i="28" s="1"/>
  <c r="NA8" i="28" s="1"/>
  <c r="EW7" i="28"/>
  <c r="FX7" i="28" s="1"/>
  <c r="HC7" i="28"/>
  <c r="JM7" i="28" s="1"/>
  <c r="MQ7" i="28"/>
  <c r="MT7" i="28" s="1"/>
  <c r="HC8" i="28"/>
  <c r="JM8" i="28" s="1"/>
  <c r="EW8" i="28"/>
  <c r="FX8" i="28" s="1"/>
  <c r="NC8" i="28" s="1"/>
  <c r="FR9" i="28"/>
  <c r="MQ8" i="28"/>
  <c r="MR8" i="28"/>
  <c r="HB8" i="28"/>
  <c r="JL8" i="28" s="1"/>
  <c r="LC7" i="28"/>
  <c r="LF7" i="28" s="1"/>
  <c r="MQ9" i="28"/>
  <c r="MS7" i="28"/>
  <c r="LA7" i="28"/>
  <c r="LD7" i="28" s="1"/>
  <c r="MS8" i="28"/>
  <c r="MR7" i="28"/>
  <c r="LB8" i="28"/>
  <c r="LA8" i="28"/>
  <c r="LD8" i="28" s="1"/>
  <c r="LB7" i="28"/>
  <c r="LC8" i="28"/>
  <c r="LF8" i="28" s="1"/>
  <c r="KD9" i="28"/>
  <c r="LT9" i="28"/>
  <c r="LX9" i="28"/>
  <c r="KH9" i="28"/>
  <c r="LR9" i="28"/>
  <c r="KB9" i="28"/>
  <c r="LU9" i="28"/>
  <c r="KE9" i="28"/>
  <c r="LV9" i="28"/>
  <c r="KF9" i="28"/>
  <c r="EL9" i="28"/>
  <c r="EJ9" i="28"/>
  <c r="EM9" i="28"/>
  <c r="LJ12" i="28"/>
  <c r="LI12" i="28"/>
  <c r="LK12" i="28"/>
  <c r="LH12" i="28"/>
  <c r="LL12" i="28"/>
  <c r="JS12" i="28"/>
  <c r="JR12" i="28"/>
  <c r="JV12" i="28"/>
  <c r="JT12" i="28"/>
  <c r="JU12" i="28"/>
  <c r="JK8" i="28"/>
  <c r="FC12" i="28"/>
  <c r="FA12" i="28"/>
  <c r="GY12" i="28"/>
  <c r="FB12" i="28"/>
  <c r="FQ9" i="28"/>
  <c r="EV7" i="28"/>
  <c r="FW7" i="28" s="1"/>
  <c r="EV8" i="28"/>
  <c r="FW8" i="28" s="1"/>
  <c r="NB8" i="28" s="1"/>
  <c r="EU9" i="28"/>
  <c r="EI9" i="28"/>
  <c r="GW12" i="28"/>
  <c r="GV12" i="28"/>
  <c r="GS12" i="28" a="1"/>
  <c r="GS12" i="28" s="1"/>
  <c r="GQ12" i="28" a="1"/>
  <c r="GQ12" i="28" s="1"/>
  <c r="GX12" i="28"/>
  <c r="GT12" i="28" a="1"/>
  <c r="GT12" i="28" s="1"/>
  <c r="GR12" i="28" a="1"/>
  <c r="GR12" i="28" s="1"/>
  <c r="GP12" i="28" a="1"/>
  <c r="GP12" i="28" s="1"/>
  <c r="GO12" i="28" a="1"/>
  <c r="GO12" i="28" s="1"/>
  <c r="GM12" i="28" a="1"/>
  <c r="GM12" i="28" s="1"/>
  <c r="GK12" i="28" a="1"/>
  <c r="GK12" i="28" s="1"/>
  <c r="GL12" i="28" a="1"/>
  <c r="GL12" i="28" s="1"/>
  <c r="GN12" i="28" a="1"/>
  <c r="GN12" i="28" s="1"/>
  <c r="GJ12" i="28"/>
  <c r="GD12" i="28"/>
  <c r="GH12" i="28"/>
  <c r="GA12" i="28"/>
  <c r="GE12" i="28"/>
  <c r="GG12" i="28"/>
  <c r="GC12" i="28"/>
  <c r="GB12" i="28"/>
  <c r="FZ12" i="28"/>
  <c r="GF12" i="28"/>
  <c r="BX12" i="28"/>
  <c r="BY12" i="28"/>
  <c r="BZ12" i="28"/>
  <c r="CA12" i="28"/>
  <c r="EC12" i="28"/>
  <c r="DW12" i="28"/>
  <c r="DZ12" i="28"/>
  <c r="EA12" i="28"/>
  <c r="DY12" i="28"/>
  <c r="DV12" i="28"/>
  <c r="DS12" i="28"/>
  <c r="DX12" i="28"/>
  <c r="DR12" i="28"/>
  <c r="BS12" i="28"/>
  <c r="DU12" i="28"/>
  <c r="EB12" i="28"/>
  <c r="DT12" i="28"/>
  <c r="CQ12" i="28"/>
  <c r="CM12" i="28"/>
  <c r="BU12" i="28"/>
  <c r="CZ12" i="28"/>
  <c r="DB12" i="28"/>
  <c r="CK12" i="28"/>
  <c r="CS12" i="28"/>
  <c r="A13" i="28"/>
  <c r="AH12" i="28"/>
  <c r="P12" i="28"/>
  <c r="K12" i="28"/>
  <c r="AL12" i="28" s="1"/>
  <c r="BE12" i="28"/>
  <c r="KI12" i="28" s="1"/>
  <c r="H12" i="28"/>
  <c r="AM12" i="28" s="1"/>
  <c r="I12" i="28"/>
  <c r="AF12" i="28" s="1"/>
  <c r="BC12" i="28"/>
  <c r="LW12" i="28" s="1"/>
  <c r="J12" i="28"/>
  <c r="AG12" i="28" s="1"/>
  <c r="AY12" i="28"/>
  <c r="LS12" i="28" s="1"/>
  <c r="AN12" i="28"/>
  <c r="AP12" i="28"/>
  <c r="AJ12" i="28"/>
  <c r="R12" i="28"/>
  <c r="Q12" i="28"/>
  <c r="LE8" i="28" l="1"/>
  <c r="LE7" i="28"/>
  <c r="KK11" i="28"/>
  <c r="KJ11" i="28"/>
  <c r="MA11" i="28"/>
  <c r="MB11" i="28"/>
  <c r="ML11" i="28"/>
  <c r="BD11" i="28"/>
  <c r="EM11" i="28" s="1"/>
  <c r="JI12" i="28"/>
  <c r="KU11" i="28"/>
  <c r="ER11" i="28"/>
  <c r="FQ11" i="28" s="1"/>
  <c r="IM11" i="28"/>
  <c r="KV11" i="28"/>
  <c r="HD11" i="28"/>
  <c r="BB11" i="28"/>
  <c r="EJ11" i="28" s="1"/>
  <c r="HI12" i="28"/>
  <c r="KF10" i="28"/>
  <c r="LU10" i="28"/>
  <c r="KR12" i="28"/>
  <c r="FQ10" i="28"/>
  <c r="EI10" i="28"/>
  <c r="KT12" i="28"/>
  <c r="AZ11" i="28"/>
  <c r="EL11" i="28" s="1"/>
  <c r="NQ28" i="28"/>
  <c r="AK12" i="28"/>
  <c r="MK12" i="28" s="1"/>
  <c r="BA11" i="28"/>
  <c r="LU11" i="28" s="1"/>
  <c r="AW11" i="28"/>
  <c r="EH11" i="28" s="1"/>
  <c r="LQ10" i="28"/>
  <c r="KA10" i="28"/>
  <c r="HF11" i="28"/>
  <c r="BN11" i="28"/>
  <c r="FO11" i="28" s="1"/>
  <c r="HU11" i="28" s="1"/>
  <c r="BF12" i="28"/>
  <c r="FG12" i="28" s="1"/>
  <c r="HM12" i="28" s="1"/>
  <c r="BG12" i="28"/>
  <c r="FH12" i="28" s="1"/>
  <c r="HN12" i="28" s="1"/>
  <c r="BH12" i="28"/>
  <c r="FI12" i="28" s="1"/>
  <c r="HO12" i="28" s="1"/>
  <c r="NX12" i="28"/>
  <c r="NU12" i="28"/>
  <c r="IW12" i="28"/>
  <c r="NW12" i="28"/>
  <c r="NT12" i="28"/>
  <c r="KL11" i="28"/>
  <c r="NV12" i="28"/>
  <c r="NS12" i="28"/>
  <c r="ID11" i="28"/>
  <c r="JG12" i="28"/>
  <c r="HW10" i="28"/>
  <c r="DQ11" i="28"/>
  <c r="JC11" i="28" s="1"/>
  <c r="DO11" i="28"/>
  <c r="DP11" i="28"/>
  <c r="JB11" i="28" s="1"/>
  <c r="MN12" i="28"/>
  <c r="DE11" i="28"/>
  <c r="IT11" i="28" s="1"/>
  <c r="DF13" i="28"/>
  <c r="C13" i="28"/>
  <c r="BV13" i="28" s="1"/>
  <c r="G13" i="28"/>
  <c r="DE12" i="28" s="1"/>
  <c r="D13" i="28"/>
  <c r="DG13" i="28" s="1"/>
  <c r="DH13" i="28"/>
  <c r="E13" i="28"/>
  <c r="F13" i="28"/>
  <c r="AA13" i="28" s="1"/>
  <c r="EZ13" i="28" s="1"/>
  <c r="EE13" i="28"/>
  <c r="EF13" i="28"/>
  <c r="ED13" i="28"/>
  <c r="JH12" i="28"/>
  <c r="ML12" i="28"/>
  <c r="MP12" i="28"/>
  <c r="AX11" i="28"/>
  <c r="X12" i="28"/>
  <c r="U12" i="28"/>
  <c r="HZ12" i="28"/>
  <c r="AE12" i="28"/>
  <c r="ME12" i="28" s="1"/>
  <c r="S12" i="28"/>
  <c r="V12" i="28"/>
  <c r="W12" i="28"/>
  <c r="T12" i="28"/>
  <c r="HY12" i="28"/>
  <c r="LZ11" i="28"/>
  <c r="NI7" i="28"/>
  <c r="MV7" i="28"/>
  <c r="NH8" i="28"/>
  <c r="MU8" i="28"/>
  <c r="NH7" i="28"/>
  <c r="MU7" i="28"/>
  <c r="NG9" i="28"/>
  <c r="NG8" i="28"/>
  <c r="MT8" i="28"/>
  <c r="NE8" i="28"/>
  <c r="JO8" i="28"/>
  <c r="NF7" i="28"/>
  <c r="JP7" i="28"/>
  <c r="NE7" i="28"/>
  <c r="JO7" i="28"/>
  <c r="ND8" i="28"/>
  <c r="JN8" i="28"/>
  <c r="NF8" i="28"/>
  <c r="JP8" i="28"/>
  <c r="NI8" i="28"/>
  <c r="MV8" i="28"/>
  <c r="JK9" i="28"/>
  <c r="AS13" i="28"/>
  <c r="FU13" i="28" s="1"/>
  <c r="AR13" i="28"/>
  <c r="FT13" i="28" s="1"/>
  <c r="AQ13" i="28"/>
  <c r="FS13" i="28" s="1"/>
  <c r="HH12" i="28"/>
  <c r="IC11" i="28"/>
  <c r="AA12" i="28"/>
  <c r="EZ12" i="28" s="1"/>
  <c r="Z12" i="28"/>
  <c r="EY12" i="28" s="1"/>
  <c r="IA12" i="28"/>
  <c r="Y12" i="28"/>
  <c r="EX12" i="28" s="1"/>
  <c r="AC12" i="28"/>
  <c r="FE12" i="28" s="1"/>
  <c r="HK12" i="28" s="1"/>
  <c r="CG12" i="28"/>
  <c r="IK12" i="28" s="1"/>
  <c r="BP12" i="28"/>
  <c r="LY12" i="28"/>
  <c r="BJ11" i="28"/>
  <c r="FK11" i="28" s="1"/>
  <c r="HQ11" i="28" s="1"/>
  <c r="IL11" i="28"/>
  <c r="CJ12" i="28"/>
  <c r="CC12" i="28"/>
  <c r="IG12" i="28" s="1"/>
  <c r="CN12" i="28"/>
  <c r="JF12" i="28"/>
  <c r="BQ12" i="28"/>
  <c r="BV12" i="28"/>
  <c r="MH12" i="28"/>
  <c r="O12" i="28"/>
  <c r="M12" i="28"/>
  <c r="AU12" i="28" s="1"/>
  <c r="CO12" i="28"/>
  <c r="CP12" i="28"/>
  <c r="IP12" i="28"/>
  <c r="JD12" i="28"/>
  <c r="JE12" i="28"/>
  <c r="BR12" i="28"/>
  <c r="BW12" i="28"/>
  <c r="IE12" i="28"/>
  <c r="KX12" i="28"/>
  <c r="CD12" i="28"/>
  <c r="IH12" i="28" s="1"/>
  <c r="CR12" i="28"/>
  <c r="HG12" i="28"/>
  <c r="BL11" i="28"/>
  <c r="FM11" i="28" s="1"/>
  <c r="HS11" i="28" s="1"/>
  <c r="KB10" i="28"/>
  <c r="LR10" i="28"/>
  <c r="KP12" i="28"/>
  <c r="MF12" i="28"/>
  <c r="MM12" i="28"/>
  <c r="KW12" i="28"/>
  <c r="EP12" i="28"/>
  <c r="HD12" i="28"/>
  <c r="MG12" i="28"/>
  <c r="EQ12" i="28"/>
  <c r="KQ12" i="28"/>
  <c r="AO12" i="28"/>
  <c r="N12" i="28"/>
  <c r="L12" i="28"/>
  <c r="CI12" i="28"/>
  <c r="IV12" i="28"/>
  <c r="IQ12" i="28"/>
  <c r="CY12" i="28"/>
  <c r="MJ12" i="28"/>
  <c r="KO12" i="28"/>
  <c r="KC12" i="28"/>
  <c r="KZ12" i="28"/>
  <c r="KV12" i="28"/>
  <c r="AI12" i="28"/>
  <c r="CE12" i="28"/>
  <c r="II12" i="28" s="1"/>
  <c r="CB12" i="28"/>
  <c r="IF12" i="28" s="1"/>
  <c r="IO12" i="28"/>
  <c r="CH12" i="28"/>
  <c r="IU12" i="28"/>
  <c r="DN12" i="28"/>
  <c r="DD12" i="28"/>
  <c r="KG12" i="28"/>
  <c r="CW11" i="28"/>
  <c r="IR11" i="28" s="1"/>
  <c r="DA11" i="28"/>
  <c r="AD12" i="28"/>
  <c r="FF12" i="28" s="1"/>
  <c r="HL12" i="28" s="1"/>
  <c r="AB12" i="28"/>
  <c r="CF12" i="28"/>
  <c r="IJ12" i="28" s="1"/>
  <c r="CX12" i="28"/>
  <c r="DL12" i="28"/>
  <c r="CL12" i="28"/>
  <c r="DC12" i="28"/>
  <c r="EL10" i="28"/>
  <c r="KD10" i="28"/>
  <c r="LT10" i="28"/>
  <c r="KO11" i="28"/>
  <c r="ME11" i="28"/>
  <c r="EN11" i="28"/>
  <c r="EM10" i="28"/>
  <c r="LX10" i="28"/>
  <c r="KH10" i="28"/>
  <c r="MO11" i="28"/>
  <c r="ES11" i="28"/>
  <c r="KY11" i="28"/>
  <c r="IR10" i="28"/>
  <c r="LN10" i="28"/>
  <c r="JX10" i="28"/>
  <c r="JC10" i="28"/>
  <c r="KK10" i="28"/>
  <c r="HE10" i="28"/>
  <c r="KQ11" i="28"/>
  <c r="EQ11" i="28"/>
  <c r="MG11" i="28"/>
  <c r="JA10" i="28"/>
  <c r="LO11" i="28"/>
  <c r="JY11" i="28"/>
  <c r="IN11" i="28"/>
  <c r="KH11" i="28"/>
  <c r="JB10" i="28"/>
  <c r="LP10" i="28"/>
  <c r="JZ10" i="28"/>
  <c r="EK10" i="28"/>
  <c r="MM11" i="28"/>
  <c r="EP11" i="28"/>
  <c r="KW11" i="28"/>
  <c r="FD11" i="28"/>
  <c r="HJ11" i="28" s="1"/>
  <c r="BI11" i="28"/>
  <c r="FJ11" i="28" s="1"/>
  <c r="HP11" i="28" s="1"/>
  <c r="BK11" i="28"/>
  <c r="FL11" i="28" s="1"/>
  <c r="HR11" i="28" s="1"/>
  <c r="FF11" i="28"/>
  <c r="HL11" i="28" s="1"/>
  <c r="IT10" i="28"/>
  <c r="LV10" i="28"/>
  <c r="JZ11" i="28"/>
  <c r="EK11" i="28"/>
  <c r="LP11" i="28"/>
  <c r="FV9" i="28"/>
  <c r="G20" i="36" s="1"/>
  <c r="MZ13" i="28"/>
  <c r="MX13" i="28"/>
  <c r="MY13" i="28"/>
  <c r="MD13" i="28"/>
  <c r="KN13" i="28"/>
  <c r="KM13" i="28"/>
  <c r="MC13" i="28"/>
  <c r="J30" i="36"/>
  <c r="H30" i="36" s="1"/>
  <c r="J31" i="36"/>
  <c r="H31" i="36" s="1"/>
  <c r="NB7" i="28"/>
  <c r="G15" i="36"/>
  <c r="NG7" i="28"/>
  <c r="NC7" i="28"/>
  <c r="G16" i="36"/>
  <c r="I28" i="36"/>
  <c r="E14" i="36"/>
  <c r="I27" i="36"/>
  <c r="J29" i="36"/>
  <c r="H29" i="36" s="1"/>
  <c r="I26" i="36"/>
  <c r="G18" i="36"/>
  <c r="G19" i="36"/>
  <c r="G17" i="36"/>
  <c r="D14" i="36"/>
  <c r="HC9" i="28"/>
  <c r="JM9" i="28" s="1"/>
  <c r="EW9" i="28"/>
  <c r="FX9" i="28" s="1"/>
  <c r="NC9" i="28" s="1"/>
  <c r="HB9" i="28"/>
  <c r="JL9" i="28" s="1"/>
  <c r="MS9" i="28"/>
  <c r="MR9" i="28"/>
  <c r="LC9" i="28"/>
  <c r="LB9" i="28"/>
  <c r="LI13" i="28"/>
  <c r="LH13" i="28"/>
  <c r="LL13" i="28"/>
  <c r="LJ13" i="28"/>
  <c r="LK13" i="28"/>
  <c r="JR13" i="28"/>
  <c r="JV13" i="28"/>
  <c r="JT13" i="28"/>
  <c r="JU13" i="28"/>
  <c r="JS13" i="28"/>
  <c r="GY13" i="28"/>
  <c r="FC13" i="28"/>
  <c r="FA13" i="28"/>
  <c r="FB13" i="28"/>
  <c r="EV9" i="28"/>
  <c r="FW9" i="28" s="1"/>
  <c r="GW13" i="28"/>
  <c r="GV13" i="28"/>
  <c r="GS13" i="28" a="1"/>
  <c r="GS13" i="28" s="1"/>
  <c r="GQ13" i="28" a="1"/>
  <c r="GQ13" i="28" s="1"/>
  <c r="GX13" i="28"/>
  <c r="GT13" i="28" a="1"/>
  <c r="GT13" i="28" s="1"/>
  <c r="GR13" i="28" a="1"/>
  <c r="GR13" i="28" s="1"/>
  <c r="GP13" i="28" a="1"/>
  <c r="GP13" i="28" s="1"/>
  <c r="GK13" i="28" a="1"/>
  <c r="GK13" i="28" s="1"/>
  <c r="GN13" i="28" a="1"/>
  <c r="GN13" i="28" s="1"/>
  <c r="GL13" i="28" a="1"/>
  <c r="GL13" i="28" s="1"/>
  <c r="GO13" i="28" a="1"/>
  <c r="GO13" i="28" s="1"/>
  <c r="GM13" i="28" a="1"/>
  <c r="GM13" i="28" s="1"/>
  <c r="GJ13" i="28"/>
  <c r="GF13" i="28"/>
  <c r="GG13" i="28"/>
  <c r="GC13" i="28"/>
  <c r="GD13" i="28"/>
  <c r="GH13" i="28"/>
  <c r="GA13" i="28"/>
  <c r="GE13" i="28"/>
  <c r="GB13" i="28"/>
  <c r="FZ13" i="28"/>
  <c r="BX13" i="28"/>
  <c r="BY13" i="28"/>
  <c r="BZ13" i="28"/>
  <c r="BU13" i="28"/>
  <c r="BS13" i="28"/>
  <c r="EC13" i="28"/>
  <c r="DW13" i="28"/>
  <c r="CA13" i="28"/>
  <c r="DZ13" i="28"/>
  <c r="EA13" i="28"/>
  <c r="DY13" i="28"/>
  <c r="EB13" i="28"/>
  <c r="DT13" i="28"/>
  <c r="DS13" i="28"/>
  <c r="DV13" i="28"/>
  <c r="DR13" i="28"/>
  <c r="DU13" i="28"/>
  <c r="CZ13" i="28"/>
  <c r="CQ13" i="28"/>
  <c r="CM13" i="28"/>
  <c r="DB13" i="28"/>
  <c r="DX13" i="28"/>
  <c r="CS13" i="28"/>
  <c r="CK13" i="28"/>
  <c r="A14" i="28"/>
  <c r="AW13" i="28"/>
  <c r="KA13" i="28" s="1"/>
  <c r="AH13" i="28"/>
  <c r="P13" i="28"/>
  <c r="K13" i="28"/>
  <c r="AL13" i="28" s="1"/>
  <c r="BE13" i="28"/>
  <c r="KI13" i="28" s="1"/>
  <c r="H13" i="28"/>
  <c r="I13" i="28"/>
  <c r="AF13" i="28" s="1"/>
  <c r="BC13" i="28"/>
  <c r="KG13" i="28" s="1"/>
  <c r="J13" i="28"/>
  <c r="AG13" i="28" s="1"/>
  <c r="AY13" i="28"/>
  <c r="LS13" i="28" s="1"/>
  <c r="AN13" i="28"/>
  <c r="AJ13" i="28"/>
  <c r="AP13" i="28"/>
  <c r="R13" i="28"/>
  <c r="Q13" i="28"/>
  <c r="LF9" i="28" l="1"/>
  <c r="LX11" i="28"/>
  <c r="LD9" i="28"/>
  <c r="LE9" i="28"/>
  <c r="HW11" i="28"/>
  <c r="KF11" i="28"/>
  <c r="MB12" i="28"/>
  <c r="MA12" i="28"/>
  <c r="KB11" i="28"/>
  <c r="IQ13" i="28"/>
  <c r="BF13" i="28"/>
  <c r="FG13" i="28" s="1"/>
  <c r="KU12" i="28"/>
  <c r="ER12" i="28"/>
  <c r="CD13" i="28"/>
  <c r="LV11" i="28"/>
  <c r="MS11" i="28" s="1"/>
  <c r="NI11" i="28" s="1"/>
  <c r="KD11" i="28"/>
  <c r="JA11" i="28"/>
  <c r="EN12" i="28"/>
  <c r="CC13" i="28"/>
  <c r="DM13" i="28"/>
  <c r="BT13" i="28"/>
  <c r="LC10" i="28"/>
  <c r="CF13" i="28"/>
  <c r="IJ13" i="28" s="1"/>
  <c r="DN13" i="28"/>
  <c r="KK12" i="28"/>
  <c r="HB10" i="28"/>
  <c r="JL10" i="28" s="1"/>
  <c r="Z13" i="28"/>
  <c r="EY13" i="28" s="1"/>
  <c r="AC13" i="28"/>
  <c r="FE13" i="28" s="1"/>
  <c r="DL13" i="28"/>
  <c r="LR11" i="28"/>
  <c r="CP13" i="28"/>
  <c r="BW13" i="28"/>
  <c r="KE11" i="28"/>
  <c r="CL13" i="28"/>
  <c r="LT11" i="28"/>
  <c r="BR13" i="28"/>
  <c r="Y13" i="28"/>
  <c r="EX13" i="28" s="1"/>
  <c r="KJ13" i="28" s="1"/>
  <c r="AD13" i="28"/>
  <c r="FF13" i="28" s="1"/>
  <c r="HL13" i="28" s="1"/>
  <c r="CG13" i="28"/>
  <c r="IK13" i="28" s="1"/>
  <c r="CB13" i="28"/>
  <c r="DA12" i="28"/>
  <c r="IS12" i="28" s="1"/>
  <c r="AB13" i="28"/>
  <c r="FD13" i="28" s="1"/>
  <c r="HJ13" i="28" s="1"/>
  <c r="CE13" i="28"/>
  <c r="CW12" i="28"/>
  <c r="IW13" i="28"/>
  <c r="EI11" i="28"/>
  <c r="HB11" i="28" s="1"/>
  <c r="NQ29" i="28"/>
  <c r="HX11" i="28"/>
  <c r="ID12" i="28"/>
  <c r="CI13" i="28"/>
  <c r="IV13" i="28"/>
  <c r="HK13" i="28"/>
  <c r="LQ11" i="28"/>
  <c r="KA11" i="28"/>
  <c r="CH13" i="28"/>
  <c r="BP13" i="28"/>
  <c r="HF12" i="28"/>
  <c r="MP13" i="28"/>
  <c r="MH13" i="28"/>
  <c r="CO13" i="28"/>
  <c r="CJ13" i="28"/>
  <c r="BQ13" i="28"/>
  <c r="BG13" i="28"/>
  <c r="FH13" i="28" s="1"/>
  <c r="NV13" i="28"/>
  <c r="NS13" i="28"/>
  <c r="NU13" i="28"/>
  <c r="NX13" i="28"/>
  <c r="NW13" i="28"/>
  <c r="NT13" i="28"/>
  <c r="HV12" i="28"/>
  <c r="BA12" i="28"/>
  <c r="AW12" i="28"/>
  <c r="HV11" i="28"/>
  <c r="CR13" i="28"/>
  <c r="IN13" i="28" s="1"/>
  <c r="CN13" i="28"/>
  <c r="DC13" i="28"/>
  <c r="HE12" i="28"/>
  <c r="BH13" i="28"/>
  <c r="FI13" i="28" s="1"/>
  <c r="HO13" i="28" s="1"/>
  <c r="MN13" i="28"/>
  <c r="IH13" i="28"/>
  <c r="CY13" i="28"/>
  <c r="CX13" i="28"/>
  <c r="DD13" i="28"/>
  <c r="IA13" i="28"/>
  <c r="DQ12" i="28"/>
  <c r="DP12" i="28"/>
  <c r="DO12" i="28"/>
  <c r="L13" i="28"/>
  <c r="BB13" i="28" s="1"/>
  <c r="HM13" i="28"/>
  <c r="JI13" i="28"/>
  <c r="F14" i="28"/>
  <c r="DF14" i="28"/>
  <c r="C14" i="28"/>
  <c r="BP14" i="28" s="1"/>
  <c r="G14" i="28"/>
  <c r="D14" i="28"/>
  <c r="DG14" i="28" s="1"/>
  <c r="DH14" i="28"/>
  <c r="E14" i="28"/>
  <c r="BG14" i="28" s="1"/>
  <c r="FH14" i="28" s="1"/>
  <c r="EF14" i="28"/>
  <c r="EE14" i="28"/>
  <c r="ED14" i="28"/>
  <c r="LB10" i="28"/>
  <c r="IP13" i="28"/>
  <c r="IO13" i="28"/>
  <c r="II13" i="28"/>
  <c r="IG13" i="28"/>
  <c r="IF13" i="28"/>
  <c r="MF13" i="28"/>
  <c r="MR10" i="28"/>
  <c r="KT13" i="28"/>
  <c r="JF13" i="28"/>
  <c r="AK13" i="28"/>
  <c r="KU13" i="28" s="1"/>
  <c r="AO13" i="28"/>
  <c r="MO13" i="28" s="1"/>
  <c r="N13" i="28"/>
  <c r="AV13" i="28" s="1"/>
  <c r="IE13" i="28"/>
  <c r="IM12" i="28"/>
  <c r="EV10" i="28"/>
  <c r="FW10" i="28" s="1"/>
  <c r="G24" i="36" s="1"/>
  <c r="ID13" i="28"/>
  <c r="HH13" i="28"/>
  <c r="HZ13" i="28"/>
  <c r="HN13" i="28"/>
  <c r="HY13" i="28"/>
  <c r="M13" i="28"/>
  <c r="AU13" i="28" s="1"/>
  <c r="AM13" i="28"/>
  <c r="MM13" i="28" s="1"/>
  <c r="JD13" i="28"/>
  <c r="HI13" i="28"/>
  <c r="JE13" i="28"/>
  <c r="HG13" i="28"/>
  <c r="JX11" i="28"/>
  <c r="LN11" i="28"/>
  <c r="MQ11" i="28" s="1"/>
  <c r="BN12" i="28"/>
  <c r="FO12" i="28" s="1"/>
  <c r="HU12" i="28" s="1"/>
  <c r="ML13" i="28"/>
  <c r="KV13" i="28"/>
  <c r="KQ13" i="28"/>
  <c r="MG13" i="28"/>
  <c r="EQ13" i="28"/>
  <c r="KL13" i="28"/>
  <c r="HF13" i="28"/>
  <c r="O13" i="28"/>
  <c r="BA13" i="28" s="1"/>
  <c r="V13" i="28"/>
  <c r="S13" i="28"/>
  <c r="JG13" i="28"/>
  <c r="KX13" i="28"/>
  <c r="KR13" i="28"/>
  <c r="KC13" i="28"/>
  <c r="LQ13" i="28"/>
  <c r="MJ13" i="28"/>
  <c r="LY13" i="28"/>
  <c r="LO12" i="28"/>
  <c r="T13" i="28"/>
  <c r="W13" i="28"/>
  <c r="BJ13" i="28"/>
  <c r="FK13" i="28" s="1"/>
  <c r="HQ13" i="28" s="1"/>
  <c r="IU13" i="28"/>
  <c r="JH13" i="28"/>
  <c r="IN12" i="28"/>
  <c r="BL12" i="28"/>
  <c r="FM12" i="28" s="1"/>
  <c r="HS12" i="28" s="1"/>
  <c r="AE13" i="28"/>
  <c r="X13" i="28"/>
  <c r="U13" i="28"/>
  <c r="AI13" i="28"/>
  <c r="KP13" i="28"/>
  <c r="KZ13" i="28"/>
  <c r="LW13" i="28"/>
  <c r="IL12" i="28"/>
  <c r="BN13" i="28"/>
  <c r="FO13" i="28" s="1"/>
  <c r="HU13" i="28" s="1"/>
  <c r="BM12" i="28"/>
  <c r="FN12" i="28" s="1"/>
  <c r="HT12" i="28" s="1"/>
  <c r="MT9" i="28"/>
  <c r="F20" i="36" s="1"/>
  <c r="E20" i="36"/>
  <c r="NH9" i="28"/>
  <c r="MU9" i="28"/>
  <c r="NI9" i="28"/>
  <c r="MV9" i="28"/>
  <c r="NE9" i="28"/>
  <c r="JO9" i="28"/>
  <c r="ND9" i="28"/>
  <c r="JN9" i="28"/>
  <c r="D20" i="36" s="1"/>
  <c r="NF9" i="28"/>
  <c r="JP9" i="28"/>
  <c r="AS14" i="28"/>
  <c r="FU14" i="28" s="1"/>
  <c r="AQ14" i="28"/>
  <c r="FS14" i="28" s="1"/>
  <c r="AR14" i="28"/>
  <c r="FT14" i="28" s="1"/>
  <c r="IT12" i="28"/>
  <c r="BJ12" i="28"/>
  <c r="FK12" i="28" s="1"/>
  <c r="HQ12" i="28" s="1"/>
  <c r="KJ12" i="28"/>
  <c r="IC12" i="28"/>
  <c r="LZ12" i="28"/>
  <c r="IS11" i="28"/>
  <c r="KL12" i="28"/>
  <c r="NA9" i="28"/>
  <c r="BD12" i="28"/>
  <c r="AZ12" i="28"/>
  <c r="AV12" i="28"/>
  <c r="JY12" i="28"/>
  <c r="KS12" i="28"/>
  <c r="EO12" i="28"/>
  <c r="MI12" i="28"/>
  <c r="FP12" i="28"/>
  <c r="BB12" i="28"/>
  <c r="AT12" i="28"/>
  <c r="AX12" i="28"/>
  <c r="FD12" i="28"/>
  <c r="HJ12" i="28" s="1"/>
  <c r="BI12" i="28"/>
  <c r="FJ12" i="28" s="1"/>
  <c r="HP12" i="28" s="1"/>
  <c r="IR12" i="28"/>
  <c r="JB12" i="28"/>
  <c r="ES12" i="28"/>
  <c r="HX12" i="28" s="1"/>
  <c r="KY12" i="28"/>
  <c r="MO12" i="28"/>
  <c r="KE12" i="28"/>
  <c r="BK12" i="28"/>
  <c r="FL12" i="28" s="1"/>
  <c r="HR12" i="28" s="1"/>
  <c r="LU12" i="28"/>
  <c r="FR11" i="28"/>
  <c r="MS10" i="28"/>
  <c r="MQ10" i="28"/>
  <c r="HC10" i="28"/>
  <c r="JM10" i="28" s="1"/>
  <c r="EW10" i="28"/>
  <c r="FX10" i="28" s="1"/>
  <c r="LA10" i="28"/>
  <c r="HC11" i="28"/>
  <c r="EW11" i="28"/>
  <c r="EV11" i="28"/>
  <c r="FW11" i="28" s="1"/>
  <c r="EU11" i="28"/>
  <c r="HA11" i="28"/>
  <c r="FP11" i="28"/>
  <c r="EU10" i="28"/>
  <c r="FV10" i="28" s="1"/>
  <c r="HA10" i="28"/>
  <c r="JK10" i="28" s="1"/>
  <c r="LC11" i="28"/>
  <c r="NB10" i="28"/>
  <c r="F14" i="36"/>
  <c r="MZ14" i="28"/>
  <c r="MX14" i="28"/>
  <c r="MY14" i="28"/>
  <c r="MD14" i="28"/>
  <c r="KN14" i="28"/>
  <c r="MC14" i="28"/>
  <c r="KM14" i="28"/>
  <c r="G21" i="36"/>
  <c r="NB9" i="28"/>
  <c r="I31" i="36"/>
  <c r="J34" i="36"/>
  <c r="H34" i="36" s="1"/>
  <c r="J32" i="36"/>
  <c r="H32" i="36" s="1"/>
  <c r="I30" i="36"/>
  <c r="J33" i="36"/>
  <c r="H33" i="36" s="1"/>
  <c r="I29" i="36"/>
  <c r="G22" i="36"/>
  <c r="D15" i="36"/>
  <c r="D18" i="36"/>
  <c r="D19" i="36"/>
  <c r="D16" i="36"/>
  <c r="D17" i="36"/>
  <c r="E15" i="36"/>
  <c r="E19" i="36"/>
  <c r="E17" i="36"/>
  <c r="F15" i="36"/>
  <c r="F16" i="36"/>
  <c r="F17" i="36"/>
  <c r="E18" i="36"/>
  <c r="F18" i="36"/>
  <c r="F19" i="36"/>
  <c r="E16" i="36"/>
  <c r="LH14" i="28"/>
  <c r="LL14" i="28"/>
  <c r="LK14" i="28"/>
  <c r="LI14" i="28"/>
  <c r="LJ14" i="28"/>
  <c r="JU14" i="28"/>
  <c r="JT14" i="28"/>
  <c r="JR14" i="28"/>
  <c r="JV14" i="28"/>
  <c r="JS14" i="28"/>
  <c r="FA14" i="28"/>
  <c r="GY14" i="28"/>
  <c r="FB14" i="28"/>
  <c r="FC14" i="28"/>
  <c r="GX14" i="28"/>
  <c r="GT14" i="28" a="1"/>
  <c r="GT14" i="28" s="1"/>
  <c r="GR14" i="28" a="1"/>
  <c r="GR14" i="28" s="1"/>
  <c r="GP14" i="28" a="1"/>
  <c r="GP14" i="28" s="1"/>
  <c r="GW14" i="28"/>
  <c r="GV14" i="28"/>
  <c r="GS14" i="28" a="1"/>
  <c r="GS14" i="28" s="1"/>
  <c r="GQ14" i="28" a="1"/>
  <c r="GQ14" i="28" s="1"/>
  <c r="GN14" i="28" a="1"/>
  <c r="GN14" i="28" s="1"/>
  <c r="GL14" i="28" a="1"/>
  <c r="GL14" i="28" s="1"/>
  <c r="GJ14" i="28"/>
  <c r="GM14" i="28" a="1"/>
  <c r="GM14" i="28" s="1"/>
  <c r="GO14" i="28" a="1"/>
  <c r="GO14" i="28" s="1"/>
  <c r="GK14" i="28" a="1"/>
  <c r="GK14" i="28" s="1"/>
  <c r="GB14" i="28"/>
  <c r="FZ14" i="28"/>
  <c r="GF14" i="28"/>
  <c r="GG14" i="28"/>
  <c r="GC14" i="28"/>
  <c r="GA14" i="28"/>
  <c r="GD14" i="28"/>
  <c r="GH14" i="28"/>
  <c r="GE14" i="28"/>
  <c r="BX14" i="28"/>
  <c r="BY14" i="28"/>
  <c r="BZ14" i="28"/>
  <c r="EC14" i="28"/>
  <c r="DW14" i="28"/>
  <c r="BU14" i="28"/>
  <c r="BS14" i="28"/>
  <c r="DZ14" i="28"/>
  <c r="CA14" i="28"/>
  <c r="EA14" i="28"/>
  <c r="DY14" i="28"/>
  <c r="DV14" i="28"/>
  <c r="DU14" i="28"/>
  <c r="EB14" i="28"/>
  <c r="DX14" i="28"/>
  <c r="DT14" i="28"/>
  <c r="DL14" i="28"/>
  <c r="DC14" i="28"/>
  <c r="DS14" i="28"/>
  <c r="DM14" i="28"/>
  <c r="DB14" i="28"/>
  <c r="CQ14" i="28"/>
  <c r="CM14" i="28"/>
  <c r="DN14" i="28"/>
  <c r="CY14" i="28"/>
  <c r="CS14" i="28"/>
  <c r="CK14" i="28"/>
  <c r="DR14" i="28"/>
  <c r="CZ14" i="28"/>
  <c r="CG14" i="28"/>
  <c r="CE14" i="28"/>
  <c r="CD14" i="28"/>
  <c r="CB14" i="28"/>
  <c r="CC14" i="28"/>
  <c r="AC14" i="28"/>
  <c r="FE14" i="28" s="1"/>
  <c r="AB14" i="28"/>
  <c r="FD14" i="28" s="1"/>
  <c r="A15" i="28"/>
  <c r="P14" i="28"/>
  <c r="AW14" i="28"/>
  <c r="LQ14" i="28" s="1"/>
  <c r="AH14" i="28"/>
  <c r="K14" i="28"/>
  <c r="BE14" i="28"/>
  <c r="LY14" i="28" s="1"/>
  <c r="Y14" i="28"/>
  <c r="EX14" i="28" s="1"/>
  <c r="H14" i="28"/>
  <c r="I14" i="28"/>
  <c r="AF14" i="28" s="1"/>
  <c r="BC14" i="28"/>
  <c r="LW14" i="28" s="1"/>
  <c r="J14" i="28"/>
  <c r="AO14" i="28" s="1"/>
  <c r="AY14" i="28"/>
  <c r="LS14" i="28" s="1"/>
  <c r="AP14" i="28"/>
  <c r="AN14" i="28"/>
  <c r="AJ14" i="28"/>
  <c r="R14" i="28"/>
  <c r="Q14" i="28"/>
  <c r="Z14" i="28"/>
  <c r="EY14" i="28" s="1"/>
  <c r="AA14" i="28"/>
  <c r="EZ14" i="28" s="1"/>
  <c r="LD10" i="28" l="1"/>
  <c r="LE10" i="28"/>
  <c r="LF10" i="28"/>
  <c r="MA13" i="28"/>
  <c r="MB13" i="28"/>
  <c r="LA11" i="28"/>
  <c r="LB11" i="28"/>
  <c r="MA14" i="28"/>
  <c r="MB14" i="28"/>
  <c r="JY13" i="28"/>
  <c r="E25" i="36"/>
  <c r="AD14" i="28"/>
  <c r="FF14" i="28" s="1"/>
  <c r="CF14" i="28"/>
  <c r="IL13" i="28"/>
  <c r="BL13" i="28"/>
  <c r="FM13" i="28" s="1"/>
  <c r="HS13" i="28" s="1"/>
  <c r="O14" i="28"/>
  <c r="BA14" i="28" s="1"/>
  <c r="BV14" i="28"/>
  <c r="MR11" i="28"/>
  <c r="MU11" i="28" s="1"/>
  <c r="F27" i="36" s="1"/>
  <c r="AX13" i="28"/>
  <c r="BM13" i="28"/>
  <c r="FN13" i="28" s="1"/>
  <c r="HT13" i="28" s="1"/>
  <c r="JC12" i="28"/>
  <c r="HE13" i="28"/>
  <c r="LZ13" i="28"/>
  <c r="HD13" i="28"/>
  <c r="CL14" i="28"/>
  <c r="CP14" i="28"/>
  <c r="BQ14" i="28"/>
  <c r="HW12" i="28"/>
  <c r="KK13" i="28"/>
  <c r="HJ14" i="28"/>
  <c r="IK14" i="28"/>
  <c r="KW13" i="28"/>
  <c r="ER13" i="28"/>
  <c r="BI13" i="28"/>
  <c r="FJ13" i="28" s="1"/>
  <c r="HP13" i="28" s="1"/>
  <c r="IC13" i="28"/>
  <c r="BK13" i="28"/>
  <c r="FL13" i="28" s="1"/>
  <c r="HR13" i="28" s="1"/>
  <c r="NQ30" i="28"/>
  <c r="LO13" i="28"/>
  <c r="ES13" i="28"/>
  <c r="AT13" i="28"/>
  <c r="MK13" i="28"/>
  <c r="KY13" i="28"/>
  <c r="NU14" i="28"/>
  <c r="NW14" i="28"/>
  <c r="NS14" i="28"/>
  <c r="NV14" i="28"/>
  <c r="IM13" i="28"/>
  <c r="NT14" i="28"/>
  <c r="NX14" i="28"/>
  <c r="L14" i="28"/>
  <c r="AX14" i="28" s="1"/>
  <c r="CN14" i="28"/>
  <c r="CO14" i="28"/>
  <c r="IM14" i="28" s="1"/>
  <c r="CX14" i="28"/>
  <c r="CR14" i="28"/>
  <c r="BR14" i="28"/>
  <c r="BW14" i="28"/>
  <c r="BH14" i="28"/>
  <c r="FI14" i="28" s="1"/>
  <c r="HO14" i="28" s="1"/>
  <c r="CI14" i="28"/>
  <c r="BT14" i="28"/>
  <c r="BF14" i="28"/>
  <c r="FG14" i="28" s="1"/>
  <c r="HM14" i="28" s="1"/>
  <c r="CJ14" i="28"/>
  <c r="CH14" i="28"/>
  <c r="DD14" i="28"/>
  <c r="IA14" i="28"/>
  <c r="JG14" i="28"/>
  <c r="JO10" i="28"/>
  <c r="D24" i="36" s="1"/>
  <c r="KA12" i="28"/>
  <c r="LQ12" i="28"/>
  <c r="BN14" i="28"/>
  <c r="FO14" i="28" s="1"/>
  <c r="HU14" i="28" s="1"/>
  <c r="DO13" i="28"/>
  <c r="DA13" i="28"/>
  <c r="IS13" i="28" s="1"/>
  <c r="DQ13" i="28"/>
  <c r="DE13" i="28"/>
  <c r="IT13" i="28" s="1"/>
  <c r="DP13" i="28"/>
  <c r="CW13" i="28"/>
  <c r="IR13" i="28" s="1"/>
  <c r="JA12" i="28"/>
  <c r="AL14" i="28"/>
  <c r="KV14" i="28" s="1"/>
  <c r="HL14" i="28"/>
  <c r="IH14" i="28"/>
  <c r="JF14" i="28"/>
  <c r="MU10" i="28"/>
  <c r="F24" i="36" s="1"/>
  <c r="HK14" i="28"/>
  <c r="IQ14" i="28"/>
  <c r="DH15" i="28"/>
  <c r="E15" i="28"/>
  <c r="F15" i="28"/>
  <c r="DF15" i="28"/>
  <c r="C15" i="28"/>
  <c r="BV15" i="28" s="1"/>
  <c r="G15" i="28"/>
  <c r="CG15" i="28" s="1"/>
  <c r="D15" i="28"/>
  <c r="DG15" i="28" s="1"/>
  <c r="ED15" i="28"/>
  <c r="EF15" i="28"/>
  <c r="EE15" i="28"/>
  <c r="E24" i="36"/>
  <c r="JL11" i="28"/>
  <c r="JO11" i="28" s="1"/>
  <c r="D27" i="36" s="1"/>
  <c r="IF14" i="28"/>
  <c r="II14" i="28"/>
  <c r="IG14" i="28"/>
  <c r="IJ14" i="28"/>
  <c r="IP14" i="28"/>
  <c r="NH10" i="28"/>
  <c r="IO14" i="28"/>
  <c r="MP14" i="28"/>
  <c r="MH14" i="28"/>
  <c r="AZ13" i="28"/>
  <c r="BD13" i="28"/>
  <c r="AM14" i="28"/>
  <c r="EP14" i="28" s="1"/>
  <c r="KX14" i="28"/>
  <c r="JD14" i="28"/>
  <c r="KT14" i="28"/>
  <c r="EP13" i="28"/>
  <c r="HX13" i="28" s="1"/>
  <c r="IC14" i="28"/>
  <c r="IE14" i="28"/>
  <c r="IU14" i="28"/>
  <c r="HN14" i="28"/>
  <c r="HG14" i="28"/>
  <c r="FX11" i="28"/>
  <c r="HI14" i="28"/>
  <c r="HY14" i="28"/>
  <c r="HH14" i="28"/>
  <c r="HZ14" i="28"/>
  <c r="AK14" i="28"/>
  <c r="MK14" i="28" s="1"/>
  <c r="M14" i="28"/>
  <c r="AU14" i="28" s="1"/>
  <c r="JE14" i="28"/>
  <c r="BL14" i="28"/>
  <c r="FM14" i="28" s="1"/>
  <c r="HS14" i="28" s="1"/>
  <c r="BM14" i="28"/>
  <c r="FN14" i="28" s="1"/>
  <c r="HT14" i="28" s="1"/>
  <c r="KL14" i="28"/>
  <c r="HF14" i="28"/>
  <c r="MF14" i="28"/>
  <c r="KP14" i="28"/>
  <c r="LU14" i="28"/>
  <c r="HE14" i="28"/>
  <c r="KK14" i="28"/>
  <c r="KY14" i="28"/>
  <c r="MO14" i="28"/>
  <c r="ES14" i="28"/>
  <c r="KJ14" i="28"/>
  <c r="LZ14" i="28"/>
  <c r="HD14" i="28"/>
  <c r="AI14" i="28"/>
  <c r="AE14" i="28"/>
  <c r="N14" i="28"/>
  <c r="AG14" i="28"/>
  <c r="BI14" i="28"/>
  <c r="FJ14" i="28" s="1"/>
  <c r="HP14" i="28" s="1"/>
  <c r="BK14" i="28"/>
  <c r="FL14" i="28" s="1"/>
  <c r="HR14" i="28" s="1"/>
  <c r="IW14" i="28"/>
  <c r="JH14" i="28"/>
  <c r="KR14" i="28"/>
  <c r="KA14" i="28"/>
  <c r="MN14" i="28"/>
  <c r="JP10" i="28"/>
  <c r="D25" i="36" s="1"/>
  <c r="LP13" i="28"/>
  <c r="EK13" i="28"/>
  <c r="JZ13" i="28"/>
  <c r="LR13" i="28"/>
  <c r="KB13" i="28"/>
  <c r="EI13" i="28"/>
  <c r="BJ14" i="28"/>
  <c r="FK14" i="28" s="1"/>
  <c r="HQ14" i="28" s="1"/>
  <c r="IV14" i="28"/>
  <c r="KC14" i="28"/>
  <c r="KZ14" i="28"/>
  <c r="MJ14" i="28"/>
  <c r="MT10" i="28"/>
  <c r="F23" i="36" s="1"/>
  <c r="NG11" i="28"/>
  <c r="MI13" i="28"/>
  <c r="KS13" i="28"/>
  <c r="EO13" i="28"/>
  <c r="KO13" i="28"/>
  <c r="EN13" i="28"/>
  <c r="HV13" i="28" s="1"/>
  <c r="ME13" i="28"/>
  <c r="LU13" i="28"/>
  <c r="KE13" i="28"/>
  <c r="W14" i="28"/>
  <c r="T14" i="28"/>
  <c r="JI14" i="28"/>
  <c r="KG14" i="28"/>
  <c r="KI14" i="28"/>
  <c r="JN10" i="28"/>
  <c r="D23" i="36" s="1"/>
  <c r="E23" i="36"/>
  <c r="U14" i="28"/>
  <c r="X14" i="28"/>
  <c r="V14" i="28"/>
  <c r="S14" i="28"/>
  <c r="MV10" i="28"/>
  <c r="F25" i="36" s="1"/>
  <c r="EJ13" i="28"/>
  <c r="LV13" i="28"/>
  <c r="KF13" i="28"/>
  <c r="AQ15" i="28"/>
  <c r="FS15" i="28" s="1"/>
  <c r="AR15" i="28"/>
  <c r="FT15" i="28" s="1"/>
  <c r="AS15" i="28"/>
  <c r="FU15" i="28" s="1"/>
  <c r="FR12" i="28"/>
  <c r="FV11" i="28"/>
  <c r="MT11" i="28" s="1"/>
  <c r="F26" i="36" s="1"/>
  <c r="JK11" i="28"/>
  <c r="ND11" i="28" s="1"/>
  <c r="LV12" i="28"/>
  <c r="EJ12" i="28"/>
  <c r="KF12" i="28"/>
  <c r="LT12" i="28"/>
  <c r="KD12" i="28"/>
  <c r="EL12" i="28"/>
  <c r="EM12" i="28"/>
  <c r="LX12" i="28"/>
  <c r="KH12" i="28"/>
  <c r="FQ12" i="28"/>
  <c r="KB12" i="28"/>
  <c r="LR12" i="28"/>
  <c r="EI12" i="28"/>
  <c r="LN12" i="28"/>
  <c r="JX12" i="28"/>
  <c r="EH12" i="28"/>
  <c r="EK12" i="28"/>
  <c r="LP12" i="28"/>
  <c r="JZ12" i="28"/>
  <c r="NI10" i="28"/>
  <c r="JM11" i="28"/>
  <c r="NF10" i="28"/>
  <c r="ND10" i="28"/>
  <c r="NG10" i="28"/>
  <c r="NC10" i="28"/>
  <c r="G25" i="36"/>
  <c r="NA10" i="28"/>
  <c r="G23" i="36"/>
  <c r="NB11" i="28"/>
  <c r="G27" i="36"/>
  <c r="NE10" i="28"/>
  <c r="MY15" i="28"/>
  <c r="MZ15" i="28"/>
  <c r="MX15" i="28"/>
  <c r="MD15" i="28"/>
  <c r="KN15" i="28"/>
  <c r="MC15" i="28"/>
  <c r="KM15" i="28"/>
  <c r="J36" i="36"/>
  <c r="H36" i="36" s="1"/>
  <c r="J35" i="36"/>
  <c r="H35" i="36" s="1"/>
  <c r="I32" i="36"/>
  <c r="J37" i="36"/>
  <c r="H37" i="36" s="1"/>
  <c r="I33" i="36"/>
  <c r="I34" i="36"/>
  <c r="D21" i="36"/>
  <c r="D22" i="36"/>
  <c r="F21" i="36"/>
  <c r="F22" i="36"/>
  <c r="E21" i="36"/>
  <c r="E22" i="36"/>
  <c r="LK15" i="28"/>
  <c r="LJ15" i="28"/>
  <c r="LH15" i="28"/>
  <c r="LL15" i="28"/>
  <c r="LI15" i="28"/>
  <c r="JT15" i="28"/>
  <c r="JR15" i="28"/>
  <c r="JS15" i="28"/>
  <c r="JU15" i="28"/>
  <c r="JV15" i="28"/>
  <c r="FB15" i="28"/>
  <c r="FC15" i="28"/>
  <c r="GY15" i="28"/>
  <c r="FA15" i="28"/>
  <c r="GP15" i="28" a="1"/>
  <c r="GP15" i="28" s="1"/>
  <c r="GX15" i="28"/>
  <c r="GT15" i="28" a="1"/>
  <c r="GT15" i="28" s="1"/>
  <c r="GR15" i="28" a="1"/>
  <c r="GR15" i="28" s="1"/>
  <c r="GQ15" i="28" a="1"/>
  <c r="GQ15" i="28" s="1"/>
  <c r="GW15" i="28"/>
  <c r="GV15" i="28"/>
  <c r="GS15" i="28" a="1"/>
  <c r="GS15" i="28" s="1"/>
  <c r="GL15" i="28" a="1"/>
  <c r="GL15" i="28" s="1"/>
  <c r="GO15" i="28" a="1"/>
  <c r="GO15" i="28" s="1"/>
  <c r="GM15" i="28" a="1"/>
  <c r="GM15" i="28" s="1"/>
  <c r="GN15" i="28" a="1"/>
  <c r="GN15" i="28" s="1"/>
  <c r="GJ15" i="28"/>
  <c r="GK15" i="28" a="1"/>
  <c r="GK15" i="28" s="1"/>
  <c r="GH15" i="28"/>
  <c r="GA15" i="28"/>
  <c r="GE15" i="28"/>
  <c r="GD15" i="28"/>
  <c r="GB15" i="28"/>
  <c r="FZ15" i="28"/>
  <c r="GF15" i="28"/>
  <c r="GG15" i="28"/>
  <c r="GC15" i="28"/>
  <c r="BX15" i="28"/>
  <c r="BY15" i="28"/>
  <c r="BQ15" i="28"/>
  <c r="BZ15" i="28"/>
  <c r="EC15" i="28"/>
  <c r="DW15" i="28"/>
  <c r="DZ15" i="28"/>
  <c r="BU15" i="28"/>
  <c r="BS15" i="28"/>
  <c r="EA15" i="28"/>
  <c r="DY15" i="28"/>
  <c r="DR15" i="28"/>
  <c r="DN15" i="28"/>
  <c r="CA15" i="28"/>
  <c r="DU15" i="28"/>
  <c r="EB15" i="28"/>
  <c r="DV15" i="28"/>
  <c r="DT15" i="28"/>
  <c r="DX15" i="28"/>
  <c r="DS15" i="28"/>
  <c r="CZ15" i="28"/>
  <c r="DB15" i="28"/>
  <c r="CX15" i="28"/>
  <c r="CQ15" i="28"/>
  <c r="CM15" i="28"/>
  <c r="CK15" i="28"/>
  <c r="CY15" i="28"/>
  <c r="CS15" i="28"/>
  <c r="DD15" i="28"/>
  <c r="CC15" i="28"/>
  <c r="CF15" i="28"/>
  <c r="CE15" i="28"/>
  <c r="AB15" i="28"/>
  <c r="FD15" i="28" s="1"/>
  <c r="AC15" i="28"/>
  <c r="FE15" i="28" s="1"/>
  <c r="A16" i="28"/>
  <c r="P15" i="28"/>
  <c r="AW15" i="28"/>
  <c r="KA15" i="28" s="1"/>
  <c r="AH15" i="28"/>
  <c r="K15" i="28"/>
  <c r="BE15" i="28"/>
  <c r="LY15" i="28" s="1"/>
  <c r="H15" i="28"/>
  <c r="AE15" i="28" s="1"/>
  <c r="I15" i="28"/>
  <c r="AF15" i="28" s="1"/>
  <c r="BC15" i="28"/>
  <c r="KG15" i="28" s="1"/>
  <c r="AY15" i="28"/>
  <c r="LS15" i="28" s="1"/>
  <c r="J15" i="28"/>
  <c r="AG15" i="28" s="1"/>
  <c r="AP15" i="28"/>
  <c r="AN15" i="28"/>
  <c r="AJ15" i="28"/>
  <c r="Q15" i="28"/>
  <c r="R15" i="28"/>
  <c r="Z15" i="28"/>
  <c r="EY15" i="28" s="1"/>
  <c r="LF11" i="28" l="1"/>
  <c r="E28" i="36" s="1"/>
  <c r="LD11" i="28"/>
  <c r="LE11" i="28"/>
  <c r="E27" i="36" s="1"/>
  <c r="JX13" i="28"/>
  <c r="KE14" i="28"/>
  <c r="DL15" i="28"/>
  <c r="LO14" i="28"/>
  <c r="ML14" i="28"/>
  <c r="NH11" i="28"/>
  <c r="LN13" i="28"/>
  <c r="MQ13" i="28" s="1"/>
  <c r="NG13" i="28" s="1"/>
  <c r="JP11" i="28"/>
  <c r="D28" i="36" s="1"/>
  <c r="EH13" i="28"/>
  <c r="KW14" i="28"/>
  <c r="HW13" i="28"/>
  <c r="AT14" i="28"/>
  <c r="ID14" i="28"/>
  <c r="IN14" i="28"/>
  <c r="MM14" i="28"/>
  <c r="HK15" i="28"/>
  <c r="IL14" i="28"/>
  <c r="JY14" i="28"/>
  <c r="NQ31" i="28"/>
  <c r="BI15" i="28"/>
  <c r="FJ15" i="28" s="1"/>
  <c r="HP15" i="28" s="1"/>
  <c r="BF15" i="28"/>
  <c r="FG15" i="28" s="1"/>
  <c r="HM15" i="28" s="1"/>
  <c r="FR13" i="28"/>
  <c r="NS15" i="28"/>
  <c r="NT15" i="28"/>
  <c r="NW15" i="28"/>
  <c r="NU15" i="28"/>
  <c r="CJ15" i="28"/>
  <c r="BR15" i="28"/>
  <c r="BW15" i="28"/>
  <c r="BB14" i="28"/>
  <c r="EJ14" i="28" s="1"/>
  <c r="IW15" i="28"/>
  <c r="CI15" i="28"/>
  <c r="CL15" i="28"/>
  <c r="BT15" i="28"/>
  <c r="G28" i="36"/>
  <c r="NX15" i="28"/>
  <c r="O15" i="28"/>
  <c r="BA15" i="28" s="1"/>
  <c r="CO15" i="28"/>
  <c r="CN15" i="28"/>
  <c r="BP15" i="28"/>
  <c r="NC11" i="28"/>
  <c r="MV11" i="28"/>
  <c r="F28" i="36" s="1"/>
  <c r="BH15" i="28"/>
  <c r="FI15" i="28" s="1"/>
  <c r="NV15" i="28"/>
  <c r="HJ15" i="28"/>
  <c r="KU14" i="28"/>
  <c r="BG15" i="28"/>
  <c r="FH15" i="28" s="1"/>
  <c r="IK15" i="28"/>
  <c r="JC13" i="28"/>
  <c r="AA15" i="28"/>
  <c r="EZ15" i="28" s="1"/>
  <c r="Y15" i="28"/>
  <c r="EX15" i="28" s="1"/>
  <c r="AD15" i="28"/>
  <c r="FF15" i="28" s="1"/>
  <c r="HL15" i="28" s="1"/>
  <c r="CP15" i="28"/>
  <c r="IQ15" i="28"/>
  <c r="DC15" i="28"/>
  <c r="HX14" i="28"/>
  <c r="KT15" i="28"/>
  <c r="DE14" i="28"/>
  <c r="IT14" i="28" s="1"/>
  <c r="DO14" i="28"/>
  <c r="DA14" i="28"/>
  <c r="IS14" i="28" s="1"/>
  <c r="DQ14" i="28"/>
  <c r="CW14" i="28"/>
  <c r="IR14" i="28" s="1"/>
  <c r="DP14" i="28"/>
  <c r="MP15" i="28"/>
  <c r="CD15" i="28"/>
  <c r="IH15" i="28" s="1"/>
  <c r="CB15" i="28"/>
  <c r="IF15" i="28" s="1"/>
  <c r="CH15" i="28"/>
  <c r="CR15" i="28"/>
  <c r="IN15" i="28" s="1"/>
  <c r="DM15" i="28"/>
  <c r="MA15" i="28" s="1"/>
  <c r="JH15" i="28"/>
  <c r="ER14" i="28"/>
  <c r="JB13" i="28"/>
  <c r="JA13" i="28"/>
  <c r="DH16" i="28"/>
  <c r="E16" i="28"/>
  <c r="F16" i="28"/>
  <c r="C16" i="28"/>
  <c r="BV16" i="28" s="1"/>
  <c r="DF16" i="28"/>
  <c r="D16" i="28"/>
  <c r="DG16" i="28" s="1"/>
  <c r="G16" i="28"/>
  <c r="DQ15" i="28" s="1"/>
  <c r="ED16" i="28"/>
  <c r="EE16" i="28"/>
  <c r="EF16" i="28"/>
  <c r="NE11" i="28"/>
  <c r="IJ15" i="28"/>
  <c r="II15" i="28"/>
  <c r="IO15" i="28"/>
  <c r="IG15" i="28"/>
  <c r="IP15" i="28"/>
  <c r="MN15" i="28"/>
  <c r="LA13" i="28"/>
  <c r="AM15" i="28"/>
  <c r="MM15" i="28" s="1"/>
  <c r="LX13" i="28"/>
  <c r="MS13" i="28" s="1"/>
  <c r="NI13" i="28" s="1"/>
  <c r="EM13" i="28"/>
  <c r="EW13" i="28" s="1"/>
  <c r="FX13" i="28" s="1"/>
  <c r="KH13" i="28"/>
  <c r="LC13" i="28" s="1"/>
  <c r="BJ15" i="28"/>
  <c r="FK15" i="28" s="1"/>
  <c r="HQ15" i="28" s="1"/>
  <c r="KR15" i="28"/>
  <c r="HY15" i="28"/>
  <c r="EL13" i="28"/>
  <c r="HB13" i="28" s="1"/>
  <c r="LT13" i="28"/>
  <c r="MR13" i="28" s="1"/>
  <c r="KD13" i="28"/>
  <c r="LB13" i="28" s="1"/>
  <c r="JD15" i="28"/>
  <c r="HH15" i="28"/>
  <c r="JE15" i="28"/>
  <c r="HO15" i="28"/>
  <c r="M15" i="28"/>
  <c r="AU15" i="28" s="1"/>
  <c r="JY15" i="28" s="1"/>
  <c r="IE15" i="28"/>
  <c r="HN15" i="28"/>
  <c r="HG15" i="28"/>
  <c r="JN11" i="28"/>
  <c r="D26" i="36" s="1"/>
  <c r="AL15" i="28"/>
  <c r="ML15" i="28" s="1"/>
  <c r="JF15" i="28"/>
  <c r="IA15" i="28"/>
  <c r="HZ15" i="28"/>
  <c r="L15" i="28"/>
  <c r="AT15" i="28" s="1"/>
  <c r="IC15" i="28"/>
  <c r="KL15" i="28"/>
  <c r="KQ15" i="28"/>
  <c r="MG15" i="28"/>
  <c r="EQ15" i="28"/>
  <c r="MF15" i="28"/>
  <c r="KP15" i="28"/>
  <c r="KK15" i="28"/>
  <c r="HE15" i="28"/>
  <c r="KO15" i="28"/>
  <c r="ME15" i="28"/>
  <c r="EN15" i="28"/>
  <c r="AO15" i="28"/>
  <c r="N15" i="28"/>
  <c r="AI15" i="28"/>
  <c r="AK15" i="28"/>
  <c r="IV15" i="28"/>
  <c r="IU15" i="28"/>
  <c r="JI15" i="28"/>
  <c r="KX15" i="28"/>
  <c r="KI15" i="28"/>
  <c r="MH15" i="28"/>
  <c r="E26" i="36"/>
  <c r="BD14" i="28"/>
  <c r="AZ14" i="28"/>
  <c r="AV14" i="28"/>
  <c r="X15" i="28"/>
  <c r="U15" i="28"/>
  <c r="HI15" i="28"/>
  <c r="KC15" i="28"/>
  <c r="KZ15" i="28"/>
  <c r="LQ15" i="28"/>
  <c r="FQ13" i="28"/>
  <c r="KO14" i="28"/>
  <c r="ME14" i="28"/>
  <c r="EN14" i="28"/>
  <c r="FR14" i="28"/>
  <c r="LN14" i="28"/>
  <c r="JX14" i="28"/>
  <c r="EH14" i="28"/>
  <c r="W15" i="28"/>
  <c r="T15" i="28"/>
  <c r="JG15" i="28"/>
  <c r="LW15" i="28"/>
  <c r="MJ15" i="28"/>
  <c r="MI14" i="28"/>
  <c r="KS14" i="28"/>
  <c r="EO14" i="28"/>
  <c r="V15" i="28"/>
  <c r="S15" i="28"/>
  <c r="BN15" i="28"/>
  <c r="FO15" i="28" s="1"/>
  <c r="HU15" i="28" s="1"/>
  <c r="BM15" i="28"/>
  <c r="FN15" i="28" s="1"/>
  <c r="HT15" i="28" s="1"/>
  <c r="HA13" i="28"/>
  <c r="EU13" i="28"/>
  <c r="FP13" i="28"/>
  <c r="MG14" i="28"/>
  <c r="EQ14" i="28"/>
  <c r="KQ14" i="28"/>
  <c r="KB14" i="28"/>
  <c r="LR14" i="28"/>
  <c r="EI14" i="28"/>
  <c r="AR16" i="28"/>
  <c r="FT16" i="28" s="1"/>
  <c r="AQ16" i="28"/>
  <c r="AS16" i="28"/>
  <c r="FU16" i="28" s="1"/>
  <c r="G26" i="36"/>
  <c r="NA11" i="28"/>
  <c r="LA12" i="28"/>
  <c r="LB12" i="28"/>
  <c r="MQ12" i="28"/>
  <c r="LC12" i="28"/>
  <c r="HB12" i="28"/>
  <c r="JL12" i="28" s="1"/>
  <c r="EV12" i="28"/>
  <c r="FW12" i="28" s="1"/>
  <c r="HC12" i="28"/>
  <c r="JM12" i="28" s="1"/>
  <c r="EW12" i="28"/>
  <c r="FX12" i="28" s="1"/>
  <c r="EU12" i="28"/>
  <c r="FV12" i="28" s="1"/>
  <c r="HA12" i="28"/>
  <c r="JK12" i="28" s="1"/>
  <c r="MR12" i="28"/>
  <c r="MS12" i="28"/>
  <c r="MV12" i="28" s="1"/>
  <c r="NF11" i="28"/>
  <c r="MY16" i="28"/>
  <c r="MZ16" i="28"/>
  <c r="NX16" i="28" s="1"/>
  <c r="MX16" i="28"/>
  <c r="MD16" i="28"/>
  <c r="KN16" i="28"/>
  <c r="KM16" i="28"/>
  <c r="MC16" i="28"/>
  <c r="J39" i="36"/>
  <c r="H39" i="36" s="1"/>
  <c r="I35" i="36"/>
  <c r="I37" i="36"/>
  <c r="I36" i="36"/>
  <c r="J40" i="36"/>
  <c r="H40" i="36" s="1"/>
  <c r="J38" i="36"/>
  <c r="H38" i="36" s="1"/>
  <c r="LJ16" i="28"/>
  <c r="LI16" i="28"/>
  <c r="LK16" i="28"/>
  <c r="LH16" i="28"/>
  <c r="LL16" i="28"/>
  <c r="JS16" i="28"/>
  <c r="JU16" i="28"/>
  <c r="JR16" i="28"/>
  <c r="JV16" i="28"/>
  <c r="JT16" i="28"/>
  <c r="GY16" i="28"/>
  <c r="FS16" i="28"/>
  <c r="FC16" i="28"/>
  <c r="FA16" i="28"/>
  <c r="FB16" i="28"/>
  <c r="GW16" i="28"/>
  <c r="GV16" i="28"/>
  <c r="GS16" i="28" a="1"/>
  <c r="GS16" i="28" s="1"/>
  <c r="GQ16" i="28" a="1"/>
  <c r="GQ16" i="28" s="1"/>
  <c r="GX16" i="28"/>
  <c r="GT16" i="28" a="1"/>
  <c r="GT16" i="28" s="1"/>
  <c r="GR16" i="28" a="1"/>
  <c r="GR16" i="28" s="1"/>
  <c r="GP16" i="28" a="1"/>
  <c r="GP16" i="28" s="1"/>
  <c r="GO16" i="28" a="1"/>
  <c r="GO16" i="28" s="1"/>
  <c r="GM16" i="28" a="1"/>
  <c r="GM16" i="28" s="1"/>
  <c r="GK16" i="28" a="1"/>
  <c r="GK16" i="28" s="1"/>
  <c r="GJ16" i="28"/>
  <c r="GN16" i="28" a="1"/>
  <c r="GN16" i="28" s="1"/>
  <c r="GL16" i="28" a="1"/>
  <c r="GL16" i="28" s="1"/>
  <c r="GD16" i="28"/>
  <c r="GH16" i="28"/>
  <c r="GA16" i="28"/>
  <c r="GE16" i="28"/>
  <c r="GF16" i="28"/>
  <c r="GC16" i="28"/>
  <c r="GB16" i="28"/>
  <c r="FZ16" i="28"/>
  <c r="GG16" i="28"/>
  <c r="BX16" i="28"/>
  <c r="BY16" i="28"/>
  <c r="BW16" i="28"/>
  <c r="BZ16" i="28"/>
  <c r="BR16" i="28"/>
  <c r="CA16" i="28"/>
  <c r="EC16" i="28"/>
  <c r="DW16" i="28"/>
  <c r="DZ16" i="28"/>
  <c r="EA16" i="28"/>
  <c r="DY16" i="28"/>
  <c r="BU16" i="28"/>
  <c r="DV16" i="28"/>
  <c r="DS16" i="28"/>
  <c r="DX16" i="28"/>
  <c r="DR16" i="28"/>
  <c r="DU16" i="28"/>
  <c r="CQ16" i="28"/>
  <c r="CM16" i="28"/>
  <c r="EB16" i="28"/>
  <c r="DT16" i="28"/>
  <c r="CZ16" i="28"/>
  <c r="DC16" i="28"/>
  <c r="DB16" i="28"/>
  <c r="BS16" i="28"/>
  <c r="CX16" i="28"/>
  <c r="CK16" i="28"/>
  <c r="CS16" i="28"/>
  <c r="AC16" i="28"/>
  <c r="FE16" i="28" s="1"/>
  <c r="A17" i="28"/>
  <c r="AW16" i="28"/>
  <c r="LQ16" i="28" s="1"/>
  <c r="AH16" i="28"/>
  <c r="P16" i="28"/>
  <c r="K16" i="28"/>
  <c r="H16" i="28"/>
  <c r="I16" i="28"/>
  <c r="M16" i="28" s="1"/>
  <c r="AU16" i="28" s="1"/>
  <c r="BC16" i="28"/>
  <c r="LW16" i="28" s="1"/>
  <c r="J16" i="28"/>
  <c r="AG16" i="28" s="1"/>
  <c r="BE16" i="28"/>
  <c r="LY16" i="28" s="1"/>
  <c r="AY16" i="28"/>
  <c r="KC16" i="28" s="1"/>
  <c r="AJ16" i="28"/>
  <c r="AP16" i="28"/>
  <c r="AN16" i="28"/>
  <c r="R16" i="28"/>
  <c r="Q16" i="28"/>
  <c r="KE15" i="28" l="1"/>
  <c r="DL16" i="28"/>
  <c r="KJ15" i="28"/>
  <c r="MB15" i="28"/>
  <c r="LO15" i="28"/>
  <c r="BT16" i="28"/>
  <c r="LU15" i="28"/>
  <c r="BK15" i="28"/>
  <c r="FL15" i="28" s="1"/>
  <c r="HR15" i="28" s="1"/>
  <c r="MP16" i="28"/>
  <c r="BP16" i="28"/>
  <c r="CJ16" i="28"/>
  <c r="BQ16" i="28"/>
  <c r="BF16" i="28"/>
  <c r="FG16" i="28" s="1"/>
  <c r="HM16" i="28" s="1"/>
  <c r="HC13" i="28"/>
  <c r="JM13" i="28" s="1"/>
  <c r="IM15" i="28"/>
  <c r="BG16" i="28"/>
  <c r="FH16" i="28" s="1"/>
  <c r="HN16" i="28" s="1"/>
  <c r="NQ32" i="28"/>
  <c r="ID15" i="28"/>
  <c r="IL15" i="28"/>
  <c r="NV16" i="28"/>
  <c r="IA16" i="28"/>
  <c r="L16" i="28"/>
  <c r="IO16" i="28"/>
  <c r="CP16" i="28"/>
  <c r="DD16" i="28"/>
  <c r="JI16" i="28"/>
  <c r="KW15" i="28"/>
  <c r="LV14" i="28"/>
  <c r="HF15" i="28"/>
  <c r="JL13" i="28"/>
  <c r="NE13" i="28" s="1"/>
  <c r="NS16" i="28"/>
  <c r="NW16" i="28"/>
  <c r="CF16" i="28"/>
  <c r="IJ16" i="28" s="1"/>
  <c r="KF14" i="28"/>
  <c r="CH16" i="28"/>
  <c r="CL16" i="28"/>
  <c r="CY16" i="28"/>
  <c r="O16" i="28"/>
  <c r="BA16" i="28" s="1"/>
  <c r="LU16" i="28" s="1"/>
  <c r="CO16" i="28"/>
  <c r="CI16" i="28"/>
  <c r="CR16" i="28"/>
  <c r="CN16" i="28"/>
  <c r="JO12" i="28"/>
  <c r="D30" i="36" s="1"/>
  <c r="EP15" i="28"/>
  <c r="EV13" i="28"/>
  <c r="FW13" i="28" s="1"/>
  <c r="NB13" i="28" s="1"/>
  <c r="LZ15" i="28"/>
  <c r="NT16" i="28"/>
  <c r="NU16" i="28"/>
  <c r="IV16" i="28"/>
  <c r="Z16" i="28"/>
  <c r="EY16" i="28" s="1"/>
  <c r="AE16" i="28"/>
  <c r="KO16" i="28" s="1"/>
  <c r="Y16" i="28"/>
  <c r="EX16" i="28" s="1"/>
  <c r="HD16" i="28" s="1"/>
  <c r="AB16" i="28"/>
  <c r="FD16" i="28" s="1"/>
  <c r="HJ16" i="28" s="1"/>
  <c r="CG16" i="28"/>
  <c r="IP16" i="28"/>
  <c r="DN16" i="28"/>
  <c r="DM16" i="28"/>
  <c r="BL15" i="28"/>
  <c r="FM15" i="28" s="1"/>
  <c r="HS15" i="28" s="1"/>
  <c r="AA16" i="28"/>
  <c r="EZ16" i="28" s="1"/>
  <c r="AM16" i="28"/>
  <c r="KW16" i="28" s="1"/>
  <c r="CD16" i="28"/>
  <c r="CC16" i="28"/>
  <c r="IG16" i="28" s="1"/>
  <c r="IQ16" i="28"/>
  <c r="JK13" i="28"/>
  <c r="ND13" i="28" s="1"/>
  <c r="HW14" i="28"/>
  <c r="HV15" i="28"/>
  <c r="HD15" i="28"/>
  <c r="BH16" i="28"/>
  <c r="FI16" i="28" s="1"/>
  <c r="HO16" i="28" s="1"/>
  <c r="AD16" i="28"/>
  <c r="FF16" i="28" s="1"/>
  <c r="HL16" i="28" s="1"/>
  <c r="CE16" i="28"/>
  <c r="II16" i="28" s="1"/>
  <c r="CB16" i="28"/>
  <c r="IF16" i="28" s="1"/>
  <c r="JC15" i="28"/>
  <c r="HV14" i="28"/>
  <c r="DE15" i="28"/>
  <c r="IT15" i="28" s="1"/>
  <c r="HY16" i="28"/>
  <c r="DP15" i="28"/>
  <c r="DO15" i="28"/>
  <c r="CW15" i="28"/>
  <c r="IR15" i="28" s="1"/>
  <c r="DA15" i="28"/>
  <c r="IS15" i="28" s="1"/>
  <c r="JB14" i="28"/>
  <c r="JA14" i="28"/>
  <c r="HI16" i="28"/>
  <c r="E34" i="36"/>
  <c r="IW16" i="28"/>
  <c r="JC14" i="28"/>
  <c r="DF17" i="28"/>
  <c r="D17" i="28"/>
  <c r="DG17" i="28" s="1"/>
  <c r="DH17" i="28"/>
  <c r="E17" i="28"/>
  <c r="F17" i="28"/>
  <c r="G17" i="28"/>
  <c r="C17" i="28"/>
  <c r="EE17" i="28"/>
  <c r="EF17" i="28"/>
  <c r="ED17" i="28"/>
  <c r="MG16" i="28"/>
  <c r="AK16" i="28"/>
  <c r="ER16" i="28" s="1"/>
  <c r="N16" i="28"/>
  <c r="AV16" i="28" s="1"/>
  <c r="EK16" i="28" s="1"/>
  <c r="AL16" i="28"/>
  <c r="KV16" i="28" s="1"/>
  <c r="AO16" i="28"/>
  <c r="ES16" i="28" s="1"/>
  <c r="FV13" i="28"/>
  <c r="G32" i="36" s="1"/>
  <c r="BJ16" i="28"/>
  <c r="FK16" i="28" s="1"/>
  <c r="HQ16" i="28" s="1"/>
  <c r="KV15" i="28"/>
  <c r="KX16" i="28"/>
  <c r="MJ16" i="28"/>
  <c r="HK16" i="28"/>
  <c r="JD16" i="28"/>
  <c r="AX15" i="28"/>
  <c r="BB15" i="28"/>
  <c r="MH16" i="28"/>
  <c r="AF16" i="28"/>
  <c r="KP16" i="28" s="1"/>
  <c r="IK16" i="28"/>
  <c r="JE16" i="28"/>
  <c r="JF16" i="28"/>
  <c r="IE16" i="28"/>
  <c r="HH16" i="28"/>
  <c r="HZ16" i="28"/>
  <c r="IH16" i="28"/>
  <c r="ID16" i="28"/>
  <c r="HG16" i="28"/>
  <c r="BK16" i="28"/>
  <c r="FL16" i="28" s="1"/>
  <c r="HR16" i="28" s="1"/>
  <c r="IC16" i="28"/>
  <c r="JP12" i="28"/>
  <c r="D31" i="36" s="1"/>
  <c r="KK16" i="28"/>
  <c r="HE16" i="28"/>
  <c r="AT16" i="28"/>
  <c r="AX16" i="28"/>
  <c r="BB16" i="28"/>
  <c r="HF16" i="28"/>
  <c r="JY16" i="28"/>
  <c r="LO16" i="28"/>
  <c r="S16" i="28"/>
  <c r="V16" i="28"/>
  <c r="AI16" i="28"/>
  <c r="JH16" i="28"/>
  <c r="JG16" i="28"/>
  <c r="LS16" i="28"/>
  <c r="KG16" i="28"/>
  <c r="KA16" i="28"/>
  <c r="MN16" i="28"/>
  <c r="MU12" i="28"/>
  <c r="F30" i="36" s="1"/>
  <c r="MT12" i="28"/>
  <c r="F29" i="36" s="1"/>
  <c r="FP14" i="28"/>
  <c r="NH13" i="28"/>
  <c r="MI15" i="28"/>
  <c r="KS15" i="28"/>
  <c r="EO15" i="28"/>
  <c r="IU16" i="28"/>
  <c r="KR16" i="28"/>
  <c r="KQ16" i="28"/>
  <c r="KZ16" i="28"/>
  <c r="KE16" i="28"/>
  <c r="JN12" i="28"/>
  <c r="D29" i="36" s="1"/>
  <c r="E30" i="36"/>
  <c r="LP14" i="28"/>
  <c r="MQ14" i="28" s="1"/>
  <c r="JZ14" i="28"/>
  <c r="LA14" i="28" s="1"/>
  <c r="EK14" i="28"/>
  <c r="HA14" i="28" s="1"/>
  <c r="AV15" i="28"/>
  <c r="AZ15" i="28"/>
  <c r="BD15" i="28"/>
  <c r="KT16" i="28"/>
  <c r="KI16" i="28"/>
  <c r="E29" i="36"/>
  <c r="NC13" i="28"/>
  <c r="G34" i="36"/>
  <c r="LT14" i="28"/>
  <c r="MR14" i="28" s="1"/>
  <c r="EL14" i="28"/>
  <c r="EV14" i="28" s="1"/>
  <c r="KD14" i="28"/>
  <c r="LB14" i="28" s="1"/>
  <c r="EH15" i="28"/>
  <c r="JX15" i="28"/>
  <c r="LN15" i="28"/>
  <c r="MO15" i="28"/>
  <c r="KY15" i="28"/>
  <c r="ES15" i="28"/>
  <c r="FP15" i="28"/>
  <c r="W16" i="28"/>
  <c r="T16" i="28"/>
  <c r="X16" i="28"/>
  <c r="U16" i="28"/>
  <c r="BD16" i="28"/>
  <c r="EQ16" i="28"/>
  <c r="BM16" i="28"/>
  <c r="FN16" i="28" s="1"/>
  <c r="HT16" i="28" s="1"/>
  <c r="E31" i="36"/>
  <c r="FQ14" i="28"/>
  <c r="EM14" i="28"/>
  <c r="EW14" i="28" s="1"/>
  <c r="FX14" i="28" s="1"/>
  <c r="LX14" i="28"/>
  <c r="KH14" i="28"/>
  <c r="MV13" i="28"/>
  <c r="F34" i="36" s="1"/>
  <c r="MK15" i="28"/>
  <c r="ER15" i="28"/>
  <c r="KU15" i="28"/>
  <c r="AS17" i="28"/>
  <c r="AR17" i="28"/>
  <c r="AQ17" i="28"/>
  <c r="FS17" i="28" s="1"/>
  <c r="NE12" i="28"/>
  <c r="NH12" i="28"/>
  <c r="NC12" i="28"/>
  <c r="G31" i="36"/>
  <c r="ND12" i="28"/>
  <c r="NF12" i="28"/>
  <c r="NG12" i="28"/>
  <c r="NI12" i="28"/>
  <c r="F31" i="36"/>
  <c r="NA12" i="28"/>
  <c r="G29" i="36"/>
  <c r="NB12" i="28"/>
  <c r="G30" i="36"/>
  <c r="MZ17" i="28"/>
  <c r="MX17" i="28"/>
  <c r="MY17" i="28"/>
  <c r="MD17" i="28"/>
  <c r="KN17" i="28"/>
  <c r="MC17" i="28"/>
  <c r="KM17" i="28"/>
  <c r="J42" i="36"/>
  <c r="H42" i="36" s="1"/>
  <c r="I38" i="36"/>
  <c r="J43" i="36"/>
  <c r="H43" i="36" s="1"/>
  <c r="J41" i="36"/>
  <c r="H41" i="36" s="1"/>
  <c r="I40" i="36"/>
  <c r="I39" i="36"/>
  <c r="LI17" i="28"/>
  <c r="LH17" i="28"/>
  <c r="LL17" i="28"/>
  <c r="LJ17" i="28"/>
  <c r="LK17" i="28"/>
  <c r="JR17" i="28"/>
  <c r="JV17" i="28"/>
  <c r="JU17" i="28"/>
  <c r="JS17" i="28"/>
  <c r="JT17" i="28"/>
  <c r="GY17" i="28"/>
  <c r="FU17" i="28"/>
  <c r="FA17" i="28"/>
  <c r="FB17" i="28"/>
  <c r="FC17" i="28"/>
  <c r="FT17" i="28"/>
  <c r="GW17" i="28"/>
  <c r="GV17" i="28"/>
  <c r="GS17" i="28" a="1"/>
  <c r="GS17" i="28" s="1"/>
  <c r="GQ17" i="28" a="1"/>
  <c r="GQ17" i="28" s="1"/>
  <c r="GP17" i="28" a="1"/>
  <c r="GP17" i="28" s="1"/>
  <c r="GX17" i="28"/>
  <c r="GT17" i="28" a="1"/>
  <c r="GT17" i="28" s="1"/>
  <c r="GR17" i="28" a="1"/>
  <c r="GR17" i="28" s="1"/>
  <c r="GK17" i="28" a="1"/>
  <c r="GK17" i="28" s="1"/>
  <c r="GL17" i="28" a="1"/>
  <c r="GL17" i="28" s="1"/>
  <c r="GO17" i="28" a="1"/>
  <c r="GO17" i="28" s="1"/>
  <c r="GM17" i="28" a="1"/>
  <c r="GM17" i="28" s="1"/>
  <c r="GN17" i="28" a="1"/>
  <c r="GN17" i="28" s="1"/>
  <c r="GJ17" i="28"/>
  <c r="GF17" i="28"/>
  <c r="GG17" i="28"/>
  <c r="GC17" i="28"/>
  <c r="GD17" i="28"/>
  <c r="GH17" i="28"/>
  <c r="GA17" i="28"/>
  <c r="GE17" i="28"/>
  <c r="GB17" i="28"/>
  <c r="FZ17" i="28"/>
  <c r="BX17" i="28"/>
  <c r="BV17" i="28"/>
  <c r="BY17" i="28"/>
  <c r="BW17" i="28"/>
  <c r="BQ17" i="28"/>
  <c r="BZ17" i="28"/>
  <c r="BR17" i="28"/>
  <c r="BU17" i="28"/>
  <c r="BS17" i="28"/>
  <c r="EC17" i="28"/>
  <c r="DW17" i="28"/>
  <c r="CA17" i="28"/>
  <c r="DZ17" i="28"/>
  <c r="EA17" i="28"/>
  <c r="DY17" i="28"/>
  <c r="EB17" i="28"/>
  <c r="DT17" i="28"/>
  <c r="DC17" i="28"/>
  <c r="DS17" i="28"/>
  <c r="DM17" i="28"/>
  <c r="DV17" i="28"/>
  <c r="DR17" i="28"/>
  <c r="DX17" i="28"/>
  <c r="DU17" i="28"/>
  <c r="CZ17" i="28"/>
  <c r="CQ17" i="28"/>
  <c r="CM17" i="28"/>
  <c r="CK17" i="28"/>
  <c r="DB17" i="28"/>
  <c r="CS17" i="28"/>
  <c r="CC17" i="28"/>
  <c r="AC17" i="28"/>
  <c r="FE17" i="28" s="1"/>
  <c r="A18" i="28"/>
  <c r="AH17" i="28"/>
  <c r="K17" i="28"/>
  <c r="AL17" i="28" s="1"/>
  <c r="P17" i="28"/>
  <c r="H17" i="28"/>
  <c r="AI17" i="28" s="1"/>
  <c r="I17" i="28"/>
  <c r="BC17" i="28"/>
  <c r="KG17" i="28" s="1"/>
  <c r="BE17" i="28"/>
  <c r="LY17" i="28" s="1"/>
  <c r="J17" i="28"/>
  <c r="AG17" i="28" s="1"/>
  <c r="AY17" i="28"/>
  <c r="LS17" i="28" s="1"/>
  <c r="AN17" i="28"/>
  <c r="AJ17" i="28"/>
  <c r="AP17" i="28"/>
  <c r="AA17" i="28"/>
  <c r="EZ17" i="28" s="1"/>
  <c r="R17" i="28"/>
  <c r="Q17" i="28"/>
  <c r="LC14" i="28" l="1"/>
  <c r="MT13" i="28"/>
  <c r="F32" i="36" s="1"/>
  <c r="KU16" i="28"/>
  <c r="DN17" i="28"/>
  <c r="MB16" i="28"/>
  <c r="MA16" i="28"/>
  <c r="HI17" i="28"/>
  <c r="EP16" i="28"/>
  <c r="Z17" i="28"/>
  <c r="EY17" i="28" s="1"/>
  <c r="MA17" i="28" s="1"/>
  <c r="Y17" i="28"/>
  <c r="EX17" i="28" s="1"/>
  <c r="CD17" i="28"/>
  <c r="MB17" i="28" s="1"/>
  <c r="DL17" i="28"/>
  <c r="ME16" i="28"/>
  <c r="MO16" i="28"/>
  <c r="BN16" i="28"/>
  <c r="FO16" i="28" s="1"/>
  <c r="HU16" i="28" s="1"/>
  <c r="CB17" i="28"/>
  <c r="NA13" i="28"/>
  <c r="KL16" i="28"/>
  <c r="JP13" i="28"/>
  <c r="D34" i="36" s="1"/>
  <c r="NF13" i="28"/>
  <c r="MF16" i="28"/>
  <c r="CI17" i="28"/>
  <c r="IL16" i="28"/>
  <c r="NQ33" i="28"/>
  <c r="IM16" i="28"/>
  <c r="CX17" i="28"/>
  <c r="DD17" i="28"/>
  <c r="NW17" i="28"/>
  <c r="AB17" i="28"/>
  <c r="FD17" i="28" s="1"/>
  <c r="HJ17" i="28" s="1"/>
  <c r="CE17" i="28"/>
  <c r="CY17" i="28"/>
  <c r="CF17" i="28"/>
  <c r="IJ17" i="28" s="1"/>
  <c r="JN13" i="28"/>
  <c r="D32" i="36" s="1"/>
  <c r="CP17" i="28"/>
  <c r="AD17" i="28"/>
  <c r="FF17" i="28" s="1"/>
  <c r="HL17" i="28" s="1"/>
  <c r="CG17" i="28"/>
  <c r="IK17" i="28" s="1"/>
  <c r="CN17" i="28"/>
  <c r="CJ17" i="28"/>
  <c r="CH17" i="28"/>
  <c r="JG17" i="28"/>
  <c r="BL16" i="28"/>
  <c r="FM16" i="28" s="1"/>
  <c r="HS16" i="28" s="1"/>
  <c r="LZ16" i="28"/>
  <c r="BH17" i="28"/>
  <c r="FI17" i="28" s="1"/>
  <c r="HO17" i="28" s="1"/>
  <c r="LP16" i="28"/>
  <c r="ML16" i="28"/>
  <c r="BT17" i="28"/>
  <c r="ID17" i="28" s="1"/>
  <c r="E33" i="36"/>
  <c r="IN16" i="28"/>
  <c r="BF17" i="28"/>
  <c r="FG17" i="28" s="1"/>
  <c r="HM17" i="28" s="1"/>
  <c r="NT17" i="28"/>
  <c r="NV17" i="28"/>
  <c r="JZ16" i="28"/>
  <c r="M17" i="28"/>
  <c r="AU17" i="28" s="1"/>
  <c r="JY17" i="28" s="1"/>
  <c r="HK17" i="28"/>
  <c r="CR17" i="28"/>
  <c r="IN17" i="28" s="1"/>
  <c r="L17" i="28"/>
  <c r="BB17" i="28" s="1"/>
  <c r="CO17" i="28"/>
  <c r="CL17" i="28"/>
  <c r="BP17" i="28"/>
  <c r="IC17" i="28" s="1"/>
  <c r="E32" i="36"/>
  <c r="MU13" i="28"/>
  <c r="F33" i="36" s="1"/>
  <c r="AZ16" i="28"/>
  <c r="LT16" i="28" s="1"/>
  <c r="NX17" i="28"/>
  <c r="NS17" i="28"/>
  <c r="NU17" i="28"/>
  <c r="JO13" i="28"/>
  <c r="D33" i="36" s="1"/>
  <c r="MK16" i="28"/>
  <c r="MM16" i="28"/>
  <c r="KJ16" i="28"/>
  <c r="BI16" i="28"/>
  <c r="FJ16" i="28" s="1"/>
  <c r="HP16" i="28" s="1"/>
  <c r="MS14" i="28"/>
  <c r="NI14" i="28" s="1"/>
  <c r="G33" i="36"/>
  <c r="FR15" i="28"/>
  <c r="EN16" i="28"/>
  <c r="HV16" i="28" s="1"/>
  <c r="BG17" i="28"/>
  <c r="FH17" i="28" s="1"/>
  <c r="HN17" i="28" s="1"/>
  <c r="DE16" i="28"/>
  <c r="IT16" i="28" s="1"/>
  <c r="DQ16" i="28"/>
  <c r="DA16" i="28"/>
  <c r="IS16" i="28" s="1"/>
  <c r="CW16" i="28"/>
  <c r="IR16" i="28" s="1"/>
  <c r="DP16" i="28"/>
  <c r="JA15" i="28"/>
  <c r="HW15" i="28"/>
  <c r="FR16" i="28"/>
  <c r="HX16" i="28"/>
  <c r="DO16" i="28"/>
  <c r="JB15" i="28"/>
  <c r="IV17" i="28"/>
  <c r="IU17" i="28"/>
  <c r="HX15" i="28"/>
  <c r="DF18" i="28"/>
  <c r="C18" i="28"/>
  <c r="G18" i="28"/>
  <c r="DP17" i="28" s="1"/>
  <c r="D18" i="28"/>
  <c r="DG18" i="28" s="1"/>
  <c r="DH18" i="28"/>
  <c r="E18" i="28"/>
  <c r="BH18" i="28" s="1"/>
  <c r="FI18" i="28" s="1"/>
  <c r="F18" i="28"/>
  <c r="CB18" i="28" s="1"/>
  <c r="EF18" i="28"/>
  <c r="EE18" i="28"/>
  <c r="ED18" i="28"/>
  <c r="II17" i="28"/>
  <c r="IF17" i="28"/>
  <c r="JD17" i="28"/>
  <c r="MI17" i="28"/>
  <c r="KX17" i="28"/>
  <c r="KV17" i="28"/>
  <c r="KZ17" i="28"/>
  <c r="AK17" i="28"/>
  <c r="ER17" i="28" s="1"/>
  <c r="KY16" i="28"/>
  <c r="MJ17" i="28"/>
  <c r="O17" i="28"/>
  <c r="AF17" i="28"/>
  <c r="MF17" i="28" s="1"/>
  <c r="IQ17" i="28"/>
  <c r="IP17" i="28"/>
  <c r="IO17" i="28"/>
  <c r="JE17" i="28"/>
  <c r="IE17" i="28"/>
  <c r="HZ17" i="28"/>
  <c r="HH17" i="28"/>
  <c r="LR15" i="28"/>
  <c r="EI15" i="28"/>
  <c r="KB15" i="28"/>
  <c r="IA17" i="28"/>
  <c r="HY17" i="28"/>
  <c r="FW14" i="28"/>
  <c r="G36" i="36" s="1"/>
  <c r="JK14" i="28"/>
  <c r="ND14" i="28" s="1"/>
  <c r="LV15" i="28"/>
  <c r="EJ15" i="28"/>
  <c r="KF15" i="28"/>
  <c r="BM17" i="28"/>
  <c r="FN17" i="28" s="1"/>
  <c r="HT17" i="28" s="1"/>
  <c r="IH17" i="28"/>
  <c r="AO17" i="28"/>
  <c r="MO17" i="28" s="1"/>
  <c r="AM17" i="28"/>
  <c r="KW17" i="28" s="1"/>
  <c r="MH17" i="28"/>
  <c r="IG17" i="28"/>
  <c r="JF17" i="28"/>
  <c r="BN17" i="28"/>
  <c r="FO17" i="28" s="1"/>
  <c r="HU17" i="28" s="1"/>
  <c r="IM17" i="28"/>
  <c r="IL17" i="28"/>
  <c r="NC14" i="28"/>
  <c r="G37" i="36"/>
  <c r="NH14" i="28"/>
  <c r="LO17" i="28"/>
  <c r="E37" i="36"/>
  <c r="HF17" i="28"/>
  <c r="KL17" i="28"/>
  <c r="KK17" i="28"/>
  <c r="HE17" i="28"/>
  <c r="EQ17" i="28"/>
  <c r="KQ17" i="28"/>
  <c r="MG17" i="28"/>
  <c r="AX17" i="28"/>
  <c r="LZ17" i="28"/>
  <c r="KJ17" i="28"/>
  <c r="HD17" i="28"/>
  <c r="V17" i="28"/>
  <c r="S17" i="28"/>
  <c r="AE17" i="28"/>
  <c r="BL17" i="28"/>
  <c r="FM17" i="28" s="1"/>
  <c r="HS17" i="28" s="1"/>
  <c r="EO17" i="28"/>
  <c r="JH17" i="28"/>
  <c r="MN17" i="28"/>
  <c r="KR17" i="28"/>
  <c r="KC17" i="28"/>
  <c r="LW17" i="28"/>
  <c r="MP17" i="28"/>
  <c r="HC14" i="28"/>
  <c r="JM14" i="28" s="1"/>
  <c r="LT15" i="28"/>
  <c r="KD15" i="28"/>
  <c r="EL15" i="28"/>
  <c r="FP16" i="28"/>
  <c r="HB14" i="28"/>
  <c r="JL14" i="28" s="1"/>
  <c r="KS16" i="28"/>
  <c r="MI16" i="28"/>
  <c r="EO16" i="28"/>
  <c r="HW16" i="28" s="1"/>
  <c r="JX16" i="28"/>
  <c r="EH16" i="28"/>
  <c r="LN16" i="28"/>
  <c r="IW17" i="28"/>
  <c r="KT17" i="28"/>
  <c r="KS17" i="28"/>
  <c r="KI17" i="28"/>
  <c r="ML17" i="28"/>
  <c r="NG14" i="28"/>
  <c r="JZ15" i="28"/>
  <c r="LA15" i="28" s="1"/>
  <c r="LP15" i="28"/>
  <c r="MQ15" i="28" s="1"/>
  <c r="EK15" i="28"/>
  <c r="EU15" i="28" s="1"/>
  <c r="FV15" i="28" s="1"/>
  <c r="EU14" i="28"/>
  <c r="FV14" i="28" s="1"/>
  <c r="X17" i="28"/>
  <c r="U17" i="28"/>
  <c r="N17" i="28"/>
  <c r="EP17" i="28"/>
  <c r="JI17" i="28"/>
  <c r="EM16" i="28"/>
  <c r="LX16" i="28"/>
  <c r="KH16" i="28"/>
  <c r="FQ15" i="28"/>
  <c r="LV16" i="28"/>
  <c r="EJ16" i="28"/>
  <c r="KF16" i="28"/>
  <c r="T17" i="28"/>
  <c r="W17" i="28"/>
  <c r="BJ17" i="28"/>
  <c r="FK17" i="28" s="1"/>
  <c r="HQ17" i="28" s="1"/>
  <c r="HG17" i="28"/>
  <c r="EM15" i="28"/>
  <c r="KH15" i="28"/>
  <c r="LX15" i="28"/>
  <c r="KD16" i="28"/>
  <c r="KB16" i="28"/>
  <c r="EI16" i="28"/>
  <c r="LR16" i="28"/>
  <c r="AS18" i="28"/>
  <c r="FU18" i="28" s="1"/>
  <c r="AQ18" i="28"/>
  <c r="FS18" i="28" s="1"/>
  <c r="AR18" i="28"/>
  <c r="FT18" i="28" s="1"/>
  <c r="MZ18" i="28"/>
  <c r="MX18" i="28"/>
  <c r="MY18" i="28"/>
  <c r="MD18" i="28"/>
  <c r="KN18" i="28"/>
  <c r="MC18" i="28"/>
  <c r="KM18" i="28"/>
  <c r="J46" i="36"/>
  <c r="H46" i="36" s="1"/>
  <c r="I41" i="36"/>
  <c r="J45" i="36"/>
  <c r="H45" i="36" s="1"/>
  <c r="I43" i="36"/>
  <c r="I42" i="36"/>
  <c r="J44" i="36"/>
  <c r="H44" i="36" s="1"/>
  <c r="LH18" i="28"/>
  <c r="LL18" i="28"/>
  <c r="LK18" i="28"/>
  <c r="LI18" i="28"/>
  <c r="LJ18" i="28"/>
  <c r="JU18" i="28"/>
  <c r="JS18" i="28"/>
  <c r="JT18" i="28"/>
  <c r="JR18" i="28"/>
  <c r="JV18" i="28"/>
  <c r="FB18" i="28"/>
  <c r="GY18" i="28"/>
  <c r="FA18" i="28"/>
  <c r="FC18" i="28"/>
  <c r="GX18" i="28"/>
  <c r="GT18" i="28" a="1"/>
  <c r="GT18" i="28" s="1"/>
  <c r="GR18" i="28" a="1"/>
  <c r="GR18" i="28" s="1"/>
  <c r="GP18" i="28" a="1"/>
  <c r="GP18" i="28" s="1"/>
  <c r="GW18" i="28"/>
  <c r="GV18" i="28"/>
  <c r="GS18" i="28" a="1"/>
  <c r="GS18" i="28" s="1"/>
  <c r="GQ18" i="28" a="1"/>
  <c r="GQ18" i="28" s="1"/>
  <c r="GN18" i="28" a="1"/>
  <c r="GN18" i="28" s="1"/>
  <c r="GL18" i="28" a="1"/>
  <c r="GL18" i="28" s="1"/>
  <c r="GJ18" i="28"/>
  <c r="GK18" i="28" a="1"/>
  <c r="GK18" i="28" s="1"/>
  <c r="GO18" i="28" a="1"/>
  <c r="GO18" i="28" s="1"/>
  <c r="GM18" i="28" a="1"/>
  <c r="GM18" i="28" s="1"/>
  <c r="GB18" i="28"/>
  <c r="FZ18" i="28"/>
  <c r="GA18" i="28"/>
  <c r="GF18" i="28"/>
  <c r="GG18" i="28"/>
  <c r="GC18" i="28"/>
  <c r="GH18" i="28"/>
  <c r="GD18" i="28"/>
  <c r="GE18" i="28"/>
  <c r="BX18" i="28"/>
  <c r="BV18" i="28"/>
  <c r="BP18" i="28"/>
  <c r="BY18" i="28"/>
  <c r="BW18" i="28"/>
  <c r="BQ18" i="28"/>
  <c r="BZ18" i="28"/>
  <c r="BT18" i="28"/>
  <c r="BR18" i="28"/>
  <c r="EC18" i="28"/>
  <c r="DW18" i="28"/>
  <c r="BU18" i="28"/>
  <c r="BS18" i="28"/>
  <c r="DZ18" i="28"/>
  <c r="CA18" i="28"/>
  <c r="EA18" i="28"/>
  <c r="DY18" i="28"/>
  <c r="DV18" i="28"/>
  <c r="DU18" i="28"/>
  <c r="EB18" i="28"/>
  <c r="DX18" i="28"/>
  <c r="DT18" i="28"/>
  <c r="DS18" i="28"/>
  <c r="DM18" i="28"/>
  <c r="DD18" i="28"/>
  <c r="DR18" i="28"/>
  <c r="DB18" i="28"/>
  <c r="CQ18" i="28"/>
  <c r="CM18" i="28"/>
  <c r="CX18" i="28"/>
  <c r="CS18" i="28"/>
  <c r="CO18" i="28"/>
  <c r="CI18" i="28"/>
  <c r="CK18" i="28"/>
  <c r="DN18" i="28"/>
  <c r="CZ18" i="28"/>
  <c r="CF18" i="28"/>
  <c r="CD18" i="28"/>
  <c r="CC18" i="28"/>
  <c r="AD18" i="28"/>
  <c r="FF18" i="28" s="1"/>
  <c r="A19" i="28"/>
  <c r="P18" i="28"/>
  <c r="AW18" i="28"/>
  <c r="AH18" i="28"/>
  <c r="K18" i="28"/>
  <c r="O18" i="28" s="1"/>
  <c r="BA18" i="28" s="1"/>
  <c r="H18" i="28"/>
  <c r="AI18" i="28" s="1"/>
  <c r="Y18" i="28"/>
  <c r="EX18" i="28" s="1"/>
  <c r="I18" i="28"/>
  <c r="AF18" i="28" s="1"/>
  <c r="BC18" i="28"/>
  <c r="LW18" i="28" s="1"/>
  <c r="BE18" i="28"/>
  <c r="KI18" i="28" s="1"/>
  <c r="J18" i="28"/>
  <c r="N18" i="28" s="1"/>
  <c r="AY18" i="28"/>
  <c r="LS18" i="28" s="1"/>
  <c r="AP18" i="28"/>
  <c r="AN18" i="28"/>
  <c r="AJ18" i="28"/>
  <c r="AA18" i="28"/>
  <c r="EZ18" i="28" s="1"/>
  <c r="R18" i="28"/>
  <c r="Q18" i="28"/>
  <c r="BG18" i="28" l="1"/>
  <c r="FH18" i="28" s="1"/>
  <c r="MQ16" i="28"/>
  <c r="KP17" i="28"/>
  <c r="IJ18" i="28"/>
  <c r="CJ18" i="28"/>
  <c r="CR18" i="28"/>
  <c r="KU17" i="28"/>
  <c r="MK17" i="28"/>
  <c r="HW17" i="28"/>
  <c r="MV14" i="28"/>
  <c r="F37" i="36" s="1"/>
  <c r="IP18" i="28"/>
  <c r="NQ34" i="28"/>
  <c r="NW18" i="28"/>
  <c r="AT17" i="28"/>
  <c r="BI17" i="28"/>
  <c r="FJ17" i="28" s="1"/>
  <c r="HP17" i="28" s="1"/>
  <c r="CL18" i="28"/>
  <c r="CY18" i="28"/>
  <c r="DC18" i="28"/>
  <c r="EL16" i="28"/>
  <c r="EV16" i="28" s="1"/>
  <c r="BK17" i="28"/>
  <c r="FL17" i="28" s="1"/>
  <c r="HR17" i="28" s="1"/>
  <c r="NU18" i="28"/>
  <c r="IG18" i="28"/>
  <c r="HL18" i="28"/>
  <c r="IQ18" i="28"/>
  <c r="CN18" i="28"/>
  <c r="CH18" i="28"/>
  <c r="IL18" i="28" s="1"/>
  <c r="CP18" i="28"/>
  <c r="MM17" i="28"/>
  <c r="NB14" i="28"/>
  <c r="LC15" i="28"/>
  <c r="AC18" i="28"/>
  <c r="FE18" i="28" s="1"/>
  <c r="HK18" i="28" s="1"/>
  <c r="CE18" i="28"/>
  <c r="II18" i="28" s="1"/>
  <c r="IO18" i="28"/>
  <c r="DL18" i="28"/>
  <c r="NS18" i="28"/>
  <c r="NT18" i="28"/>
  <c r="NX18" i="28"/>
  <c r="Z18" i="28"/>
  <c r="EY18" i="28" s="1"/>
  <c r="MA18" i="28" s="1"/>
  <c r="AB18" i="28"/>
  <c r="FD18" i="28" s="1"/>
  <c r="HJ18" i="28" s="1"/>
  <c r="CG18" i="28"/>
  <c r="IK18" i="28" s="1"/>
  <c r="IW18" i="28"/>
  <c r="NV18" i="28"/>
  <c r="LA16" i="28"/>
  <c r="MS15" i="28"/>
  <c r="NI15" i="28" s="1"/>
  <c r="IH18" i="28"/>
  <c r="BF18" i="28"/>
  <c r="FG18" i="28" s="1"/>
  <c r="HM18" i="28" s="1"/>
  <c r="HA15" i="28"/>
  <c r="JK15" i="28" s="1"/>
  <c r="JN15" i="28" s="1"/>
  <c r="D38" i="36" s="1"/>
  <c r="E36" i="36"/>
  <c r="MU14" i="28"/>
  <c r="F36" i="36" s="1"/>
  <c r="IU18" i="28"/>
  <c r="JB17" i="28"/>
  <c r="DE17" i="28"/>
  <c r="IT17" i="28" s="1"/>
  <c r="DQ17" i="28"/>
  <c r="HY18" i="28"/>
  <c r="JC16" i="28"/>
  <c r="JB16" i="28"/>
  <c r="DA17" i="28"/>
  <c r="IS17" i="28" s="1"/>
  <c r="DO17" i="28"/>
  <c r="CW17" i="28"/>
  <c r="IR17" i="28" s="1"/>
  <c r="JA16" i="28"/>
  <c r="DH19" i="28"/>
  <c r="F19" i="28"/>
  <c r="DF19" i="28"/>
  <c r="C19" i="28"/>
  <c r="G19" i="28"/>
  <c r="D19" i="28"/>
  <c r="DG19" i="28" s="1"/>
  <c r="E19" i="28"/>
  <c r="EF19" i="28"/>
  <c r="ED19" i="28"/>
  <c r="EE19" i="28"/>
  <c r="IF18" i="28"/>
  <c r="LB15" i="28"/>
  <c r="LQ18" i="28"/>
  <c r="BA17" i="28"/>
  <c r="EI17" i="28" s="1"/>
  <c r="AW17" i="28"/>
  <c r="EH17" i="28" s="1"/>
  <c r="AK18" i="28"/>
  <c r="MK18" i="28" s="1"/>
  <c r="JD18" i="28"/>
  <c r="MR15" i="28"/>
  <c r="NH15" i="28" s="1"/>
  <c r="ID18" i="28"/>
  <c r="AO18" i="28"/>
  <c r="KY18" i="28" s="1"/>
  <c r="AG18" i="28"/>
  <c r="KQ18" i="28" s="1"/>
  <c r="BJ18" i="28"/>
  <c r="FK18" i="28" s="1"/>
  <c r="HQ18" i="28" s="1"/>
  <c r="IM18" i="28"/>
  <c r="IC18" i="28"/>
  <c r="JH18" i="28"/>
  <c r="HG18" i="28"/>
  <c r="LB16" i="28"/>
  <c r="HZ18" i="28"/>
  <c r="HH18" i="28"/>
  <c r="KY17" i="28"/>
  <c r="MJ18" i="28"/>
  <c r="MP18" i="28"/>
  <c r="JE18" i="28"/>
  <c r="JF18" i="28"/>
  <c r="KX18" i="28"/>
  <c r="MH18" i="28"/>
  <c r="IN18" i="28"/>
  <c r="IE18" i="28"/>
  <c r="HI18" i="28"/>
  <c r="HO18" i="28"/>
  <c r="HN18" i="28"/>
  <c r="MR16" i="28"/>
  <c r="NH16" i="28" s="1"/>
  <c r="ES17" i="28"/>
  <c r="HX17" i="28" s="1"/>
  <c r="BK18" i="28"/>
  <c r="FL18" i="28" s="1"/>
  <c r="HR18" i="28" s="1"/>
  <c r="MS16" i="28"/>
  <c r="NI16" i="28" s="1"/>
  <c r="LC16" i="28"/>
  <c r="HE18" i="28"/>
  <c r="MI18" i="28"/>
  <c r="KS18" i="28"/>
  <c r="LU18" i="28"/>
  <c r="KE18" i="28"/>
  <c r="MF18" i="28"/>
  <c r="KP18" i="28"/>
  <c r="HF18" i="28"/>
  <c r="KL18" i="28"/>
  <c r="AZ18" i="28"/>
  <c r="BD18" i="28"/>
  <c r="AV18" i="28"/>
  <c r="HD18" i="28"/>
  <c r="LZ18" i="28"/>
  <c r="KJ18" i="28"/>
  <c r="MT15" i="28"/>
  <c r="F38" i="36" s="1"/>
  <c r="NG15" i="28"/>
  <c r="AL18" i="28"/>
  <c r="EO18" i="28" s="1"/>
  <c r="M18" i="28"/>
  <c r="AU18" i="28" s="1"/>
  <c r="L18" i="28"/>
  <c r="EQ18" i="28"/>
  <c r="ES18" i="28"/>
  <c r="BN18" i="28"/>
  <c r="FO18" i="28" s="1"/>
  <c r="HU18" i="28" s="1"/>
  <c r="KR18" i="28"/>
  <c r="KT18" i="28"/>
  <c r="KA18" i="28"/>
  <c r="MN18" i="28"/>
  <c r="LY18" i="28"/>
  <c r="MG18" i="28"/>
  <c r="HC16" i="28"/>
  <c r="EW16" i="28"/>
  <c r="FX16" i="28" s="1"/>
  <c r="FQ16" i="28"/>
  <c r="AE18" i="28"/>
  <c r="V18" i="28"/>
  <c r="S18" i="28"/>
  <c r="ER18" i="28"/>
  <c r="JI18" i="28"/>
  <c r="JG18" i="28"/>
  <c r="KC18" i="28"/>
  <c r="KZ18" i="28"/>
  <c r="EW15" i="28"/>
  <c r="FX15" i="28" s="1"/>
  <c r="HC15" i="28"/>
  <c r="JM15" i="28" s="1"/>
  <c r="NA15" i="28"/>
  <c r="G38" i="36"/>
  <c r="NA14" i="28"/>
  <c r="G35" i="36"/>
  <c r="NG16" i="28"/>
  <c r="ME17" i="28"/>
  <c r="KO17" i="28"/>
  <c r="EN17" i="28"/>
  <c r="HV17" i="28" s="1"/>
  <c r="AM18" i="28"/>
  <c r="W18" i="28"/>
  <c r="T18" i="28"/>
  <c r="BI18" i="28"/>
  <c r="FJ18" i="28" s="1"/>
  <c r="HP18" i="28" s="1"/>
  <c r="BL18" i="28"/>
  <c r="FM18" i="28" s="1"/>
  <c r="HS18" i="28" s="1"/>
  <c r="KG18" i="28"/>
  <c r="KU18" i="28"/>
  <c r="MO18" i="28"/>
  <c r="HB16" i="28"/>
  <c r="AV17" i="28"/>
  <c r="AZ17" i="28"/>
  <c r="BD17" i="28"/>
  <c r="MT14" i="28"/>
  <c r="F35" i="36" s="1"/>
  <c r="EU16" i="28"/>
  <c r="FV16" i="28" s="1"/>
  <c r="HA16" i="28"/>
  <c r="JP14" i="28"/>
  <c r="D37" i="36" s="1"/>
  <c r="NF14" i="28"/>
  <c r="KF17" i="28"/>
  <c r="EJ17" i="28"/>
  <c r="LV17" i="28"/>
  <c r="U18" i="28"/>
  <c r="X18" i="28"/>
  <c r="IA18" i="28"/>
  <c r="IV18" i="28"/>
  <c r="E38" i="36"/>
  <c r="JO14" i="28"/>
  <c r="D36" i="36" s="1"/>
  <c r="NE14" i="28"/>
  <c r="EV15" i="28"/>
  <c r="FW15" i="28" s="1"/>
  <c r="HB15" i="28"/>
  <c r="JL15" i="28" s="1"/>
  <c r="FQ17" i="28"/>
  <c r="KB17" i="28"/>
  <c r="LR17" i="28"/>
  <c r="E35" i="36"/>
  <c r="JN14" i="28"/>
  <c r="D35" i="36" s="1"/>
  <c r="AQ19" i="28"/>
  <c r="FS19" i="28" s="1"/>
  <c r="AR19" i="28"/>
  <c r="FT19" i="28" s="1"/>
  <c r="AS19" i="28"/>
  <c r="MY19" i="28"/>
  <c r="NT19" i="28" s="1"/>
  <c r="MZ19" i="28"/>
  <c r="MX19" i="28"/>
  <c r="MD19" i="28"/>
  <c r="KN19" i="28"/>
  <c r="MC19" i="28"/>
  <c r="KM19" i="28"/>
  <c r="I45" i="36"/>
  <c r="J48" i="36"/>
  <c r="H48" i="36" s="1"/>
  <c r="J49" i="36"/>
  <c r="H49" i="36" s="1"/>
  <c r="I44" i="36"/>
  <c r="I46" i="36"/>
  <c r="J47" i="36"/>
  <c r="H47" i="36" s="1"/>
  <c r="LK19" i="28"/>
  <c r="LJ19" i="28"/>
  <c r="LH19" i="28"/>
  <c r="LL19" i="28"/>
  <c r="LI19" i="28"/>
  <c r="JT19" i="28"/>
  <c r="JV19" i="28"/>
  <c r="JS19" i="28"/>
  <c r="JU19" i="28"/>
  <c r="JR19" i="28"/>
  <c r="FU19" i="28"/>
  <c r="FC19" i="28"/>
  <c r="FA19" i="28"/>
  <c r="FB19" i="28"/>
  <c r="GY19" i="28"/>
  <c r="GX19" i="28"/>
  <c r="GT19" i="28" a="1"/>
  <c r="GT19" i="28" s="1"/>
  <c r="GR19" i="28" a="1"/>
  <c r="GR19" i="28" s="1"/>
  <c r="GP19" i="28" a="1"/>
  <c r="GP19" i="28" s="1"/>
  <c r="GW19" i="28"/>
  <c r="GV19" i="28"/>
  <c r="GS19" i="28" a="1"/>
  <c r="GS19" i="28" s="1"/>
  <c r="GQ19" i="28" a="1"/>
  <c r="GQ19" i="28" s="1"/>
  <c r="GL19" i="28" a="1"/>
  <c r="GL19" i="28" s="1"/>
  <c r="GO19" i="28" a="1"/>
  <c r="GO19" i="28" s="1"/>
  <c r="GM19" i="28" a="1"/>
  <c r="GM19" i="28" s="1"/>
  <c r="GN19" i="28" a="1"/>
  <c r="GN19" i="28" s="1"/>
  <c r="GJ19" i="28"/>
  <c r="GK19" i="28" a="1"/>
  <c r="GK19" i="28" s="1"/>
  <c r="GH19" i="28"/>
  <c r="GA19" i="28"/>
  <c r="GE19" i="28"/>
  <c r="GB19" i="28"/>
  <c r="FZ19" i="28"/>
  <c r="GD19" i="28"/>
  <c r="GF19" i="28"/>
  <c r="GG19" i="28"/>
  <c r="GC19" i="28"/>
  <c r="BX19" i="28"/>
  <c r="BV19" i="28"/>
  <c r="BP19" i="28"/>
  <c r="BY19" i="28"/>
  <c r="BW19" i="28"/>
  <c r="BQ19" i="28"/>
  <c r="BZ19" i="28"/>
  <c r="BT19" i="28"/>
  <c r="BR19" i="28"/>
  <c r="EC19" i="28"/>
  <c r="DW19" i="28"/>
  <c r="DZ19" i="28"/>
  <c r="BU19" i="28"/>
  <c r="BS19" i="28"/>
  <c r="EA19" i="28"/>
  <c r="DY19" i="28"/>
  <c r="DR19" i="28"/>
  <c r="DU19" i="28"/>
  <c r="CA19" i="28"/>
  <c r="EB19" i="28"/>
  <c r="DV19" i="28"/>
  <c r="DT19" i="28"/>
  <c r="DL19" i="28"/>
  <c r="CZ19" i="28"/>
  <c r="DS19" i="28"/>
  <c r="DB19" i="28"/>
  <c r="DX19" i="28"/>
  <c r="DM19" i="28"/>
  <c r="CQ19" i="28"/>
  <c r="CM19" i="28"/>
  <c r="CK19" i="28"/>
  <c r="CS19" i="28"/>
  <c r="CY19" i="28"/>
  <c r="CE19" i="28"/>
  <c r="A20" i="28"/>
  <c r="Y19" i="28"/>
  <c r="EX19" i="28" s="1"/>
  <c r="P19" i="28"/>
  <c r="K19" i="28"/>
  <c r="AL19" i="28" s="1"/>
  <c r="H19" i="28"/>
  <c r="I19" i="28"/>
  <c r="BC19" i="28"/>
  <c r="KG19" i="28" s="1"/>
  <c r="AY19" i="28"/>
  <c r="KC19" i="28" s="1"/>
  <c r="J19" i="28"/>
  <c r="AO19" i="28" s="1"/>
  <c r="BE19" i="28"/>
  <c r="LY19" i="28" s="1"/>
  <c r="AP19" i="28"/>
  <c r="AN19" i="28"/>
  <c r="AM19" i="28"/>
  <c r="AJ19" i="28"/>
  <c r="Q19" i="28"/>
  <c r="R19" i="28"/>
  <c r="E40" i="36" l="1"/>
  <c r="CC19" i="28"/>
  <c r="IG19" i="28" s="1"/>
  <c r="LN17" i="28"/>
  <c r="MB18" i="28"/>
  <c r="E41" i="36"/>
  <c r="AC19" i="28"/>
  <c r="FE19" i="28" s="1"/>
  <c r="CF19" i="28"/>
  <c r="AB19" i="28"/>
  <c r="FD19" i="28" s="1"/>
  <c r="CG19" i="28"/>
  <c r="IK19" i="28" s="1"/>
  <c r="JX17" i="28"/>
  <c r="AD19" i="28"/>
  <c r="FF19" i="28" s="1"/>
  <c r="HL19" i="28" s="1"/>
  <c r="HI19" i="28"/>
  <c r="JH19" i="28"/>
  <c r="IJ19" i="28"/>
  <c r="NQ36" i="28"/>
  <c r="NQ35" i="28"/>
  <c r="MV15" i="28"/>
  <c r="F40" i="36" s="1"/>
  <c r="Z19" i="28"/>
  <c r="EY19" i="28" s="1"/>
  <c r="MA19" i="28" s="1"/>
  <c r="FR17" i="28"/>
  <c r="KK18" i="28"/>
  <c r="CJ19" i="28"/>
  <c r="CH19" i="28"/>
  <c r="BH19" i="28"/>
  <c r="FI19" i="28" s="1"/>
  <c r="JK16" i="28"/>
  <c r="ND16" i="28" s="1"/>
  <c r="KT19" i="28"/>
  <c r="M19" i="28"/>
  <c r="AU19" i="28" s="1"/>
  <c r="CI19" i="28"/>
  <c r="AA19" i="28"/>
  <c r="EZ19" i="28" s="1"/>
  <c r="MM19" i="28"/>
  <c r="L19" i="28"/>
  <c r="BB19" i="28" s="1"/>
  <c r="CB19" i="28"/>
  <c r="CO19" i="28"/>
  <c r="CP19" i="28"/>
  <c r="CL19" i="28"/>
  <c r="DD19" i="28"/>
  <c r="DN19" i="28"/>
  <c r="NX19" i="28"/>
  <c r="BF19" i="28"/>
  <c r="FG19" i="28" s="1"/>
  <c r="HM19" i="28" s="1"/>
  <c r="NU19" i="28"/>
  <c r="MN19" i="28"/>
  <c r="HK19" i="28"/>
  <c r="CD19" i="28"/>
  <c r="IH19" i="28" s="1"/>
  <c r="CX19" i="28"/>
  <c r="CR19" i="28"/>
  <c r="CN19" i="28"/>
  <c r="DC19" i="28"/>
  <c r="BG19" i="28"/>
  <c r="FH19" i="28" s="1"/>
  <c r="HN19" i="28" s="1"/>
  <c r="NS19" i="28"/>
  <c r="NV19" i="28"/>
  <c r="BM18" i="28"/>
  <c r="FN18" i="28" s="1"/>
  <c r="HT18" i="28" s="1"/>
  <c r="NW19" i="28"/>
  <c r="JM16" i="28"/>
  <c r="JP16" i="28" s="1"/>
  <c r="D43" i="36" s="1"/>
  <c r="ND15" i="28"/>
  <c r="FW16" i="28"/>
  <c r="G42" i="36" s="1"/>
  <c r="CW18" i="28"/>
  <c r="IR18" i="28" s="1"/>
  <c r="DP18" i="28"/>
  <c r="DO18" i="28"/>
  <c r="DQ18" i="28"/>
  <c r="DA18" i="28"/>
  <c r="IS18" i="28" s="1"/>
  <c r="JA17" i="28"/>
  <c r="HZ19" i="28"/>
  <c r="HY19" i="28"/>
  <c r="HW18" i="28"/>
  <c r="LU17" i="28"/>
  <c r="KE17" i="28"/>
  <c r="JC17" i="28"/>
  <c r="DE18" i="28"/>
  <c r="IT18" i="28" s="1"/>
  <c r="DH20" i="28"/>
  <c r="E20" i="28"/>
  <c r="F20" i="28"/>
  <c r="G20" i="28"/>
  <c r="C20" i="28"/>
  <c r="D20" i="28"/>
  <c r="DG20" i="28" s="1"/>
  <c r="DF20" i="28"/>
  <c r="ED20" i="28"/>
  <c r="EE20" i="28"/>
  <c r="EF20" i="28"/>
  <c r="MU15" i="28"/>
  <c r="F39" i="36" s="1"/>
  <c r="AH19" i="28"/>
  <c r="KR19" i="28" s="1"/>
  <c r="LQ17" i="28"/>
  <c r="KA17" i="28"/>
  <c r="AE19" i="28"/>
  <c r="ME19" i="28" s="1"/>
  <c r="AI19" i="28"/>
  <c r="KS19" i="28" s="1"/>
  <c r="AF19" i="28"/>
  <c r="KP19" i="28" s="1"/>
  <c r="MV16" i="28"/>
  <c r="F43" i="36" s="1"/>
  <c r="E43" i="36"/>
  <c r="JD19" i="28"/>
  <c r="IE19" i="28"/>
  <c r="IU19" i="28"/>
  <c r="KZ19" i="28"/>
  <c r="IF19" i="28"/>
  <c r="IO19" i="28"/>
  <c r="IQ19" i="28"/>
  <c r="JF19" i="28"/>
  <c r="HO19" i="28"/>
  <c r="HG19" i="28"/>
  <c r="JL16" i="28"/>
  <c r="HJ19" i="28"/>
  <c r="II19" i="28"/>
  <c r="IP19" i="28"/>
  <c r="JE19" i="28"/>
  <c r="HH19" i="28"/>
  <c r="IA19" i="28"/>
  <c r="BK19" i="28"/>
  <c r="FL19" i="28" s="1"/>
  <c r="HR19" i="28" s="1"/>
  <c r="BN19" i="28"/>
  <c r="FO19" i="28" s="1"/>
  <c r="HU19" i="28" s="1"/>
  <c r="ID19" i="28"/>
  <c r="IC19" i="28"/>
  <c r="IM19" i="28"/>
  <c r="MO19" i="28"/>
  <c r="KY19" i="28"/>
  <c r="ES19" i="28"/>
  <c r="EJ19" i="28"/>
  <c r="ML19" i="28"/>
  <c r="KV19" i="28"/>
  <c r="LZ19" i="28"/>
  <c r="KJ19" i="28"/>
  <c r="HD19" i="28"/>
  <c r="FQ18" i="28"/>
  <c r="W19" i="28"/>
  <c r="T19" i="28"/>
  <c r="AK19" i="28"/>
  <c r="AX19" i="28"/>
  <c r="N19" i="28"/>
  <c r="O19" i="28"/>
  <c r="AG19" i="28"/>
  <c r="BJ19" i="28"/>
  <c r="FK19" i="28" s="1"/>
  <c r="HQ19" i="28" s="1"/>
  <c r="EP19" i="28"/>
  <c r="EN19" i="28"/>
  <c r="IV19" i="28"/>
  <c r="JI19" i="28"/>
  <c r="LW19" i="28"/>
  <c r="KX19" i="28"/>
  <c r="KI19" i="28"/>
  <c r="MJ19" i="28"/>
  <c r="LT17" i="28"/>
  <c r="MR17" i="28" s="1"/>
  <c r="KD17" i="28"/>
  <c r="LB17" i="28" s="1"/>
  <c r="EL17" i="28"/>
  <c r="EV17" i="28" s="1"/>
  <c r="FW17" i="28" s="1"/>
  <c r="KW18" i="28"/>
  <c r="EP18" i="28"/>
  <c r="HX18" i="28" s="1"/>
  <c r="MM18" i="28"/>
  <c r="AT18" i="28"/>
  <c r="BB18" i="28"/>
  <c r="AX18" i="28"/>
  <c r="EK18" i="28"/>
  <c r="LP18" i="28"/>
  <c r="JZ18" i="28"/>
  <c r="V19" i="28"/>
  <c r="S19" i="28"/>
  <c r="X19" i="28"/>
  <c r="U19" i="28"/>
  <c r="IW19" i="28"/>
  <c r="JG19" i="28"/>
  <c r="KO19" i="28"/>
  <c r="KW19" i="28"/>
  <c r="LS19" i="28"/>
  <c r="JO15" i="28"/>
  <c r="D39" i="36" s="1"/>
  <c r="NE15" i="28"/>
  <c r="NA16" i="28"/>
  <c r="G41" i="36"/>
  <c r="JZ17" i="28"/>
  <c r="EK17" i="28"/>
  <c r="EU17" i="28" s="1"/>
  <c r="LP17" i="28"/>
  <c r="FP17" i="28"/>
  <c r="LO18" i="28"/>
  <c r="JY18" i="28"/>
  <c r="EM18" i="28"/>
  <c r="LX18" i="28"/>
  <c r="KH18" i="28"/>
  <c r="MI19" i="28"/>
  <c r="MP19" i="28"/>
  <c r="NB15" i="28"/>
  <c r="G39" i="36"/>
  <c r="JP15" i="28"/>
  <c r="D40" i="36" s="1"/>
  <c r="NF15" i="28"/>
  <c r="NC16" i="28"/>
  <c r="G43" i="36"/>
  <c r="ML18" i="28"/>
  <c r="KV18" i="28"/>
  <c r="KD18" i="28"/>
  <c r="EL18" i="28"/>
  <c r="LT18" i="28"/>
  <c r="BI19" i="28"/>
  <c r="FJ19" i="28" s="1"/>
  <c r="HP19" i="28" s="1"/>
  <c r="BL19" i="28"/>
  <c r="FM19" i="28" s="1"/>
  <c r="HS19" i="28" s="1"/>
  <c r="KH17" i="28"/>
  <c r="LC17" i="28" s="1"/>
  <c r="EM17" i="28"/>
  <c r="EW17" i="28" s="1"/>
  <c r="LX17" i="28"/>
  <c r="MS17" i="28" s="1"/>
  <c r="MT16" i="28"/>
  <c r="F41" i="36" s="1"/>
  <c r="NC15" i="28"/>
  <c r="G40" i="36"/>
  <c r="KO18" i="28"/>
  <c r="ME18" i="28"/>
  <c r="EN18" i="28"/>
  <c r="HV18" i="28" s="1"/>
  <c r="E39" i="36"/>
  <c r="AR20" i="28"/>
  <c r="FT20" i="28" s="1"/>
  <c r="AQ20" i="28"/>
  <c r="FS20" i="28" s="1"/>
  <c r="AS20" i="28"/>
  <c r="MY20" i="28"/>
  <c r="MX20" i="28"/>
  <c r="MZ20" i="28"/>
  <c r="MD20" i="28"/>
  <c r="KN20" i="28"/>
  <c r="KM20" i="28"/>
  <c r="MC20" i="28"/>
  <c r="J51" i="36"/>
  <c r="H51" i="36" s="1"/>
  <c r="J50" i="36"/>
  <c r="H50" i="36" s="1"/>
  <c r="I48" i="36"/>
  <c r="I47" i="36"/>
  <c r="I49" i="36"/>
  <c r="J52" i="36"/>
  <c r="H52" i="36" s="1"/>
  <c r="LJ20" i="28"/>
  <c r="LI20" i="28"/>
  <c r="LK20" i="28"/>
  <c r="LH20" i="28"/>
  <c r="LL20" i="28"/>
  <c r="JS20" i="28"/>
  <c r="JR20" i="28"/>
  <c r="JV20" i="28"/>
  <c r="JT20" i="28"/>
  <c r="JU20" i="28"/>
  <c r="FU20" i="28"/>
  <c r="GY20" i="28"/>
  <c r="FC20" i="28"/>
  <c r="FA20" i="28"/>
  <c r="FB20" i="28"/>
  <c r="GW20" i="28"/>
  <c r="GV20" i="28"/>
  <c r="GS20" i="28" a="1"/>
  <c r="GS20" i="28" s="1"/>
  <c r="GQ20" i="28" a="1"/>
  <c r="GQ20" i="28" s="1"/>
  <c r="GX20" i="28"/>
  <c r="GT20" i="28" a="1"/>
  <c r="GT20" i="28" s="1"/>
  <c r="GR20" i="28" a="1"/>
  <c r="GR20" i="28" s="1"/>
  <c r="GP20" i="28" a="1"/>
  <c r="GP20" i="28" s="1"/>
  <c r="GO20" i="28" a="1"/>
  <c r="GO20" i="28" s="1"/>
  <c r="GM20" i="28" a="1"/>
  <c r="GM20" i="28" s="1"/>
  <c r="GK20" i="28" a="1"/>
  <c r="GK20" i="28" s="1"/>
  <c r="GN20" i="28" a="1"/>
  <c r="GN20" i="28" s="1"/>
  <c r="GL20" i="28" a="1"/>
  <c r="GL20" i="28" s="1"/>
  <c r="GJ20" i="28"/>
  <c r="GD20" i="28"/>
  <c r="GG20" i="28"/>
  <c r="GC20" i="28"/>
  <c r="GH20" i="28"/>
  <c r="GA20" i="28"/>
  <c r="GE20" i="28"/>
  <c r="GF20" i="28"/>
  <c r="GB20" i="28"/>
  <c r="FZ20" i="28"/>
  <c r="BX20" i="28"/>
  <c r="BV20" i="28"/>
  <c r="BP20" i="28"/>
  <c r="BY20" i="28"/>
  <c r="BW20" i="28"/>
  <c r="BQ20" i="28"/>
  <c r="BZ20" i="28"/>
  <c r="BT20" i="28"/>
  <c r="BR20" i="28"/>
  <c r="CA20" i="28"/>
  <c r="EC20" i="28"/>
  <c r="DW20" i="28"/>
  <c r="DZ20" i="28"/>
  <c r="EA20" i="28"/>
  <c r="DY20" i="28"/>
  <c r="BS20" i="28"/>
  <c r="DV20" i="28"/>
  <c r="DS20" i="28"/>
  <c r="DD20" i="28"/>
  <c r="BU20" i="28"/>
  <c r="DX20" i="28"/>
  <c r="DR20" i="28"/>
  <c r="DN20" i="28"/>
  <c r="DU20" i="28"/>
  <c r="CY20" i="28"/>
  <c r="CQ20" i="28"/>
  <c r="CM20" i="28"/>
  <c r="CZ20" i="28"/>
  <c r="CL20" i="28"/>
  <c r="EB20" i="28"/>
  <c r="DT20" i="28"/>
  <c r="DB20" i="28"/>
  <c r="CR20" i="28"/>
  <c r="DC20" i="28"/>
  <c r="CX20" i="28"/>
  <c r="CK20" i="28"/>
  <c r="CH20" i="28"/>
  <c r="CS20" i="28"/>
  <c r="CO20" i="28"/>
  <c r="CF20" i="28"/>
  <c r="AB20" i="28"/>
  <c r="FD20" i="28" s="1"/>
  <c r="AD20" i="28"/>
  <c r="FF20" i="28" s="1"/>
  <c r="A21" i="28"/>
  <c r="P20" i="28"/>
  <c r="K20" i="28"/>
  <c r="AH20" i="28" s="1"/>
  <c r="H20" i="28"/>
  <c r="L20" i="28" s="1"/>
  <c r="I20" i="28"/>
  <c r="AF20" i="28" s="1"/>
  <c r="J20" i="28"/>
  <c r="AG20" i="28" s="1"/>
  <c r="BC20" i="28"/>
  <c r="LW20" i="28" s="1"/>
  <c r="AY20" i="28"/>
  <c r="KC20" i="28" s="1"/>
  <c r="BE20" i="28"/>
  <c r="KI20" i="28" s="1"/>
  <c r="AN20" i="28"/>
  <c r="AJ20" i="28"/>
  <c r="AP20" i="28"/>
  <c r="AA20" i="28"/>
  <c r="EZ20" i="28" s="1"/>
  <c r="R20" i="28"/>
  <c r="Q20" i="28"/>
  <c r="CI20" i="28" l="1"/>
  <c r="MB19" i="28"/>
  <c r="CG20" i="28"/>
  <c r="CE20" i="28"/>
  <c r="CN20" i="28"/>
  <c r="CJ20" i="28"/>
  <c r="MH19" i="28"/>
  <c r="AC20" i="28"/>
  <c r="FE20" i="28" s="1"/>
  <c r="CP20" i="28"/>
  <c r="EO19" i="28"/>
  <c r="AT19" i="28"/>
  <c r="JY19" i="28"/>
  <c r="IN19" i="28"/>
  <c r="HX19" i="28"/>
  <c r="HE19" i="28"/>
  <c r="LO19" i="28"/>
  <c r="MF20" i="28"/>
  <c r="Y20" i="28"/>
  <c r="EX20" i="28" s="1"/>
  <c r="DL20" i="28"/>
  <c r="DM20" i="28"/>
  <c r="KK19" i="28"/>
  <c r="CD20" i="28"/>
  <c r="MB20" i="28" s="1"/>
  <c r="CC20" i="28"/>
  <c r="IG20" i="28" s="1"/>
  <c r="NF16" i="28"/>
  <c r="BM19" i="28"/>
  <c r="FN19" i="28" s="1"/>
  <c r="HT19" i="28" s="1"/>
  <c r="Z20" i="28"/>
  <c r="EY20" i="28" s="1"/>
  <c r="MJ20" i="28"/>
  <c r="MH20" i="28"/>
  <c r="CB20" i="28"/>
  <c r="IL19" i="28"/>
  <c r="JO16" i="28"/>
  <c r="D42" i="36" s="1"/>
  <c r="NB16" i="28"/>
  <c r="JN16" i="28"/>
  <c r="D41" i="36" s="1"/>
  <c r="NT20" i="28"/>
  <c r="AK20" i="28"/>
  <c r="FX17" i="28"/>
  <c r="G46" i="36" s="1"/>
  <c r="MU16" i="28"/>
  <c r="F42" i="36" s="1"/>
  <c r="HA17" i="28"/>
  <c r="IQ20" i="28"/>
  <c r="MF19" i="28"/>
  <c r="HF19" i="28"/>
  <c r="E42" i="36"/>
  <c r="HK20" i="28"/>
  <c r="IJ20" i="28"/>
  <c r="NX20" i="28"/>
  <c r="KL19" i="28"/>
  <c r="BG20" i="28"/>
  <c r="FH20" i="28" s="1"/>
  <c r="IH20" i="28"/>
  <c r="NV20" i="28"/>
  <c r="NS20" i="28"/>
  <c r="NW20" i="28"/>
  <c r="AO20" i="28"/>
  <c r="KY20" i="28" s="1"/>
  <c r="BH20" i="28"/>
  <c r="FI20" i="28" s="1"/>
  <c r="NU20" i="28"/>
  <c r="BF20" i="28"/>
  <c r="FG20" i="28" s="1"/>
  <c r="HM20" i="28" s="1"/>
  <c r="N20" i="28"/>
  <c r="AV20" i="28" s="1"/>
  <c r="IA20" i="28"/>
  <c r="JC18" i="28"/>
  <c r="HY20" i="28"/>
  <c r="JA18" i="28"/>
  <c r="HZ20" i="28"/>
  <c r="IV20" i="28"/>
  <c r="JB18" i="28"/>
  <c r="IP20" i="28"/>
  <c r="DQ19" i="28"/>
  <c r="DO19" i="28"/>
  <c r="CW19" i="28"/>
  <c r="IR19" i="28" s="1"/>
  <c r="DP19" i="28"/>
  <c r="DE19" i="28"/>
  <c r="DA19" i="28"/>
  <c r="IS19" i="28" s="1"/>
  <c r="DF21" i="28"/>
  <c r="D21" i="28"/>
  <c r="DG21" i="28" s="1"/>
  <c r="DH21" i="28"/>
  <c r="E21" i="28"/>
  <c r="C21" i="28"/>
  <c r="F21" i="28"/>
  <c r="G21" i="28"/>
  <c r="DP20" i="28" s="1"/>
  <c r="EE21" i="28"/>
  <c r="EF21" i="28"/>
  <c r="ED21" i="28"/>
  <c r="NE16" i="28"/>
  <c r="MQ17" i="28"/>
  <c r="NG17" i="28" s="1"/>
  <c r="LA17" i="28"/>
  <c r="IO20" i="28"/>
  <c r="BA19" i="28"/>
  <c r="AW19" i="28"/>
  <c r="O20" i="28"/>
  <c r="BA20" i="28" s="1"/>
  <c r="KE20" i="28" s="1"/>
  <c r="AL20" i="28"/>
  <c r="KV20" i="28" s="1"/>
  <c r="IN20" i="28"/>
  <c r="FV17" i="28"/>
  <c r="NA17" i="28" s="1"/>
  <c r="AW20" i="28"/>
  <c r="LQ20" i="28" s="1"/>
  <c r="IL20" i="28"/>
  <c r="HN20" i="28"/>
  <c r="HO20" i="28"/>
  <c r="MK20" i="28"/>
  <c r="AM20" i="28"/>
  <c r="KW20" i="28" s="1"/>
  <c r="HL20" i="28"/>
  <c r="II20" i="28"/>
  <c r="IF20" i="28"/>
  <c r="JD20" i="28"/>
  <c r="HH20" i="28"/>
  <c r="JG20" i="28"/>
  <c r="HG20" i="28"/>
  <c r="HI20" i="28"/>
  <c r="MP20" i="28"/>
  <c r="MN20" i="28"/>
  <c r="AE20" i="28"/>
  <c r="ME20" i="28" s="1"/>
  <c r="M20" i="28"/>
  <c r="AU20" i="28" s="1"/>
  <c r="LO20" i="28" s="1"/>
  <c r="HJ20" i="28"/>
  <c r="IK20" i="28"/>
  <c r="JE20" i="28"/>
  <c r="JF20" i="28"/>
  <c r="IE20" i="28"/>
  <c r="IM20" i="28"/>
  <c r="IC20" i="28"/>
  <c r="ID20" i="28"/>
  <c r="HB17" i="28"/>
  <c r="JL17" i="28" s="1"/>
  <c r="NE17" i="28" s="1"/>
  <c r="LZ20" i="28"/>
  <c r="HD20" i="28"/>
  <c r="JZ20" i="28"/>
  <c r="EK20" i="28"/>
  <c r="LP20" i="28"/>
  <c r="MG20" i="28"/>
  <c r="KQ20" i="28"/>
  <c r="EQ20" i="28"/>
  <c r="NB17" i="28"/>
  <c r="G45" i="36"/>
  <c r="KL20" i="28"/>
  <c r="HF20" i="28"/>
  <c r="KK20" i="28"/>
  <c r="HE20" i="28"/>
  <c r="AX20" i="28"/>
  <c r="AT20" i="28"/>
  <c r="BB20" i="28"/>
  <c r="E46" i="36"/>
  <c r="X20" i="28"/>
  <c r="U20" i="28"/>
  <c r="BD20" i="28"/>
  <c r="W20" i="28"/>
  <c r="T20" i="28"/>
  <c r="AI20" i="28"/>
  <c r="AZ20" i="28"/>
  <c r="BK20" i="28"/>
  <c r="FL20" i="28" s="1"/>
  <c r="HR20" i="28" s="1"/>
  <c r="JH20" i="28"/>
  <c r="IU20" i="28"/>
  <c r="JI20" i="28"/>
  <c r="KR20" i="28"/>
  <c r="LS20" i="28"/>
  <c r="KG20" i="28"/>
  <c r="KZ20" i="28"/>
  <c r="E45" i="36"/>
  <c r="JK17" i="28"/>
  <c r="LV18" i="28"/>
  <c r="MS18" i="28" s="1"/>
  <c r="KF18" i="28"/>
  <c r="LC18" i="28" s="1"/>
  <c r="EJ18" i="28"/>
  <c r="FR18" i="28"/>
  <c r="HC17" i="28"/>
  <c r="JM17" i="28" s="1"/>
  <c r="KE19" i="28"/>
  <c r="LU19" i="28"/>
  <c r="ES20" i="28"/>
  <c r="ER20" i="28"/>
  <c r="IW20" i="28"/>
  <c r="KT20" i="28"/>
  <c r="ML20" i="28"/>
  <c r="MO20" i="28"/>
  <c r="MV17" i="28"/>
  <c r="F46" i="36" s="1"/>
  <c r="NI17" i="28"/>
  <c r="MT17" i="28"/>
  <c r="F44" i="36" s="1"/>
  <c r="LN18" i="28"/>
  <c r="MQ18" i="28" s="1"/>
  <c r="JX18" i="28"/>
  <c r="LA18" i="28" s="1"/>
  <c r="EH18" i="28"/>
  <c r="MU17" i="28"/>
  <c r="F45" i="36" s="1"/>
  <c r="NH17" i="28"/>
  <c r="FR19" i="28"/>
  <c r="AZ19" i="28"/>
  <c r="AV19" i="28"/>
  <c r="BD19" i="28"/>
  <c r="S20" i="28"/>
  <c r="V20" i="28"/>
  <c r="BI20" i="28"/>
  <c r="FJ20" i="28" s="1"/>
  <c r="HP20" i="28" s="1"/>
  <c r="BM20" i="28"/>
  <c r="FN20" i="28" s="1"/>
  <c r="HT20" i="28" s="1"/>
  <c r="BL20" i="28"/>
  <c r="FM20" i="28" s="1"/>
  <c r="HS20" i="28" s="1"/>
  <c r="KP20" i="28"/>
  <c r="KX20" i="28"/>
  <c r="KU20" i="28"/>
  <c r="LY20" i="28"/>
  <c r="FP18" i="28"/>
  <c r="KB19" i="28"/>
  <c r="LR19" i="28"/>
  <c r="EI19" i="28"/>
  <c r="BJ20" i="28"/>
  <c r="FK20" i="28" s="1"/>
  <c r="HQ20" i="28" s="1"/>
  <c r="BN20" i="28"/>
  <c r="FO20" i="28" s="1"/>
  <c r="HU20" i="28" s="1"/>
  <c r="KB18" i="28"/>
  <c r="LB18" i="28" s="1"/>
  <c r="LR18" i="28"/>
  <c r="MR18" i="28" s="1"/>
  <c r="EI18" i="28"/>
  <c r="KQ19" i="28"/>
  <c r="EQ19" i="28"/>
  <c r="HV19" i="28" s="1"/>
  <c r="MG19" i="28"/>
  <c r="MK19" i="28"/>
  <c r="ER19" i="28"/>
  <c r="FQ19" i="28" s="1"/>
  <c r="KU19" i="28"/>
  <c r="AS21" i="28"/>
  <c r="FU21" i="28" s="1"/>
  <c r="AR21" i="28"/>
  <c r="FT21" i="28" s="1"/>
  <c r="AQ21" i="28"/>
  <c r="FS21" i="28" s="1"/>
  <c r="MZ21" i="28"/>
  <c r="MX21" i="28"/>
  <c r="MY21" i="28"/>
  <c r="NW21" i="28" s="1"/>
  <c r="MD21" i="28"/>
  <c r="KN21" i="28"/>
  <c r="KM21" i="28"/>
  <c r="MC21" i="28"/>
  <c r="I52" i="36"/>
  <c r="I50" i="36"/>
  <c r="J54" i="36"/>
  <c r="H54" i="36" s="1"/>
  <c r="J55" i="36"/>
  <c r="H55" i="36" s="1"/>
  <c r="J53" i="36"/>
  <c r="H53" i="36" s="1"/>
  <c r="I51" i="36"/>
  <c r="LI21" i="28"/>
  <c r="LH21" i="28"/>
  <c r="LJ21" i="28"/>
  <c r="LK21" i="28"/>
  <c r="LL21" i="28"/>
  <c r="JR21" i="28"/>
  <c r="JV21" i="28"/>
  <c r="JT21" i="28"/>
  <c r="JU21" i="28"/>
  <c r="JS21" i="28"/>
  <c r="GY21" i="28"/>
  <c r="FA21" i="28"/>
  <c r="FC21" i="28"/>
  <c r="FB21" i="28"/>
  <c r="GW21" i="28"/>
  <c r="GV21" i="28"/>
  <c r="GS21" i="28" a="1"/>
  <c r="GS21" i="28" s="1"/>
  <c r="GQ21" i="28" a="1"/>
  <c r="GQ21" i="28" s="1"/>
  <c r="GX21" i="28"/>
  <c r="GT21" i="28" a="1"/>
  <c r="GT21" i="28" s="1"/>
  <c r="GR21" i="28" a="1"/>
  <c r="GR21" i="28" s="1"/>
  <c r="GP21" i="28" a="1"/>
  <c r="GP21" i="28" s="1"/>
  <c r="GK21" i="28" a="1"/>
  <c r="GK21" i="28" s="1"/>
  <c r="GN21" i="28" a="1"/>
  <c r="GN21" i="28" s="1"/>
  <c r="GL21" i="28" a="1"/>
  <c r="GL21" i="28" s="1"/>
  <c r="GO21" i="28" a="1"/>
  <c r="GO21" i="28" s="1"/>
  <c r="GM21" i="28" a="1"/>
  <c r="GM21" i="28" s="1"/>
  <c r="GJ21" i="28"/>
  <c r="GF21" i="28"/>
  <c r="GG21" i="28"/>
  <c r="GC21" i="28"/>
  <c r="GD21" i="28"/>
  <c r="GH21" i="28"/>
  <c r="GA21" i="28"/>
  <c r="GE21" i="28"/>
  <c r="GB21" i="28"/>
  <c r="FZ21" i="28"/>
  <c r="BX21" i="28"/>
  <c r="BV21" i="28"/>
  <c r="BP21" i="28"/>
  <c r="BY21" i="28"/>
  <c r="BW21" i="28"/>
  <c r="BQ21" i="28"/>
  <c r="BZ21" i="28"/>
  <c r="BT21" i="28"/>
  <c r="BR21" i="28"/>
  <c r="BU21" i="28"/>
  <c r="BS21" i="28"/>
  <c r="EC21" i="28"/>
  <c r="DW21" i="28"/>
  <c r="CA21" i="28"/>
  <c r="DZ21" i="28"/>
  <c r="EA21" i="28"/>
  <c r="EB21" i="28"/>
  <c r="DY21" i="28"/>
  <c r="DT21" i="28"/>
  <c r="DL21" i="28"/>
  <c r="DC21" i="28"/>
  <c r="DS21" i="28"/>
  <c r="DM21" i="28"/>
  <c r="DD21" i="28"/>
  <c r="DV21" i="28"/>
  <c r="DR21" i="28"/>
  <c r="DN21" i="28"/>
  <c r="CX21" i="28"/>
  <c r="CH21" i="28"/>
  <c r="CY21" i="28"/>
  <c r="CJ21" i="28"/>
  <c r="CZ21" i="28"/>
  <c r="CN21" i="28"/>
  <c r="CL21" i="28"/>
  <c r="CQ21" i="28"/>
  <c r="CM21" i="28"/>
  <c r="DX21" i="28"/>
  <c r="CR21" i="28"/>
  <c r="DU21" i="28"/>
  <c r="CI21" i="28"/>
  <c r="CK21" i="28"/>
  <c r="CO21" i="28"/>
  <c r="DB21" i="28"/>
  <c r="CP21" i="28"/>
  <c r="CS21" i="28"/>
  <c r="CB21" i="28"/>
  <c r="CF21" i="28"/>
  <c r="CC21" i="28"/>
  <c r="CG21" i="28"/>
  <c r="CE21" i="28"/>
  <c r="CD21" i="28"/>
  <c r="AB21" i="28"/>
  <c r="FD21" i="28" s="1"/>
  <c r="AC21" i="28"/>
  <c r="FE21" i="28" s="1"/>
  <c r="AD21" i="28"/>
  <c r="FF21" i="28" s="1"/>
  <c r="A22" i="28"/>
  <c r="Y21" i="28"/>
  <c r="EX21" i="28" s="1"/>
  <c r="K21" i="28"/>
  <c r="AL21" i="28" s="1"/>
  <c r="H21" i="28"/>
  <c r="L21" i="28" s="1"/>
  <c r="P21" i="28"/>
  <c r="I21" i="28"/>
  <c r="M21" i="28" s="1"/>
  <c r="AU21" i="28" s="1"/>
  <c r="BC21" i="28"/>
  <c r="LW21" i="28" s="1"/>
  <c r="J21" i="28"/>
  <c r="AG21" i="28" s="1"/>
  <c r="BE21" i="28"/>
  <c r="LY21" i="28" s="1"/>
  <c r="AY21" i="28"/>
  <c r="LS21" i="28" s="1"/>
  <c r="AN21" i="28"/>
  <c r="AJ21" i="28"/>
  <c r="AP21" i="28"/>
  <c r="Q21" i="28"/>
  <c r="R21" i="28"/>
  <c r="Z21" i="28"/>
  <c r="EY21" i="28" s="1"/>
  <c r="AA21" i="28"/>
  <c r="EZ21" i="28" s="1"/>
  <c r="IQ21" i="28" l="1"/>
  <c r="MB21" i="28"/>
  <c r="MA21" i="28"/>
  <c r="KJ20" i="28"/>
  <c r="LN19" i="28"/>
  <c r="MA20" i="28"/>
  <c r="IT19" i="28"/>
  <c r="LV19" i="28"/>
  <c r="JX19" i="28"/>
  <c r="KF19" i="28"/>
  <c r="IJ21" i="28"/>
  <c r="IH21" i="28"/>
  <c r="MP21" i="28"/>
  <c r="NC17" i="28"/>
  <c r="IP21" i="28"/>
  <c r="KX21" i="28"/>
  <c r="MM20" i="28"/>
  <c r="EP20" i="28"/>
  <c r="HX20" i="28" s="1"/>
  <c r="IG21" i="28"/>
  <c r="KA20" i="28"/>
  <c r="HK21" i="28"/>
  <c r="LU20" i="28"/>
  <c r="HL21" i="28"/>
  <c r="JG21" i="28"/>
  <c r="BG21" i="28"/>
  <c r="FH21" i="28" s="1"/>
  <c r="NT21" i="28"/>
  <c r="NU21" i="28"/>
  <c r="NX21" i="28"/>
  <c r="NS21" i="28"/>
  <c r="NV21" i="28"/>
  <c r="BH21" i="28"/>
  <c r="FI21" i="28" s="1"/>
  <c r="BF21" i="28"/>
  <c r="FG21" i="28" s="1"/>
  <c r="JB20" i="28"/>
  <c r="JB19" i="28"/>
  <c r="E44" i="36"/>
  <c r="BI21" i="28"/>
  <c r="FJ21" i="28" s="1"/>
  <c r="HH21" i="28"/>
  <c r="DO20" i="28"/>
  <c r="DA20" i="28"/>
  <c r="IS20" i="28" s="1"/>
  <c r="CW20" i="28"/>
  <c r="IR20" i="28" s="1"/>
  <c r="JA19" i="28"/>
  <c r="DE20" i="28"/>
  <c r="IT20" i="28" s="1"/>
  <c r="HY21" i="28"/>
  <c r="JC19" i="28"/>
  <c r="HW19" i="28"/>
  <c r="DQ20" i="28"/>
  <c r="DF22" i="28"/>
  <c r="C22" i="28"/>
  <c r="G22" i="28"/>
  <c r="DP21" i="28" s="1"/>
  <c r="D22" i="28"/>
  <c r="DG22" i="28" s="1"/>
  <c r="E22" i="28"/>
  <c r="DH22" i="28"/>
  <c r="F22" i="28"/>
  <c r="EF22" i="28"/>
  <c r="EE22" i="28"/>
  <c r="ED22" i="28"/>
  <c r="IF21" i="28"/>
  <c r="AH21" i="28"/>
  <c r="KR21" i="28" s="1"/>
  <c r="LQ19" i="28"/>
  <c r="KA19" i="28"/>
  <c r="EH19" i="28"/>
  <c r="G44" i="36"/>
  <c r="KT21" i="28"/>
  <c r="JO17" i="28"/>
  <c r="D45" i="36" s="1"/>
  <c r="HG21" i="28"/>
  <c r="KO20" i="28"/>
  <c r="AK21" i="28"/>
  <c r="MK21" i="28" s="1"/>
  <c r="AO21" i="28"/>
  <c r="KY21" i="28" s="1"/>
  <c r="BK21" i="28"/>
  <c r="FL21" i="28" s="1"/>
  <c r="HR21" i="28" s="1"/>
  <c r="N21" i="28"/>
  <c r="AV21" i="28" s="1"/>
  <c r="LP21" i="28" s="1"/>
  <c r="IA21" i="28"/>
  <c r="II21" i="28"/>
  <c r="HZ21" i="28"/>
  <c r="JF21" i="28"/>
  <c r="BM21" i="28"/>
  <c r="FN21" i="28" s="1"/>
  <c r="HT21" i="28" s="1"/>
  <c r="AI21" i="28"/>
  <c r="MI21" i="28" s="1"/>
  <c r="O21" i="28"/>
  <c r="AF21" i="28"/>
  <c r="MF21" i="28" s="1"/>
  <c r="HJ21" i="28"/>
  <c r="IK21" i="28"/>
  <c r="JD21" i="28"/>
  <c r="HI21" i="28"/>
  <c r="JY20" i="28"/>
  <c r="EN20" i="28"/>
  <c r="HV20" i="28" s="1"/>
  <c r="HP21" i="28"/>
  <c r="IO21" i="28"/>
  <c r="JE21" i="28"/>
  <c r="IE21" i="28"/>
  <c r="IV21" i="28"/>
  <c r="HN21" i="28"/>
  <c r="HM21" i="28"/>
  <c r="HO21" i="28"/>
  <c r="IL21" i="28"/>
  <c r="IM21" i="28"/>
  <c r="IN21" i="28"/>
  <c r="ID21" i="28"/>
  <c r="IC21" i="28"/>
  <c r="KQ21" i="28"/>
  <c r="EQ21" i="28"/>
  <c r="MG21" i="28"/>
  <c r="HD21" i="28"/>
  <c r="KJ21" i="28"/>
  <c r="LZ21" i="28"/>
  <c r="HF21" i="28"/>
  <c r="KL21" i="28"/>
  <c r="HE21" i="28"/>
  <c r="KK21" i="28"/>
  <c r="LO21" i="28"/>
  <c r="JY21" i="28"/>
  <c r="BB21" i="28"/>
  <c r="AT21" i="28"/>
  <c r="AX21" i="28"/>
  <c r="EK21" i="28"/>
  <c r="ML21" i="28"/>
  <c r="KV21" i="28"/>
  <c r="AE21" i="28"/>
  <c r="X21" i="28"/>
  <c r="U21" i="28"/>
  <c r="AM21" i="28"/>
  <c r="BJ21" i="28"/>
  <c r="FK21" i="28" s="1"/>
  <c r="HQ21" i="28" s="1"/>
  <c r="ES21" i="28"/>
  <c r="IW21" i="28"/>
  <c r="KG21" i="28"/>
  <c r="KZ21" i="28"/>
  <c r="MJ21" i="28"/>
  <c r="MH21" i="28"/>
  <c r="HB18" i="28"/>
  <c r="JL18" i="28" s="1"/>
  <c r="EV18" i="28"/>
  <c r="FW18" i="28" s="1"/>
  <c r="E48" i="36" s="1"/>
  <c r="LX19" i="28"/>
  <c r="MS19" i="28" s="1"/>
  <c r="KH19" i="28"/>
  <c r="EM19" i="28"/>
  <c r="HA18" i="28"/>
  <c r="JK18" i="28" s="1"/>
  <c r="EU18" i="28"/>
  <c r="FV18" i="28" s="1"/>
  <c r="E47" i="36" s="1"/>
  <c r="FP19" i="28"/>
  <c r="FR20" i="28"/>
  <c r="KD20" i="28"/>
  <c r="EL20" i="28"/>
  <c r="LT20" i="28"/>
  <c r="KH20" i="28"/>
  <c r="LX20" i="28"/>
  <c r="EM20" i="28"/>
  <c r="BD21" i="28"/>
  <c r="V21" i="28"/>
  <c r="S21" i="28"/>
  <c r="BN21" i="28"/>
  <c r="FO21" i="28" s="1"/>
  <c r="HU21" i="28" s="1"/>
  <c r="ER21" i="28"/>
  <c r="IU21" i="28"/>
  <c r="JI21" i="28"/>
  <c r="JH21" i="28"/>
  <c r="KP21" i="28"/>
  <c r="NH18" i="28"/>
  <c r="LP19" i="28"/>
  <c r="JZ19" i="28"/>
  <c r="EK19" i="28"/>
  <c r="EW18" i="28"/>
  <c r="FX18" i="28" s="1"/>
  <c r="E49" i="36" s="1"/>
  <c r="HC18" i="28"/>
  <c r="JM18" i="28" s="1"/>
  <c r="KS20" i="28"/>
  <c r="MI20" i="28"/>
  <c r="EO20" i="28"/>
  <c r="HW20" i="28" s="1"/>
  <c r="KF20" i="28"/>
  <c r="LV20" i="28"/>
  <c r="EJ20" i="28"/>
  <c r="BL21" i="28"/>
  <c r="FM21" i="28" s="1"/>
  <c r="HS21" i="28" s="1"/>
  <c r="KS21" i="28"/>
  <c r="MN21" i="28"/>
  <c r="KU21" i="28"/>
  <c r="KI21" i="28"/>
  <c r="MO21" i="28"/>
  <c r="EL19" i="28"/>
  <c r="EV19" i="28" s="1"/>
  <c r="FW19" i="28" s="1"/>
  <c r="LT19" i="28"/>
  <c r="MR19" i="28" s="1"/>
  <c r="KD19" i="28"/>
  <c r="LB19" i="28" s="1"/>
  <c r="NG18" i="28"/>
  <c r="JP17" i="28"/>
  <c r="D46" i="36" s="1"/>
  <c r="NF17" i="28"/>
  <c r="JN17" i="28"/>
  <c r="D44" i="36" s="1"/>
  <c r="ND17" i="28"/>
  <c r="FP20" i="28"/>
  <c r="JX20" i="28"/>
  <c r="LN20" i="28"/>
  <c r="MQ20" i="28" s="1"/>
  <c r="EH20" i="28"/>
  <c r="T21" i="28"/>
  <c r="W21" i="28"/>
  <c r="EO21" i="28"/>
  <c r="HW21" i="28" s="1"/>
  <c r="KC21" i="28"/>
  <c r="NI18" i="28"/>
  <c r="LR20" i="28"/>
  <c r="KB20" i="28"/>
  <c r="EI20" i="28"/>
  <c r="AS22" i="28"/>
  <c r="FU22" i="28" s="1"/>
  <c r="AQ22" i="28"/>
  <c r="AR22" i="28"/>
  <c r="MZ22" i="28"/>
  <c r="MX22" i="28"/>
  <c r="MY22" i="28"/>
  <c r="MD22" i="28"/>
  <c r="KN22" i="28"/>
  <c r="MC22" i="28"/>
  <c r="KM22" i="28"/>
  <c r="I55" i="36"/>
  <c r="J56" i="36"/>
  <c r="H56" i="36" s="1"/>
  <c r="J58" i="36"/>
  <c r="H58" i="36" s="1"/>
  <c r="I53" i="36"/>
  <c r="I54" i="36"/>
  <c r="J57" i="36"/>
  <c r="H57" i="36" s="1"/>
  <c r="LH22" i="28"/>
  <c r="LL22" i="28"/>
  <c r="LK22" i="28"/>
  <c r="LI22" i="28"/>
  <c r="LJ22" i="28"/>
  <c r="JU22" i="28"/>
  <c r="JT22" i="28"/>
  <c r="JR22" i="28"/>
  <c r="JV22" i="28"/>
  <c r="JS22" i="28"/>
  <c r="GY22" i="28"/>
  <c r="FS22" i="28"/>
  <c r="FB22" i="28"/>
  <c r="FC22" i="28"/>
  <c r="FA22" i="28"/>
  <c r="FT22" i="28"/>
  <c r="GX22" i="28"/>
  <c r="GT22" i="28" a="1"/>
  <c r="GT22" i="28" s="1"/>
  <c r="GR22" i="28" a="1"/>
  <c r="GR22" i="28" s="1"/>
  <c r="GP22" i="28" a="1"/>
  <c r="GP22" i="28" s="1"/>
  <c r="GS22" i="28" a="1"/>
  <c r="GS22" i="28" s="1"/>
  <c r="GW22" i="28"/>
  <c r="GV22" i="28"/>
  <c r="GQ22" i="28" a="1"/>
  <c r="GQ22" i="28" s="1"/>
  <c r="GN22" i="28" a="1"/>
  <c r="GN22" i="28" s="1"/>
  <c r="GL22" i="28" a="1"/>
  <c r="GL22" i="28" s="1"/>
  <c r="GJ22" i="28"/>
  <c r="GM22" i="28" a="1"/>
  <c r="GM22" i="28" s="1"/>
  <c r="GO22" i="28" a="1"/>
  <c r="GO22" i="28" s="1"/>
  <c r="GK22" i="28" a="1"/>
  <c r="GK22" i="28" s="1"/>
  <c r="GB22" i="28"/>
  <c r="FZ22" i="28"/>
  <c r="GE22" i="28"/>
  <c r="GF22" i="28"/>
  <c r="GG22" i="28"/>
  <c r="GC22" i="28"/>
  <c r="GA22" i="28"/>
  <c r="GD22" i="28"/>
  <c r="GH22" i="28"/>
  <c r="BX22" i="28"/>
  <c r="BV22" i="28"/>
  <c r="BP22" i="28"/>
  <c r="BY22" i="28"/>
  <c r="BW22" i="28"/>
  <c r="BQ22" i="28"/>
  <c r="BZ22" i="28"/>
  <c r="BT22" i="28"/>
  <c r="BR22" i="28"/>
  <c r="EC22" i="28"/>
  <c r="BU22" i="28"/>
  <c r="BS22" i="28"/>
  <c r="DZ22" i="28"/>
  <c r="CA22" i="28"/>
  <c r="EA22" i="28"/>
  <c r="DY22" i="28"/>
  <c r="DU22" i="28"/>
  <c r="EB22" i="28"/>
  <c r="DV22" i="28"/>
  <c r="DT22" i="28"/>
  <c r="DL22" i="28"/>
  <c r="DC22" i="28"/>
  <c r="DW22" i="28"/>
  <c r="DS22" i="28"/>
  <c r="DM22" i="28"/>
  <c r="DD22" i="28"/>
  <c r="DX22" i="28"/>
  <c r="DN22" i="28"/>
  <c r="DB22" i="28"/>
  <c r="CR22" i="28"/>
  <c r="CP22" i="28"/>
  <c r="CQ22" i="28"/>
  <c r="CM22" i="28"/>
  <c r="DR22" i="28"/>
  <c r="CX22" i="28"/>
  <c r="CH22" i="28"/>
  <c r="CY22" i="28"/>
  <c r="CJ22" i="28"/>
  <c r="CZ22" i="28"/>
  <c r="CS22" i="28"/>
  <c r="CO22" i="28"/>
  <c r="CN22" i="28"/>
  <c r="CL22" i="28"/>
  <c r="CI22" i="28"/>
  <c r="CK22" i="28"/>
  <c r="CG22" i="28"/>
  <c r="CF22" i="28"/>
  <c r="CE22" i="28"/>
  <c r="CD22" i="28"/>
  <c r="CC22" i="28"/>
  <c r="CB22" i="28"/>
  <c r="AC22" i="28"/>
  <c r="FE22" i="28" s="1"/>
  <c r="AD22" i="28"/>
  <c r="AB22" i="28"/>
  <c r="FD22" i="28" s="1"/>
  <c r="HJ22" i="28" s="1"/>
  <c r="A23" i="28"/>
  <c r="P22" i="28"/>
  <c r="AW22" i="28"/>
  <c r="LQ22" i="28" s="1"/>
  <c r="AH22" i="28"/>
  <c r="K22" i="28"/>
  <c r="O22" i="28" s="1"/>
  <c r="BA22" i="28" s="1"/>
  <c r="H22" i="28"/>
  <c r="AE22" i="28" s="1"/>
  <c r="I22" i="28"/>
  <c r="AF22" i="28" s="1"/>
  <c r="BE22" i="28"/>
  <c r="KI22" i="28" s="1"/>
  <c r="Y22" i="28"/>
  <c r="EX22" i="28" s="1"/>
  <c r="J22" i="28"/>
  <c r="AG22" i="28" s="1"/>
  <c r="BC22" i="28"/>
  <c r="KG22" i="28" s="1"/>
  <c r="AY22" i="28"/>
  <c r="LS22" i="28" s="1"/>
  <c r="AP22" i="28"/>
  <c r="KZ22" i="28" s="1"/>
  <c r="AN22" i="28"/>
  <c r="AJ22" i="28"/>
  <c r="Z22" i="28"/>
  <c r="EY22" i="28" s="1"/>
  <c r="AA22" i="28"/>
  <c r="EZ22" i="28" s="1"/>
  <c r="R22" i="28"/>
  <c r="Q22" i="28"/>
  <c r="MJ22" i="28" l="1"/>
  <c r="MN22" i="28"/>
  <c r="LC19" i="28"/>
  <c r="MQ19" i="28"/>
  <c r="MB22" i="28"/>
  <c r="MA22" i="28"/>
  <c r="ME22" i="28"/>
  <c r="LA20" i="28"/>
  <c r="MH22" i="28"/>
  <c r="LB20" i="28"/>
  <c r="BF22" i="28"/>
  <c r="FG22" i="28" s="1"/>
  <c r="MU18" i="28"/>
  <c r="F48" i="36" s="1"/>
  <c r="HK22" i="28"/>
  <c r="JZ21" i="28"/>
  <c r="AZ21" i="28"/>
  <c r="KD21" i="28" s="1"/>
  <c r="BH22" i="28"/>
  <c r="FI22" i="28" s="1"/>
  <c r="MV18" i="28"/>
  <c r="F49" i="36" s="1"/>
  <c r="MT18" i="28"/>
  <c r="F47" i="36" s="1"/>
  <c r="IV22" i="28"/>
  <c r="BG22" i="28"/>
  <c r="FH22" i="28" s="1"/>
  <c r="NT22" i="28"/>
  <c r="NW22" i="28"/>
  <c r="NV22" i="28"/>
  <c r="NX22" i="28"/>
  <c r="NS22" i="28"/>
  <c r="NU22" i="28"/>
  <c r="AL22" i="28"/>
  <c r="ML22" i="28" s="1"/>
  <c r="AM22" i="28"/>
  <c r="KW22" i="28" s="1"/>
  <c r="JB21" i="28"/>
  <c r="DA21" i="28"/>
  <c r="IS21" i="28" s="1"/>
  <c r="CW21" i="28"/>
  <c r="IR21" i="28" s="1"/>
  <c r="DQ21" i="28"/>
  <c r="N22" i="28"/>
  <c r="BD22" i="28" s="1"/>
  <c r="EM22" i="28" s="1"/>
  <c r="HI22" i="28"/>
  <c r="JH22" i="28"/>
  <c r="JC20" i="28"/>
  <c r="DO21" i="28"/>
  <c r="JA20" i="28"/>
  <c r="DE21" i="28"/>
  <c r="IT21" i="28" s="1"/>
  <c r="DH23" i="28"/>
  <c r="F23" i="28"/>
  <c r="DF23" i="28"/>
  <c r="C23" i="28"/>
  <c r="BF23" i="28" s="1"/>
  <c r="FG23" i="28" s="1"/>
  <c r="G23" i="28"/>
  <c r="D23" i="28"/>
  <c r="DG23" i="28" s="1"/>
  <c r="E23" i="28"/>
  <c r="ED23" i="28"/>
  <c r="EF23" i="28"/>
  <c r="EE23" i="28"/>
  <c r="IG22" i="28"/>
  <c r="IK22" i="28"/>
  <c r="IH22" i="28"/>
  <c r="LA19" i="28"/>
  <c r="JF22" i="28"/>
  <c r="II22" i="28"/>
  <c r="IF22" i="28"/>
  <c r="IJ22" i="28"/>
  <c r="IO22" i="28"/>
  <c r="IQ22" i="28"/>
  <c r="IP22" i="28"/>
  <c r="AI22" i="28"/>
  <c r="MI22" i="28" s="1"/>
  <c r="L22" i="28"/>
  <c r="AT22" i="28" s="1"/>
  <c r="MR20" i="28"/>
  <c r="NH20" i="28" s="1"/>
  <c r="BN22" i="28"/>
  <c r="FO22" i="28" s="1"/>
  <c r="HU22" i="28" s="1"/>
  <c r="BM22" i="28"/>
  <c r="FN22" i="28" s="1"/>
  <c r="HT22" i="28" s="1"/>
  <c r="BA21" i="28"/>
  <c r="AW21" i="28"/>
  <c r="EH21" i="28" s="1"/>
  <c r="IN22" i="28"/>
  <c r="LC20" i="28"/>
  <c r="AO22" i="28"/>
  <c r="MO22" i="28" s="1"/>
  <c r="IE22" i="28"/>
  <c r="HZ22" i="28"/>
  <c r="IA22" i="28"/>
  <c r="HY22" i="28"/>
  <c r="JD22" i="28"/>
  <c r="HG22" i="28"/>
  <c r="JE22" i="28"/>
  <c r="HO22" i="28"/>
  <c r="HH22" i="28"/>
  <c r="BK22" i="28"/>
  <c r="FL22" i="28" s="1"/>
  <c r="HR22" i="28" s="1"/>
  <c r="HN22" i="28"/>
  <c r="MS20" i="28"/>
  <c r="IM22" i="28"/>
  <c r="IL22" i="28"/>
  <c r="IC22" i="28"/>
  <c r="HM22" i="28"/>
  <c r="HB19" i="28"/>
  <c r="JL19" i="28" s="1"/>
  <c r="JO19" i="28" s="1"/>
  <c r="D51" i="36" s="1"/>
  <c r="LU22" i="28"/>
  <c r="ID22" i="28"/>
  <c r="HE22" i="28"/>
  <c r="KK22" i="28"/>
  <c r="LZ22" i="28"/>
  <c r="KJ22" i="28"/>
  <c r="HD22" i="28"/>
  <c r="KP22" i="28"/>
  <c r="MF22" i="28"/>
  <c r="E51" i="36"/>
  <c r="LX22" i="28"/>
  <c r="KH22" i="28"/>
  <c r="KL22" i="28"/>
  <c r="HF22" i="28"/>
  <c r="MG22" i="28"/>
  <c r="KQ22" i="28"/>
  <c r="EQ22" i="28"/>
  <c r="NB19" i="28"/>
  <c r="G51" i="36"/>
  <c r="AV22" i="28"/>
  <c r="EN22" i="28"/>
  <c r="HV22" i="28" s="1"/>
  <c r="ES22" i="28"/>
  <c r="EP22" i="28"/>
  <c r="IU22" i="28"/>
  <c r="KX22" i="28"/>
  <c r="KO22" i="28"/>
  <c r="KT22" i="28"/>
  <c r="LW22" i="28"/>
  <c r="KY22" i="28"/>
  <c r="LY22" i="28"/>
  <c r="FQ21" i="28"/>
  <c r="NG20" i="28"/>
  <c r="EW20" i="28"/>
  <c r="FX20" i="28" s="1"/>
  <c r="HC20" i="28"/>
  <c r="JM20" i="28" s="1"/>
  <c r="JO18" i="28"/>
  <c r="D48" i="36" s="1"/>
  <c r="NE18" i="28"/>
  <c r="JX21" i="28"/>
  <c r="LN21" i="28"/>
  <c r="FF22" i="28"/>
  <c r="HL22" i="28" s="1"/>
  <c r="IW22" i="28"/>
  <c r="JI22" i="28"/>
  <c r="JG22" i="28"/>
  <c r="MM22" i="28"/>
  <c r="KS22" i="28"/>
  <c r="KV22" i="28"/>
  <c r="KA22" i="28"/>
  <c r="MP22" i="28"/>
  <c r="HB20" i="28"/>
  <c r="EV20" i="28"/>
  <c r="EU19" i="28"/>
  <c r="FV19" i="28" s="1"/>
  <c r="HA19" i="28"/>
  <c r="JK19" i="28" s="1"/>
  <c r="NA18" i="28"/>
  <c r="G47" i="36"/>
  <c r="NI19" i="28"/>
  <c r="KO21" i="28"/>
  <c r="EN21" i="28"/>
  <c r="HV21" i="28" s="1"/>
  <c r="ME21" i="28"/>
  <c r="LV21" i="28"/>
  <c r="EJ21" i="28"/>
  <c r="KF21" i="28"/>
  <c r="M22" i="28"/>
  <c r="AU22" i="28" s="1"/>
  <c r="EH22" i="28" s="1"/>
  <c r="V22" i="28"/>
  <c r="S22" i="28"/>
  <c r="AX22" i="28"/>
  <c r="BI22" i="28"/>
  <c r="FJ22" i="28" s="1"/>
  <c r="HP22" i="28" s="1"/>
  <c r="EO22" i="28"/>
  <c r="BL22" i="28"/>
  <c r="FM22" i="28" s="1"/>
  <c r="HS22" i="28" s="1"/>
  <c r="KR22" i="28"/>
  <c r="KC22" i="28"/>
  <c r="KE22" i="28"/>
  <c r="MU19" i="28"/>
  <c r="F51" i="36" s="1"/>
  <c r="NH19" i="28"/>
  <c r="JP18" i="28"/>
  <c r="D49" i="36" s="1"/>
  <c r="NF18" i="28"/>
  <c r="JN18" i="28"/>
  <c r="D47" i="36" s="1"/>
  <c r="ND18" i="28"/>
  <c r="MM21" i="28"/>
  <c r="KW21" i="28"/>
  <c r="EP21" i="28"/>
  <c r="HX21" i="28" s="1"/>
  <c r="W22" i="28"/>
  <c r="T22" i="28"/>
  <c r="BB22" i="28"/>
  <c r="U22" i="28"/>
  <c r="X22" i="28"/>
  <c r="AK22" i="28"/>
  <c r="BJ22" i="28"/>
  <c r="FK22" i="28" s="1"/>
  <c r="HQ22" i="28" s="1"/>
  <c r="HA20" i="28"/>
  <c r="JK20" i="28" s="1"/>
  <c r="EU20" i="28"/>
  <c r="FV20" i="28" s="1"/>
  <c r="MT20" i="28" s="1"/>
  <c r="F53" i="36" s="1"/>
  <c r="FQ20" i="28"/>
  <c r="NC18" i="28"/>
  <c r="G49" i="36"/>
  <c r="NG19" i="28"/>
  <c r="EM21" i="28"/>
  <c r="LX21" i="28"/>
  <c r="KH21" i="28"/>
  <c r="EW19" i="28"/>
  <c r="FX19" i="28" s="1"/>
  <c r="HC19" i="28"/>
  <c r="JM19" i="28" s="1"/>
  <c r="NB18" i="28"/>
  <c r="G48" i="36"/>
  <c r="KB21" i="28"/>
  <c r="LR21" i="28"/>
  <c r="EI21" i="28"/>
  <c r="AQ23" i="28"/>
  <c r="AR23" i="28"/>
  <c r="FT23" i="28" s="1"/>
  <c r="AS23" i="28"/>
  <c r="MY23" i="28"/>
  <c r="NT23" i="28" s="1"/>
  <c r="MZ23" i="28"/>
  <c r="MX23" i="28"/>
  <c r="KN23" i="28"/>
  <c r="MD23" i="28"/>
  <c r="KM23" i="28"/>
  <c r="MC23" i="28"/>
  <c r="J61" i="36"/>
  <c r="H61" i="36" s="1"/>
  <c r="I57" i="36"/>
  <c r="I58" i="36"/>
  <c r="I56" i="36"/>
  <c r="J60" i="36"/>
  <c r="H60" i="36" s="1"/>
  <c r="J59" i="36"/>
  <c r="H59" i="36" s="1"/>
  <c r="LK23" i="28"/>
  <c r="LJ23" i="28"/>
  <c r="LH23" i="28"/>
  <c r="LL23" i="28"/>
  <c r="LI23" i="28"/>
  <c r="JT23" i="28"/>
  <c r="JV23" i="28"/>
  <c r="JS23" i="28"/>
  <c r="JU23" i="28"/>
  <c r="JR23" i="28"/>
  <c r="FS23" i="28"/>
  <c r="FC23" i="28"/>
  <c r="GY23" i="28"/>
  <c r="FU23" i="28"/>
  <c r="FA23" i="28"/>
  <c r="FB23" i="28"/>
  <c r="GP23" i="28" a="1"/>
  <c r="GP23" i="28" s="1"/>
  <c r="GX23" i="28"/>
  <c r="GT23" i="28" a="1"/>
  <c r="GT23" i="28" s="1"/>
  <c r="GR23" i="28" a="1"/>
  <c r="GR23" i="28" s="1"/>
  <c r="GQ23" i="28" a="1"/>
  <c r="GQ23" i="28" s="1"/>
  <c r="GW23" i="28"/>
  <c r="GV23" i="28"/>
  <c r="GS23" i="28" a="1"/>
  <c r="GS23" i="28" s="1"/>
  <c r="GL23" i="28" a="1"/>
  <c r="GL23" i="28" s="1"/>
  <c r="GM23" i="28" a="1"/>
  <c r="GM23" i="28" s="1"/>
  <c r="GN23" i="28" a="1"/>
  <c r="GN23" i="28" s="1"/>
  <c r="GJ23" i="28"/>
  <c r="GO23" i="28" a="1"/>
  <c r="GO23" i="28" s="1"/>
  <c r="GK23" i="28" a="1"/>
  <c r="GK23" i="28" s="1"/>
  <c r="GH23" i="28"/>
  <c r="GA23" i="28"/>
  <c r="GE23" i="28"/>
  <c r="GB23" i="28"/>
  <c r="FZ23" i="28"/>
  <c r="GF23" i="28"/>
  <c r="GG23" i="28"/>
  <c r="GC23" i="28"/>
  <c r="GD23" i="28"/>
  <c r="BX23" i="28"/>
  <c r="BV23" i="28"/>
  <c r="BP23" i="28"/>
  <c r="BY23" i="28"/>
  <c r="BW23" i="28"/>
  <c r="BQ23" i="28"/>
  <c r="BZ23" i="28"/>
  <c r="BT23" i="28"/>
  <c r="BR23" i="28"/>
  <c r="EC23" i="28"/>
  <c r="DZ23" i="28"/>
  <c r="BU23" i="28"/>
  <c r="BS23" i="28"/>
  <c r="EA23" i="28"/>
  <c r="DY23" i="28"/>
  <c r="DR23" i="28"/>
  <c r="DN23" i="28"/>
  <c r="DV23" i="28"/>
  <c r="DU23" i="28"/>
  <c r="EB23" i="28"/>
  <c r="DW23" i="28"/>
  <c r="DT23" i="28"/>
  <c r="DL23" i="28"/>
  <c r="DC23" i="28"/>
  <c r="CA23" i="28"/>
  <c r="CZ23" i="28"/>
  <c r="CN23" i="28"/>
  <c r="CL23" i="28"/>
  <c r="DX23" i="28"/>
  <c r="DD23" i="28"/>
  <c r="DB23" i="28"/>
  <c r="CR23" i="28"/>
  <c r="CP23" i="28"/>
  <c r="DS23" i="28"/>
  <c r="CX23" i="28"/>
  <c r="CH23" i="28"/>
  <c r="CQ23" i="28"/>
  <c r="CM23" i="28"/>
  <c r="CJ23" i="28"/>
  <c r="CK23" i="28"/>
  <c r="DM23" i="28"/>
  <c r="CS23" i="28"/>
  <c r="CO23" i="28"/>
  <c r="CY23" i="28"/>
  <c r="CI23" i="28"/>
  <c r="CC23" i="28"/>
  <c r="CG23" i="28"/>
  <c r="CF23" i="28"/>
  <c r="CE23" i="28"/>
  <c r="CD23" i="28"/>
  <c r="CB23" i="28"/>
  <c r="AD23" i="28"/>
  <c r="FF23" i="28" s="1"/>
  <c r="HL23" i="28" s="1"/>
  <c r="AB23" i="28"/>
  <c r="FD23" i="28" s="1"/>
  <c r="AC23" i="28"/>
  <c r="FE23" i="28" s="1"/>
  <c r="A24" i="28"/>
  <c r="Y23" i="28"/>
  <c r="EX23" i="28" s="1"/>
  <c r="P23" i="28"/>
  <c r="BI23" i="28" s="1"/>
  <c r="FJ23" i="28" s="1"/>
  <c r="AW23" i="28"/>
  <c r="LQ23" i="28" s="1"/>
  <c r="AH23" i="28"/>
  <c r="MH23" i="28" s="1"/>
  <c r="K23" i="28"/>
  <c r="O23" i="28" s="1"/>
  <c r="BA23" i="28" s="1"/>
  <c r="H23" i="28"/>
  <c r="L23" i="28" s="1"/>
  <c r="I23" i="28"/>
  <c r="AF23" i="28" s="1"/>
  <c r="AY23" i="28"/>
  <c r="KC23" i="28" s="1"/>
  <c r="J23" i="28"/>
  <c r="N23" i="28" s="1"/>
  <c r="BE23" i="28"/>
  <c r="KI23" i="28" s="1"/>
  <c r="BC23" i="28"/>
  <c r="KG23" i="28" s="1"/>
  <c r="AP23" i="28"/>
  <c r="AN23" i="28"/>
  <c r="AJ23" i="28"/>
  <c r="Q23" i="28"/>
  <c r="R23" i="28"/>
  <c r="AA23" i="28"/>
  <c r="EZ23" i="28" s="1"/>
  <c r="Z23" i="28"/>
  <c r="EY23" i="28" s="1"/>
  <c r="KZ23" i="28" l="1"/>
  <c r="MT19" i="28"/>
  <c r="F50" i="36" s="1"/>
  <c r="MB23" i="28"/>
  <c r="NE19" i="28"/>
  <c r="MA23" i="28"/>
  <c r="AZ22" i="28"/>
  <c r="LT22" i="28" s="1"/>
  <c r="MJ23" i="28"/>
  <c r="EL22" i="28"/>
  <c r="HK23" i="28"/>
  <c r="BG23" i="28"/>
  <c r="FH23" i="28" s="1"/>
  <c r="LT21" i="28"/>
  <c r="EL21" i="28"/>
  <c r="BH23" i="28"/>
  <c r="FI23" i="28" s="1"/>
  <c r="HJ23" i="28"/>
  <c r="JH23" i="28"/>
  <c r="KD22" i="28"/>
  <c r="NS23" i="28"/>
  <c r="NU23" i="28"/>
  <c r="NV23" i="28"/>
  <c r="NW23" i="28"/>
  <c r="HX22" i="28"/>
  <c r="NX23" i="28"/>
  <c r="AL23" i="28"/>
  <c r="HP23" i="28"/>
  <c r="AO23" i="28"/>
  <c r="MO23" i="28" s="1"/>
  <c r="JC21" i="28"/>
  <c r="AM23" i="28"/>
  <c r="EP23" i="28" s="1"/>
  <c r="MV20" i="28"/>
  <c r="F55" i="36" s="1"/>
  <c r="E55" i="36"/>
  <c r="CW22" i="28"/>
  <c r="DA22" i="28"/>
  <c r="IS22" i="28" s="1"/>
  <c r="DE22" i="28"/>
  <c r="IT22" i="28" s="1"/>
  <c r="DO22" i="28"/>
  <c r="DQ22" i="28"/>
  <c r="DP22" i="28"/>
  <c r="JA21" i="28"/>
  <c r="DH24" i="28"/>
  <c r="E24" i="28"/>
  <c r="F24" i="28"/>
  <c r="C24" i="28"/>
  <c r="G24" i="28"/>
  <c r="D24" i="28"/>
  <c r="DG24" i="28" s="1"/>
  <c r="DF24" i="28"/>
  <c r="ED24" i="28"/>
  <c r="EE24" i="28"/>
  <c r="EF24" i="28"/>
  <c r="E50" i="36"/>
  <c r="IJ23" i="28"/>
  <c r="II23" i="28"/>
  <c r="IK23" i="28"/>
  <c r="IF23" i="28"/>
  <c r="IH23" i="28"/>
  <c r="IG23" i="28"/>
  <c r="IO23" i="28"/>
  <c r="IQ23" i="28"/>
  <c r="IP23" i="28"/>
  <c r="KV23" i="28"/>
  <c r="AK23" i="28"/>
  <c r="KU23" i="28" s="1"/>
  <c r="M23" i="28"/>
  <c r="AU23" i="28" s="1"/>
  <c r="LO23" i="28" s="1"/>
  <c r="AE23" i="28"/>
  <c r="KO23" i="28" s="1"/>
  <c r="NI20" i="28"/>
  <c r="HY23" i="28"/>
  <c r="MN23" i="28"/>
  <c r="HI23" i="28"/>
  <c r="LU21" i="28"/>
  <c r="KE21" i="28"/>
  <c r="LB21" i="28" s="1"/>
  <c r="LQ21" i="28"/>
  <c r="MQ21" i="28" s="1"/>
  <c r="KA21" i="28"/>
  <c r="JF23" i="28"/>
  <c r="HN23" i="28"/>
  <c r="HO23" i="28"/>
  <c r="JE23" i="28"/>
  <c r="IU23" i="28"/>
  <c r="IA23" i="28"/>
  <c r="IM23" i="28"/>
  <c r="IE23" i="28"/>
  <c r="HH23" i="28"/>
  <c r="JD23" i="28"/>
  <c r="HG23" i="28"/>
  <c r="HZ23" i="28"/>
  <c r="BN23" i="28"/>
  <c r="FO23" i="28" s="1"/>
  <c r="HU23" i="28" s="1"/>
  <c r="IL23" i="28"/>
  <c r="IN23" i="28"/>
  <c r="ID23" i="28"/>
  <c r="HM23" i="28"/>
  <c r="IC23" i="28"/>
  <c r="BB23" i="28"/>
  <c r="AX23" i="28"/>
  <c r="AT23" i="28"/>
  <c r="MF23" i="28"/>
  <c r="KP23" i="28"/>
  <c r="LU23" i="28"/>
  <c r="KE23" i="28"/>
  <c r="LZ23" i="28"/>
  <c r="KJ23" i="28"/>
  <c r="HD23" i="28"/>
  <c r="KK23" i="28"/>
  <c r="HE23" i="28"/>
  <c r="KL23" i="28"/>
  <c r="HF23" i="28"/>
  <c r="AV23" i="28"/>
  <c r="BD23" i="28"/>
  <c r="AZ23" i="28"/>
  <c r="W23" i="28"/>
  <c r="T23" i="28"/>
  <c r="AI23" i="28"/>
  <c r="V23" i="28"/>
  <c r="S23" i="28"/>
  <c r="BK23" i="28"/>
  <c r="FL23" i="28" s="1"/>
  <c r="HR23" i="28" s="1"/>
  <c r="BL23" i="28"/>
  <c r="FM23" i="28" s="1"/>
  <c r="HS23" i="28" s="1"/>
  <c r="BM23" i="28"/>
  <c r="FN23" i="28" s="1"/>
  <c r="HT23" i="28" s="1"/>
  <c r="JG23" i="28"/>
  <c r="KT23" i="28"/>
  <c r="KW23" i="28"/>
  <c r="LS23" i="28"/>
  <c r="ML23" i="28"/>
  <c r="KA23" i="28"/>
  <c r="MK23" i="28"/>
  <c r="LY23" i="28"/>
  <c r="ME23" i="28"/>
  <c r="JP19" i="28"/>
  <c r="D52" i="36" s="1"/>
  <c r="NF19" i="28"/>
  <c r="JN20" i="28"/>
  <c r="D53" i="36" s="1"/>
  <c r="ND20" i="28"/>
  <c r="LV22" i="28"/>
  <c r="MS22" i="28" s="1"/>
  <c r="EJ22" i="28"/>
  <c r="KF22" i="28"/>
  <c r="LC22" i="28" s="1"/>
  <c r="LR22" i="28"/>
  <c r="EI22" i="28"/>
  <c r="KB22" i="28"/>
  <c r="LC21" i="28"/>
  <c r="FP21" i="28"/>
  <c r="JL20" i="28"/>
  <c r="NC20" i="28"/>
  <c r="G55" i="36"/>
  <c r="EK22" i="28"/>
  <c r="EU22" i="28" s="1"/>
  <c r="LP22" i="28"/>
  <c r="JZ22" i="28"/>
  <c r="AG23" i="28"/>
  <c r="IW23" i="28"/>
  <c r="IV23" i="28"/>
  <c r="JI23" i="28"/>
  <c r="MP23" i="28"/>
  <c r="MM23" i="28"/>
  <c r="NC19" i="28"/>
  <c r="G52" i="36"/>
  <c r="KU22" i="28"/>
  <c r="MK22" i="28"/>
  <c r="ER22" i="28"/>
  <c r="HW22" i="28" s="1"/>
  <c r="HC21" i="28"/>
  <c r="EW21" i="28"/>
  <c r="FR22" i="28"/>
  <c r="X23" i="28"/>
  <c r="U23" i="28"/>
  <c r="BJ23" i="28"/>
  <c r="FK23" i="28" s="1"/>
  <c r="HQ23" i="28" s="1"/>
  <c r="ER23" i="28"/>
  <c r="KR23" i="28"/>
  <c r="LW23" i="28"/>
  <c r="KX23" i="28"/>
  <c r="MS21" i="28"/>
  <c r="JN19" i="28"/>
  <c r="D50" i="36" s="1"/>
  <c r="ND19" i="28"/>
  <c r="E53" i="36"/>
  <c r="LA21" i="28"/>
  <c r="E52" i="36"/>
  <c r="ES23" i="28"/>
  <c r="EN23" i="28"/>
  <c r="KY23" i="28"/>
  <c r="HB21" i="28"/>
  <c r="JL21" i="28" s="1"/>
  <c r="EV21" i="28"/>
  <c r="FW21" i="28" s="1"/>
  <c r="NA20" i="28"/>
  <c r="G53" i="36"/>
  <c r="FR21" i="28"/>
  <c r="JY22" i="28"/>
  <c r="LO22" i="28"/>
  <c r="MV19" i="28"/>
  <c r="F52" i="36" s="1"/>
  <c r="NA19" i="28"/>
  <c r="G50" i="36"/>
  <c r="FW20" i="28"/>
  <c r="HA21" i="28"/>
  <c r="EU21" i="28"/>
  <c r="JP20" i="28"/>
  <c r="D55" i="36" s="1"/>
  <c r="NF20" i="28"/>
  <c r="FP22" i="28"/>
  <c r="AR24" i="28"/>
  <c r="FT24" i="28" s="1"/>
  <c r="AQ24" i="28"/>
  <c r="FS24" i="28" s="1"/>
  <c r="AS24" i="28"/>
  <c r="MY24" i="28"/>
  <c r="MZ24" i="28"/>
  <c r="NX24" i="28" s="1"/>
  <c r="MX24" i="28"/>
  <c r="MD24" i="28"/>
  <c r="KN24" i="28"/>
  <c r="KM24" i="28"/>
  <c r="MC24" i="28"/>
  <c r="J62" i="36"/>
  <c r="H62" i="36" s="1"/>
  <c r="I60" i="36"/>
  <c r="J63" i="36"/>
  <c r="H63" i="36" s="1"/>
  <c r="I59" i="36"/>
  <c r="I61" i="36"/>
  <c r="J64" i="36"/>
  <c r="H64" i="36" s="1"/>
  <c r="LJ24" i="28"/>
  <c r="LI24" i="28"/>
  <c r="LK24" i="28"/>
  <c r="LH24" i="28"/>
  <c r="LL24" i="28"/>
  <c r="JS24" i="28"/>
  <c r="JR24" i="28"/>
  <c r="JV24" i="28"/>
  <c r="JT24" i="28"/>
  <c r="JU24" i="28"/>
  <c r="FU24" i="28"/>
  <c r="FB24" i="28"/>
  <c r="FA24" i="28"/>
  <c r="FC24" i="28"/>
  <c r="GY24" i="28"/>
  <c r="GW24" i="28"/>
  <c r="GV24" i="28"/>
  <c r="GS24" i="28" a="1"/>
  <c r="GS24" i="28" s="1"/>
  <c r="GQ24" i="28" a="1"/>
  <c r="GQ24" i="28" s="1"/>
  <c r="GX24" i="28"/>
  <c r="GT24" i="28" a="1"/>
  <c r="GT24" i="28" s="1"/>
  <c r="GR24" i="28" a="1"/>
  <c r="GR24" i="28" s="1"/>
  <c r="GP24" i="28" a="1"/>
  <c r="GP24" i="28" s="1"/>
  <c r="GO24" i="28" a="1"/>
  <c r="GO24" i="28" s="1"/>
  <c r="GM24" i="28" a="1"/>
  <c r="GM24" i="28" s="1"/>
  <c r="GK24" i="28" a="1"/>
  <c r="GK24" i="28" s="1"/>
  <c r="GN24" i="28" a="1"/>
  <c r="GN24" i="28" s="1"/>
  <c r="GL24" i="28" a="1"/>
  <c r="GL24" i="28" s="1"/>
  <c r="GJ24" i="28"/>
  <c r="GD24" i="28"/>
  <c r="GH24" i="28"/>
  <c r="GA24" i="28"/>
  <c r="GE24" i="28"/>
  <c r="GG24" i="28"/>
  <c r="GC24" i="28"/>
  <c r="GB24" i="28"/>
  <c r="FZ24" i="28"/>
  <c r="GF24" i="28"/>
  <c r="BX24" i="28"/>
  <c r="BV24" i="28"/>
  <c r="BP24" i="28"/>
  <c r="BY24" i="28"/>
  <c r="BW24" i="28"/>
  <c r="BQ24" i="28"/>
  <c r="BZ24" i="28"/>
  <c r="BT24" i="28"/>
  <c r="BR24" i="28"/>
  <c r="CA24" i="28"/>
  <c r="EC24" i="28"/>
  <c r="DZ24" i="28"/>
  <c r="EA24" i="28"/>
  <c r="DY24" i="28"/>
  <c r="DS24" i="28"/>
  <c r="DM24" i="28"/>
  <c r="DD24" i="28"/>
  <c r="BS24" i="28"/>
  <c r="DV24" i="28"/>
  <c r="DR24" i="28"/>
  <c r="DN24" i="28"/>
  <c r="BU24" i="28"/>
  <c r="DW24" i="28"/>
  <c r="DU24" i="28"/>
  <c r="DC24" i="28"/>
  <c r="CY24" i="28"/>
  <c r="CJ24" i="28"/>
  <c r="CQ24" i="28"/>
  <c r="CM24" i="28"/>
  <c r="CZ24" i="28"/>
  <c r="CN24" i="28"/>
  <c r="CL24" i="28"/>
  <c r="DX24" i="28"/>
  <c r="DL24" i="28"/>
  <c r="DB24" i="28"/>
  <c r="CR24" i="28"/>
  <c r="CP24" i="28"/>
  <c r="EB24" i="28"/>
  <c r="CI24" i="28"/>
  <c r="DT24" i="28"/>
  <c r="CK24" i="28"/>
  <c r="CX24" i="28"/>
  <c r="CS24" i="28"/>
  <c r="CO24" i="28"/>
  <c r="CH24" i="28"/>
  <c r="CB24" i="28"/>
  <c r="CC24" i="28"/>
  <c r="CG24" i="28"/>
  <c r="CF24" i="28"/>
  <c r="CE24" i="28"/>
  <c r="CD24" i="28"/>
  <c r="AB24" i="28"/>
  <c r="FD24" i="28" s="1"/>
  <c r="HJ24" i="28" s="1"/>
  <c r="AC24" i="28"/>
  <c r="FE24" i="28" s="1"/>
  <c r="AD24" i="28"/>
  <c r="FF24" i="28" s="1"/>
  <c r="A25" i="28"/>
  <c r="Y24" i="28"/>
  <c r="EX24" i="28" s="1"/>
  <c r="AW24" i="28"/>
  <c r="LQ24" i="28" s="1"/>
  <c r="AH24" i="28"/>
  <c r="P24" i="28"/>
  <c r="K24" i="28"/>
  <c r="AL24" i="28" s="1"/>
  <c r="H24" i="28"/>
  <c r="L24" i="28" s="1"/>
  <c r="I24" i="28"/>
  <c r="M24" i="28" s="1"/>
  <c r="AU24" i="28" s="1"/>
  <c r="J24" i="28"/>
  <c r="AG24" i="28" s="1"/>
  <c r="BE24" i="28"/>
  <c r="KI24" i="28" s="1"/>
  <c r="BC24" i="28"/>
  <c r="KG24" i="28" s="1"/>
  <c r="AY24" i="28"/>
  <c r="LS24" i="28" s="1"/>
  <c r="AN24" i="28"/>
  <c r="AJ24" i="28"/>
  <c r="AP24" i="28"/>
  <c r="Z24" i="28"/>
  <c r="EY24" i="28" s="1"/>
  <c r="AA24" i="28"/>
  <c r="EZ24" i="28" s="1"/>
  <c r="R24" i="28"/>
  <c r="Q24" i="28"/>
  <c r="MP24" i="28" l="1"/>
  <c r="FV21" i="28"/>
  <c r="IR22" i="28"/>
  <c r="JX22" i="28"/>
  <c r="LN22" i="28"/>
  <c r="MB24" i="28"/>
  <c r="MA24" i="28"/>
  <c r="MN24" i="28"/>
  <c r="HL24" i="28"/>
  <c r="IU24" i="28"/>
  <c r="HI24" i="28"/>
  <c r="MR21" i="28"/>
  <c r="NH21" i="28" s="1"/>
  <c r="BF24" i="28"/>
  <c r="FG24" i="28" s="1"/>
  <c r="HM24" i="28" s="1"/>
  <c r="JY23" i="28"/>
  <c r="NV24" i="28"/>
  <c r="NT24" i="28"/>
  <c r="NU24" i="28"/>
  <c r="HK24" i="28"/>
  <c r="BG24" i="28"/>
  <c r="FH24" i="28" s="1"/>
  <c r="NW24" i="28"/>
  <c r="BK24" i="28"/>
  <c r="FL24" i="28" s="1"/>
  <c r="HR24" i="28" s="1"/>
  <c r="NS24" i="28"/>
  <c r="JI24" i="28"/>
  <c r="BH24" i="28"/>
  <c r="FI24" i="28" s="1"/>
  <c r="FQ22" i="28"/>
  <c r="JB22" i="28"/>
  <c r="DE23" i="28"/>
  <c r="IT23" i="28" s="1"/>
  <c r="DQ23" i="28"/>
  <c r="DO23" i="28"/>
  <c r="DP23" i="28"/>
  <c r="DA23" i="28"/>
  <c r="IS23" i="28" s="1"/>
  <c r="CW23" i="28"/>
  <c r="IR23" i="28" s="1"/>
  <c r="JC22" i="28"/>
  <c r="HX23" i="28"/>
  <c r="JA22" i="28"/>
  <c r="DF25" i="28"/>
  <c r="D25" i="28"/>
  <c r="DG25" i="28" s="1"/>
  <c r="DH25" i="28"/>
  <c r="E25" i="28"/>
  <c r="F25" i="28"/>
  <c r="C25" i="28"/>
  <c r="BT25" i="28" s="1"/>
  <c r="G25" i="28"/>
  <c r="EE25" i="28"/>
  <c r="EF25" i="28"/>
  <c r="ED25" i="28"/>
  <c r="IJ24" i="28"/>
  <c r="IK24" i="28"/>
  <c r="II24" i="28"/>
  <c r="MQ22" i="28"/>
  <c r="NG22" i="28" s="1"/>
  <c r="IH24" i="28"/>
  <c r="IG24" i="28"/>
  <c r="IF24" i="28"/>
  <c r="IO24" i="28"/>
  <c r="IQ24" i="28"/>
  <c r="MH24" i="28"/>
  <c r="LA22" i="28"/>
  <c r="MJ24" i="28"/>
  <c r="AI24" i="28"/>
  <c r="MI24" i="28" s="1"/>
  <c r="HN24" i="28"/>
  <c r="AE24" i="28"/>
  <c r="ME24" i="28" s="1"/>
  <c r="IE24" i="28"/>
  <c r="JK21" i="28"/>
  <c r="ND21" i="28" s="1"/>
  <c r="IN24" i="28"/>
  <c r="AO24" i="28"/>
  <c r="MO24" i="28" s="1"/>
  <c r="IP24" i="28"/>
  <c r="JE24" i="28"/>
  <c r="HH24" i="28"/>
  <c r="N24" i="28"/>
  <c r="AV24" i="28" s="1"/>
  <c r="JZ24" i="28" s="1"/>
  <c r="HY24" i="28"/>
  <c r="HO24" i="28"/>
  <c r="HZ24" i="28"/>
  <c r="AK24" i="28"/>
  <c r="ER24" i="28" s="1"/>
  <c r="JD24" i="28"/>
  <c r="JF24" i="28"/>
  <c r="ID24" i="28"/>
  <c r="IA24" i="28"/>
  <c r="FV22" i="28"/>
  <c r="NA22" i="28" s="1"/>
  <c r="BJ24" i="28"/>
  <c r="FK24" i="28" s="1"/>
  <c r="HQ24" i="28" s="1"/>
  <c r="IL24" i="28"/>
  <c r="IM24" i="28"/>
  <c r="IC24" i="28"/>
  <c r="AT24" i="28"/>
  <c r="AX24" i="28"/>
  <c r="BB24" i="28"/>
  <c r="KL24" i="28"/>
  <c r="HF24" i="28"/>
  <c r="ML24" i="28"/>
  <c r="KV24" i="28"/>
  <c r="KJ24" i="28"/>
  <c r="LZ24" i="28"/>
  <c r="HD24" i="28"/>
  <c r="HE24" i="28"/>
  <c r="KK24" i="28"/>
  <c r="KQ24" i="28"/>
  <c r="MG24" i="28"/>
  <c r="EQ24" i="28"/>
  <c r="LO24" i="28"/>
  <c r="JY24" i="28"/>
  <c r="AF24" i="28"/>
  <c r="X24" i="28"/>
  <c r="U24" i="28"/>
  <c r="O24" i="28"/>
  <c r="BA24" i="28" s="1"/>
  <c r="BN24" i="28"/>
  <c r="FO24" i="28" s="1"/>
  <c r="HU24" i="28" s="1"/>
  <c r="BM24" i="28"/>
  <c r="FN24" i="28" s="1"/>
  <c r="HT24" i="28" s="1"/>
  <c r="HG24" i="28"/>
  <c r="IW24" i="28"/>
  <c r="KR24" i="28"/>
  <c r="LW24" i="28"/>
  <c r="MK24" i="28"/>
  <c r="JO21" i="28"/>
  <c r="D57" i="36" s="1"/>
  <c r="NE21" i="28"/>
  <c r="FX21" i="28"/>
  <c r="JO20" i="28"/>
  <c r="D54" i="36" s="1"/>
  <c r="NE20" i="28"/>
  <c r="LB22" i="28"/>
  <c r="HC22" i="28"/>
  <c r="JM22" i="28" s="1"/>
  <c r="EW22" i="28"/>
  <c r="FX22" i="28" s="1"/>
  <c r="MV22" i="28" s="1"/>
  <c r="F61" i="36" s="1"/>
  <c r="KS23" i="28"/>
  <c r="MI23" i="28"/>
  <c r="EO23" i="28"/>
  <c r="HW23" i="28" s="1"/>
  <c r="LX23" i="28"/>
  <c r="KH23" i="28"/>
  <c r="EM23" i="28"/>
  <c r="HA22" i="28"/>
  <c r="JK22" i="28" s="1"/>
  <c r="S24" i="28"/>
  <c r="V24" i="28"/>
  <c r="EO24" i="28"/>
  <c r="HW24" i="28" s="1"/>
  <c r="JH24" i="28"/>
  <c r="KU24" i="28"/>
  <c r="KT24" i="28"/>
  <c r="KS24" i="28"/>
  <c r="KA24" i="28"/>
  <c r="LY24" i="28"/>
  <c r="NB20" i="28"/>
  <c r="G54" i="36"/>
  <c r="MU20" i="28"/>
  <c r="F54" i="36" s="1"/>
  <c r="E54" i="36"/>
  <c r="JM21" i="28"/>
  <c r="HB22" i="28"/>
  <c r="JL22" i="28" s="1"/>
  <c r="EV22" i="28"/>
  <c r="NI22" i="28"/>
  <c r="JZ23" i="28"/>
  <c r="LP23" i="28"/>
  <c r="EK23" i="28"/>
  <c r="FR23" i="28"/>
  <c r="LN23" i="28"/>
  <c r="EH23" i="28"/>
  <c r="JX23" i="28"/>
  <c r="BD24" i="28"/>
  <c r="BI24" i="28"/>
  <c r="FJ24" i="28" s="1"/>
  <c r="HP24" i="28" s="1"/>
  <c r="AM24" i="28"/>
  <c r="IV24" i="28"/>
  <c r="JG24" i="28"/>
  <c r="KX24" i="28"/>
  <c r="KC24" i="28"/>
  <c r="KZ24" i="28"/>
  <c r="E56" i="36"/>
  <c r="MV21" i="28"/>
  <c r="F58" i="36" s="1"/>
  <c r="NI21" i="28"/>
  <c r="KQ23" i="28"/>
  <c r="EQ23" i="28"/>
  <c r="FP23" i="28" s="1"/>
  <c r="MG23" i="28"/>
  <c r="MR22" i="28"/>
  <c r="EI23" i="28"/>
  <c r="LR23" i="28"/>
  <c r="KB23" i="28"/>
  <c r="W24" i="28"/>
  <c r="T24" i="28"/>
  <c r="BL24" i="28"/>
  <c r="FM24" i="28" s="1"/>
  <c r="HS24" i="28" s="1"/>
  <c r="NA21" i="28"/>
  <c r="G56" i="36"/>
  <c r="NB21" i="28"/>
  <c r="G57" i="36"/>
  <c r="MT21" i="28"/>
  <c r="F56" i="36" s="1"/>
  <c r="NG21" i="28"/>
  <c r="E57" i="36"/>
  <c r="E58" i="36"/>
  <c r="E61" i="36"/>
  <c r="MU21" i="28"/>
  <c r="F57" i="36" s="1"/>
  <c r="LT23" i="28"/>
  <c r="EL23" i="28"/>
  <c r="KD23" i="28"/>
  <c r="LV23" i="28"/>
  <c r="KF23" i="28"/>
  <c r="EJ23" i="28"/>
  <c r="AS25" i="28"/>
  <c r="AR25" i="28"/>
  <c r="FT25" i="28" s="1"/>
  <c r="AQ25" i="28"/>
  <c r="FS25" i="28" s="1"/>
  <c r="MZ25" i="28"/>
  <c r="MX25" i="28"/>
  <c r="MY25" i="28"/>
  <c r="MD25" i="28"/>
  <c r="KN25" i="28"/>
  <c r="KM25" i="28"/>
  <c r="MC25" i="28"/>
  <c r="J67" i="36"/>
  <c r="H67" i="36" s="1"/>
  <c r="I64" i="36"/>
  <c r="I63" i="36"/>
  <c r="J66" i="36"/>
  <c r="H66" i="36" s="1"/>
  <c r="I62" i="36"/>
  <c r="J65" i="36"/>
  <c r="H65" i="36" s="1"/>
  <c r="LI25" i="28"/>
  <c r="LL25" i="28"/>
  <c r="LJ25" i="28"/>
  <c r="LK25" i="28"/>
  <c r="LH25" i="28"/>
  <c r="JR25" i="28"/>
  <c r="JV25" i="28"/>
  <c r="JT25" i="28"/>
  <c r="JU25" i="28"/>
  <c r="JS25" i="28"/>
  <c r="GY25" i="28"/>
  <c r="FA25" i="28"/>
  <c r="FU25" i="28"/>
  <c r="FB25" i="28"/>
  <c r="FC25" i="28"/>
  <c r="GW25" i="28"/>
  <c r="GV25" i="28"/>
  <c r="GS25" i="28" a="1"/>
  <c r="GS25" i="28" s="1"/>
  <c r="GQ25" i="28" a="1"/>
  <c r="GQ25" i="28" s="1"/>
  <c r="GX25" i="28"/>
  <c r="GT25" i="28" a="1"/>
  <c r="GT25" i="28" s="1"/>
  <c r="GR25" i="28" a="1"/>
  <c r="GR25" i="28" s="1"/>
  <c r="GP25" i="28" a="1"/>
  <c r="GP25" i="28" s="1"/>
  <c r="GK25" i="28" a="1"/>
  <c r="GK25" i="28" s="1"/>
  <c r="GL25" i="28" a="1"/>
  <c r="GL25" i="28" s="1"/>
  <c r="GO25" i="28" a="1"/>
  <c r="GO25" i="28" s="1"/>
  <c r="GM25" i="28" a="1"/>
  <c r="GM25" i="28" s="1"/>
  <c r="GN25" i="28" a="1"/>
  <c r="GN25" i="28" s="1"/>
  <c r="GJ25" i="28"/>
  <c r="GF25" i="28"/>
  <c r="GG25" i="28"/>
  <c r="GC25" i="28"/>
  <c r="GB25" i="28"/>
  <c r="GD25" i="28"/>
  <c r="GH25" i="28"/>
  <c r="GA25" i="28"/>
  <c r="GE25" i="28"/>
  <c r="FZ25" i="28"/>
  <c r="BX25" i="28"/>
  <c r="BP25" i="28"/>
  <c r="BY25" i="28"/>
  <c r="BZ25" i="28"/>
  <c r="BU25" i="28"/>
  <c r="BS25" i="28"/>
  <c r="EC25" i="28"/>
  <c r="CA25" i="28"/>
  <c r="DZ25" i="28"/>
  <c r="EA25" i="28"/>
  <c r="EB25" i="28"/>
  <c r="DY25" i="28"/>
  <c r="DT25" i="28"/>
  <c r="DL25" i="28"/>
  <c r="DV25" i="28"/>
  <c r="DS25" i="28"/>
  <c r="DM25" i="28"/>
  <c r="DD25" i="28"/>
  <c r="DW25" i="28"/>
  <c r="DR25" i="28"/>
  <c r="DN25" i="28"/>
  <c r="DU25" i="28"/>
  <c r="CX25" i="28"/>
  <c r="CH25" i="28"/>
  <c r="CZ25" i="28"/>
  <c r="CQ25" i="28"/>
  <c r="CM25" i="28"/>
  <c r="CK25" i="28"/>
  <c r="DB25" i="28"/>
  <c r="CS25" i="28"/>
  <c r="DX25" i="28"/>
  <c r="CB25" i="28"/>
  <c r="CE25" i="28"/>
  <c r="CG25" i="28"/>
  <c r="CF25" i="28"/>
  <c r="CC25" i="28"/>
  <c r="CD25" i="28"/>
  <c r="AB25" i="28"/>
  <c r="FD25" i="28" s="1"/>
  <c r="HJ25" i="28" s="1"/>
  <c r="AC25" i="28"/>
  <c r="AD25" i="28"/>
  <c r="FF25" i="28" s="1"/>
  <c r="A26" i="28"/>
  <c r="AW25" i="28"/>
  <c r="LQ25" i="28" s="1"/>
  <c r="AH25" i="28"/>
  <c r="Y25" i="28"/>
  <c r="EX25" i="28" s="1"/>
  <c r="K25" i="28"/>
  <c r="H25" i="28"/>
  <c r="AE25" i="28" s="1"/>
  <c r="I25" i="28"/>
  <c r="AF25" i="28" s="1"/>
  <c r="P25" i="28"/>
  <c r="J25" i="28"/>
  <c r="BC25" i="28"/>
  <c r="LW25" i="28" s="1"/>
  <c r="AY25" i="28"/>
  <c r="KC25" i="28" s="1"/>
  <c r="BE25" i="28"/>
  <c r="LY25" i="28" s="1"/>
  <c r="AN25" i="28"/>
  <c r="AJ25" i="28"/>
  <c r="MJ25" i="28" s="1"/>
  <c r="AP25" i="28"/>
  <c r="MP25" i="28" s="1"/>
  <c r="Q25" i="28"/>
  <c r="AA25" i="28"/>
  <c r="EZ25" i="28" s="1"/>
  <c r="R25" i="28"/>
  <c r="Z25" i="28"/>
  <c r="EY25" i="28" s="1"/>
  <c r="AZ24" i="28" l="1"/>
  <c r="MA25" i="28"/>
  <c r="MB25" i="28"/>
  <c r="HG25" i="28"/>
  <c r="E59" i="36"/>
  <c r="N25" i="28"/>
  <c r="AV25" i="28" s="1"/>
  <c r="EK25" i="28" s="1"/>
  <c r="CL25" i="28"/>
  <c r="CJ25" i="28"/>
  <c r="BQ25" i="28"/>
  <c r="BV25" i="28"/>
  <c r="KY24" i="28"/>
  <c r="ES24" i="28"/>
  <c r="FW22" i="28"/>
  <c r="KX25" i="28"/>
  <c r="O25" i="28"/>
  <c r="BA25" i="28" s="1"/>
  <c r="CO25" i="28"/>
  <c r="CR25" i="28"/>
  <c r="CN25" i="28"/>
  <c r="BR25" i="28"/>
  <c r="BW25" i="28"/>
  <c r="KO24" i="28"/>
  <c r="KP25" i="28"/>
  <c r="KR25" i="28"/>
  <c r="CI25" i="28"/>
  <c r="IL25" i="28" s="1"/>
  <c r="CP25" i="28"/>
  <c r="IN25" i="28" s="1"/>
  <c r="CY25" i="28"/>
  <c r="DC25" i="28"/>
  <c r="HL25" i="28"/>
  <c r="EK24" i="28"/>
  <c r="NT25" i="28"/>
  <c r="JG25" i="28"/>
  <c r="NV25" i="28"/>
  <c r="NU25" i="28"/>
  <c r="BG25" i="28"/>
  <c r="FH25" i="28" s="1"/>
  <c r="HN25" i="28" s="1"/>
  <c r="NS25" i="28"/>
  <c r="NW25" i="28"/>
  <c r="LP24" i="28"/>
  <c r="NX25" i="28"/>
  <c r="BH25" i="28"/>
  <c r="FI25" i="28" s="1"/>
  <c r="BF25" i="28"/>
  <c r="FG25" i="28" s="1"/>
  <c r="HM25" i="28" s="1"/>
  <c r="M25" i="28"/>
  <c r="AU25" i="28" s="1"/>
  <c r="EN24" i="28"/>
  <c r="HV24" i="28" s="1"/>
  <c r="AL25" i="28"/>
  <c r="ML25" i="28" s="1"/>
  <c r="DP24" i="28"/>
  <c r="DA24" i="28"/>
  <c r="IS24" i="28" s="1"/>
  <c r="DE24" i="28"/>
  <c r="IT24" i="28" s="1"/>
  <c r="DQ24" i="28"/>
  <c r="CW24" i="28"/>
  <c r="IR24" i="28" s="1"/>
  <c r="HV23" i="28"/>
  <c r="DO24" i="28"/>
  <c r="JB23" i="28"/>
  <c r="IW25" i="28"/>
  <c r="JA23" i="28"/>
  <c r="JC23" i="28"/>
  <c r="DF26" i="28"/>
  <c r="C26" i="28"/>
  <c r="G26" i="28"/>
  <c r="D26" i="28"/>
  <c r="DG26" i="28" s="1"/>
  <c r="E26" i="28"/>
  <c r="BG26" i="28" s="1"/>
  <c r="FH26" i="28" s="1"/>
  <c r="DH26" i="28"/>
  <c r="F26" i="28"/>
  <c r="EF26" i="28"/>
  <c r="EE26" i="28"/>
  <c r="ED26" i="28"/>
  <c r="G59" i="36"/>
  <c r="IJ25" i="28"/>
  <c r="IK25" i="28"/>
  <c r="LC23" i="28"/>
  <c r="MT22" i="28"/>
  <c r="F59" i="36" s="1"/>
  <c r="II25" i="28"/>
  <c r="IP25" i="28"/>
  <c r="IH25" i="28"/>
  <c r="IQ25" i="28"/>
  <c r="IO25" i="28"/>
  <c r="IG25" i="28"/>
  <c r="IF25" i="28"/>
  <c r="MS23" i="28"/>
  <c r="NI23" i="28" s="1"/>
  <c r="JN21" i="28"/>
  <c r="D56" i="36" s="1"/>
  <c r="BK25" i="28"/>
  <c r="FL25" i="28" s="1"/>
  <c r="HR25" i="28" s="1"/>
  <c r="HZ25" i="28"/>
  <c r="AZ25" i="28"/>
  <c r="LT25" i="28" s="1"/>
  <c r="AO25" i="28"/>
  <c r="MO25" i="28" s="1"/>
  <c r="AG25" i="28"/>
  <c r="KQ25" i="28" s="1"/>
  <c r="BJ25" i="28"/>
  <c r="FK25" i="28" s="1"/>
  <c r="HQ25" i="28" s="1"/>
  <c r="JD25" i="28"/>
  <c r="JF25" i="28"/>
  <c r="HY25" i="28"/>
  <c r="JE25" i="28"/>
  <c r="IE25" i="28"/>
  <c r="HI25" i="28"/>
  <c r="HO25" i="28"/>
  <c r="HH25" i="28"/>
  <c r="AK25" i="28"/>
  <c r="MK25" i="28" s="1"/>
  <c r="AM25" i="28"/>
  <c r="MM25" i="28" s="1"/>
  <c r="IA25" i="28"/>
  <c r="ID25" i="28"/>
  <c r="IC25" i="28"/>
  <c r="ME25" i="28"/>
  <c r="KO25" i="28"/>
  <c r="EN25" i="28"/>
  <c r="KL25" i="28"/>
  <c r="HF25" i="28"/>
  <c r="HE25" i="28"/>
  <c r="KK25" i="28"/>
  <c r="LU25" i="28"/>
  <c r="LO25" i="28"/>
  <c r="KJ25" i="28"/>
  <c r="LZ25" i="28"/>
  <c r="HD25" i="28"/>
  <c r="V25" i="28"/>
  <c r="S25" i="28"/>
  <c r="L25" i="28"/>
  <c r="T25" i="28"/>
  <c r="W25" i="28"/>
  <c r="AI25" i="28"/>
  <c r="BD25" i="28"/>
  <c r="IU25" i="28"/>
  <c r="JH25" i="28"/>
  <c r="KT25" i="28"/>
  <c r="MH25" i="28"/>
  <c r="KI25" i="28"/>
  <c r="MF25" i="28"/>
  <c r="EW23" i="28"/>
  <c r="FX23" i="28" s="1"/>
  <c r="HC23" i="28"/>
  <c r="JM23" i="28" s="1"/>
  <c r="MU22" i="28"/>
  <c r="F60" i="36" s="1"/>
  <c r="NH22" i="28"/>
  <c r="LA23" i="28"/>
  <c r="KP24" i="28"/>
  <c r="MF24" i="28"/>
  <c r="IV25" i="28"/>
  <c r="KD25" i="28"/>
  <c r="KV25" i="28"/>
  <c r="LS25" i="28"/>
  <c r="LB23" i="28"/>
  <c r="MM24" i="28"/>
  <c r="EP24" i="28"/>
  <c r="KW24" i="28"/>
  <c r="HA23" i="28"/>
  <c r="JK23" i="28" s="1"/>
  <c r="EU23" i="28"/>
  <c r="FV23" i="28" s="1"/>
  <c r="NB22" i="28"/>
  <c r="G60" i="36"/>
  <c r="NC22" i="28"/>
  <c r="G61" i="36"/>
  <c r="KE24" i="28"/>
  <c r="LU24" i="28"/>
  <c r="EL24" i="28"/>
  <c r="LT24" i="28"/>
  <c r="KD24" i="28"/>
  <c r="LV24" i="28"/>
  <c r="KF24" i="28"/>
  <c r="EJ24" i="28"/>
  <c r="BI25" i="28"/>
  <c r="FJ25" i="28" s="1"/>
  <c r="HP25" i="28" s="1"/>
  <c r="FE25" i="28"/>
  <c r="HK25" i="28" s="1"/>
  <c r="JI25" i="28"/>
  <c r="KZ25" i="28"/>
  <c r="KA25" i="28"/>
  <c r="MN25" i="28"/>
  <c r="MR23" i="28"/>
  <c r="MQ23" i="28"/>
  <c r="JO22" i="28"/>
  <c r="D60" i="36" s="1"/>
  <c r="NE22" i="28"/>
  <c r="JN22" i="28"/>
  <c r="D59" i="36" s="1"/>
  <c r="ND22" i="28"/>
  <c r="FQ23" i="28"/>
  <c r="JP22" i="28"/>
  <c r="D61" i="36" s="1"/>
  <c r="NF22" i="28"/>
  <c r="NC21" i="28"/>
  <c r="G58" i="36"/>
  <c r="EI24" i="28"/>
  <c r="LR24" i="28"/>
  <c r="KB24" i="28"/>
  <c r="X25" i="28"/>
  <c r="U25" i="28"/>
  <c r="BN25" i="28"/>
  <c r="FO25" i="28" s="1"/>
  <c r="HU25" i="28" s="1"/>
  <c r="BL25" i="28"/>
  <c r="FM25" i="28" s="1"/>
  <c r="HS25" i="28" s="1"/>
  <c r="BM25" i="28"/>
  <c r="FN25" i="28" s="1"/>
  <c r="HT25" i="28" s="1"/>
  <c r="KG25" i="28"/>
  <c r="HB23" i="28"/>
  <c r="JL23" i="28" s="1"/>
  <c r="EV23" i="28"/>
  <c r="FP24" i="28"/>
  <c r="LX24" i="28"/>
  <c r="EM24" i="28"/>
  <c r="KH24" i="28"/>
  <c r="JP21" i="28"/>
  <c r="D58" i="36" s="1"/>
  <c r="NF21" i="28"/>
  <c r="FQ24" i="28"/>
  <c r="E60" i="36"/>
  <c r="JX24" i="28"/>
  <c r="LA24" i="28" s="1"/>
  <c r="LN24" i="28"/>
  <c r="MQ24" i="28" s="1"/>
  <c r="EH24" i="28"/>
  <c r="AS26" i="28"/>
  <c r="FU26" i="28" s="1"/>
  <c r="AQ26" i="28"/>
  <c r="FS26" i="28" s="1"/>
  <c r="AR26" i="28"/>
  <c r="FT26" i="28" s="1"/>
  <c r="MZ26" i="28"/>
  <c r="MX26" i="28"/>
  <c r="MY26" i="28"/>
  <c r="MD26" i="28"/>
  <c r="KN26" i="28"/>
  <c r="MC26" i="28"/>
  <c r="KM26" i="28"/>
  <c r="J70" i="36"/>
  <c r="H70" i="36" s="1"/>
  <c r="J69" i="36"/>
  <c r="H69" i="36" s="1"/>
  <c r="I65" i="36"/>
  <c r="J68" i="36"/>
  <c r="H68" i="36" s="1"/>
  <c r="I66" i="36"/>
  <c r="I67" i="36"/>
  <c r="LH26" i="28"/>
  <c r="LL26" i="28"/>
  <c r="LI26" i="28"/>
  <c r="LJ26" i="28"/>
  <c r="LK26" i="28"/>
  <c r="JU26" i="28"/>
  <c r="JT26" i="28"/>
  <c r="JR26" i="28"/>
  <c r="JV26" i="28"/>
  <c r="JS26" i="28"/>
  <c r="FB26" i="28"/>
  <c r="FA26" i="28"/>
  <c r="GY26" i="28"/>
  <c r="FC26" i="28"/>
  <c r="GX26" i="28"/>
  <c r="GT26" i="28" a="1"/>
  <c r="GT26" i="28" s="1"/>
  <c r="GR26" i="28" a="1"/>
  <c r="GR26" i="28" s="1"/>
  <c r="GP26" i="28" a="1"/>
  <c r="GP26" i="28" s="1"/>
  <c r="GW26" i="28"/>
  <c r="GV26" i="28"/>
  <c r="GS26" i="28" a="1"/>
  <c r="GS26" i="28" s="1"/>
  <c r="GQ26" i="28" a="1"/>
  <c r="GQ26" i="28" s="1"/>
  <c r="GN26" i="28" a="1"/>
  <c r="GN26" i="28" s="1"/>
  <c r="GL26" i="28" a="1"/>
  <c r="GL26" i="28" s="1"/>
  <c r="GJ26" i="28"/>
  <c r="GM26" i="28" a="1"/>
  <c r="GM26" i="28" s="1"/>
  <c r="GO26" i="28" a="1"/>
  <c r="GO26" i="28" s="1"/>
  <c r="GK26" i="28" a="1"/>
  <c r="GK26" i="28" s="1"/>
  <c r="GB26" i="28"/>
  <c r="FZ26" i="28"/>
  <c r="GF26" i="28"/>
  <c r="GG26" i="28"/>
  <c r="GC26" i="28"/>
  <c r="GH26" i="28"/>
  <c r="GA26" i="28"/>
  <c r="GD26" i="28"/>
  <c r="GE26" i="28"/>
  <c r="BX26" i="28"/>
  <c r="BV26" i="28"/>
  <c r="BP26" i="28"/>
  <c r="BY26" i="28"/>
  <c r="BW26" i="28"/>
  <c r="BQ26" i="28"/>
  <c r="BZ26" i="28"/>
  <c r="BT26" i="28"/>
  <c r="BR26" i="28"/>
  <c r="EC26" i="28"/>
  <c r="BU26" i="28"/>
  <c r="BS26" i="28"/>
  <c r="DZ26" i="28"/>
  <c r="CA26" i="28"/>
  <c r="EA26" i="28"/>
  <c r="DY26" i="28"/>
  <c r="DU26" i="28"/>
  <c r="EB26" i="28"/>
  <c r="DV26" i="28"/>
  <c r="DT26" i="28"/>
  <c r="DC26" i="28"/>
  <c r="DW26" i="28"/>
  <c r="DS26" i="28"/>
  <c r="DD26" i="28"/>
  <c r="DX26" i="28"/>
  <c r="DB26" i="28"/>
  <c r="CR26" i="28"/>
  <c r="CP26" i="28"/>
  <c r="CQ26" i="28"/>
  <c r="CX26" i="28"/>
  <c r="DR26" i="28"/>
  <c r="CY26" i="28"/>
  <c r="CJ26" i="28"/>
  <c r="CH26" i="28"/>
  <c r="CS26" i="28"/>
  <c r="CM26" i="28"/>
  <c r="CI26" i="28"/>
  <c r="CZ26" i="28"/>
  <c r="CO26" i="28"/>
  <c r="CK26" i="28"/>
  <c r="CN26" i="28"/>
  <c r="CL26" i="28"/>
  <c r="AD26" i="28"/>
  <c r="FF26" i="28" s="1"/>
  <c r="A27" i="28"/>
  <c r="P26" i="28"/>
  <c r="AW26" i="28"/>
  <c r="LQ26" i="28" s="1"/>
  <c r="AH26" i="28"/>
  <c r="K26" i="28"/>
  <c r="O26" i="28" s="1"/>
  <c r="BA26" i="28" s="1"/>
  <c r="H26" i="28"/>
  <c r="AM26" i="28" s="1"/>
  <c r="I26" i="28"/>
  <c r="AF26" i="28" s="1"/>
  <c r="BC26" i="28"/>
  <c r="LW26" i="28" s="1"/>
  <c r="BE26" i="28"/>
  <c r="LY26" i="28" s="1"/>
  <c r="J26" i="28"/>
  <c r="N26" i="28" s="1"/>
  <c r="AY26" i="28"/>
  <c r="LS26" i="28" s="1"/>
  <c r="AP26" i="28"/>
  <c r="AN26" i="28"/>
  <c r="AJ26" i="28"/>
  <c r="R26" i="28"/>
  <c r="Q26" i="28"/>
  <c r="KE25" i="28" l="1"/>
  <c r="MG25" i="28"/>
  <c r="JY25" i="28"/>
  <c r="EQ25" i="28"/>
  <c r="IM25" i="28"/>
  <c r="KT26" i="28"/>
  <c r="CC26" i="28"/>
  <c r="DM26" i="28"/>
  <c r="DL26" i="28"/>
  <c r="DN26" i="28"/>
  <c r="HX24" i="28"/>
  <c r="AA26" i="28"/>
  <c r="EZ26" i="28" s="1"/>
  <c r="CD26" i="28"/>
  <c r="KR26" i="28"/>
  <c r="AB26" i="28"/>
  <c r="FD26" i="28" s="1"/>
  <c r="CG26" i="28"/>
  <c r="HL26" i="28"/>
  <c r="KW25" i="28"/>
  <c r="EP25" i="28"/>
  <c r="FW23" i="28"/>
  <c r="G63" i="36" s="1"/>
  <c r="Z26" i="28"/>
  <c r="EY26" i="28" s="1"/>
  <c r="MA26" i="28" s="1"/>
  <c r="KX26" i="28"/>
  <c r="AC26" i="28"/>
  <c r="FE26" i="28" s="1"/>
  <c r="CE26" i="28"/>
  <c r="II26" i="28" s="1"/>
  <c r="KZ26" i="28"/>
  <c r="Y26" i="28"/>
  <c r="EX26" i="28" s="1"/>
  <c r="CB26" i="28"/>
  <c r="IF26" i="28" s="1"/>
  <c r="CF26" i="28"/>
  <c r="HJ26" i="28"/>
  <c r="EL25" i="28"/>
  <c r="KU25" i="28"/>
  <c r="KY25" i="28"/>
  <c r="ES25" i="28"/>
  <c r="HX25" i="28" s="1"/>
  <c r="NX26" i="28"/>
  <c r="BF26" i="28"/>
  <c r="FG26" i="28" s="1"/>
  <c r="NW26" i="28"/>
  <c r="NS26" i="28"/>
  <c r="NV26" i="28"/>
  <c r="NT26" i="28"/>
  <c r="NU26" i="28"/>
  <c r="BH26" i="28"/>
  <c r="FI26" i="28" s="1"/>
  <c r="HK26" i="28"/>
  <c r="HM26" i="28"/>
  <c r="JH26" i="28"/>
  <c r="ER25" i="28"/>
  <c r="LP25" i="28"/>
  <c r="HV25" i="28"/>
  <c r="DA25" i="28"/>
  <c r="IS25" i="28" s="1"/>
  <c r="CW25" i="28"/>
  <c r="IR25" i="28" s="1"/>
  <c r="DP25" i="28"/>
  <c r="DQ25" i="28"/>
  <c r="E64" i="36"/>
  <c r="DO25" i="28"/>
  <c r="JB24" i="28"/>
  <c r="JC24" i="28"/>
  <c r="JA24" i="28"/>
  <c r="DE25" i="28"/>
  <c r="IT25" i="28" s="1"/>
  <c r="DH27" i="28"/>
  <c r="F27" i="28"/>
  <c r="DF27" i="28"/>
  <c r="C27" i="28"/>
  <c r="G27" i="28"/>
  <c r="D27" i="28"/>
  <c r="DG27" i="28" s="1"/>
  <c r="E27" i="28"/>
  <c r="ED27" i="28"/>
  <c r="EF27" i="28"/>
  <c r="EE27" i="28"/>
  <c r="IK26" i="28"/>
  <c r="IJ26" i="28"/>
  <c r="IP26" i="28"/>
  <c r="IQ26" i="28"/>
  <c r="MV23" i="28"/>
  <c r="F64" i="36" s="1"/>
  <c r="LB24" i="28"/>
  <c r="MR24" i="28"/>
  <c r="IG26" i="28"/>
  <c r="IH26" i="28"/>
  <c r="IO26" i="28"/>
  <c r="AK26" i="28"/>
  <c r="MK26" i="28" s="1"/>
  <c r="JD26" i="28"/>
  <c r="JZ25" i="28"/>
  <c r="AI26" i="28"/>
  <c r="KS26" i="28" s="1"/>
  <c r="AO26" i="28"/>
  <c r="MO26" i="28" s="1"/>
  <c r="L26" i="28"/>
  <c r="AX26" i="28" s="1"/>
  <c r="EI26" i="28" s="1"/>
  <c r="JF26" i="28"/>
  <c r="KE26" i="28"/>
  <c r="IE26" i="28"/>
  <c r="IU26" i="28"/>
  <c r="HZ26" i="28"/>
  <c r="IA26" i="28"/>
  <c r="AL26" i="28"/>
  <c r="ML26" i="28" s="1"/>
  <c r="AE26" i="28"/>
  <c r="EN26" i="28" s="1"/>
  <c r="IN26" i="28"/>
  <c r="ID26" i="28"/>
  <c r="HG26" i="28"/>
  <c r="HY26" i="28"/>
  <c r="JE26" i="28"/>
  <c r="HN26" i="28"/>
  <c r="AG26" i="28"/>
  <c r="EQ26" i="28" s="1"/>
  <c r="HI26" i="28"/>
  <c r="HH26" i="28"/>
  <c r="BI26" i="28"/>
  <c r="FJ26" i="28" s="1"/>
  <c r="HP26" i="28" s="1"/>
  <c r="BJ26" i="28"/>
  <c r="FK26" i="28" s="1"/>
  <c r="HQ26" i="28" s="1"/>
  <c r="IC26" i="28"/>
  <c r="IM26" i="28"/>
  <c r="IL26" i="28"/>
  <c r="HF26" i="28"/>
  <c r="KL26" i="28"/>
  <c r="AZ26" i="28"/>
  <c r="BD26" i="28"/>
  <c r="AV26" i="28"/>
  <c r="MF26" i="28"/>
  <c r="KP26" i="28"/>
  <c r="KK26" i="28"/>
  <c r="HE26" i="28"/>
  <c r="EP26" i="28"/>
  <c r="MM26" i="28"/>
  <c r="KW26" i="28"/>
  <c r="LZ26" i="28"/>
  <c r="HD26" i="28"/>
  <c r="KJ26" i="28"/>
  <c r="W26" i="28"/>
  <c r="T26" i="28"/>
  <c r="U26" i="28"/>
  <c r="X26" i="28"/>
  <c r="M26" i="28"/>
  <c r="AU26" i="28" s="1"/>
  <c r="V26" i="28"/>
  <c r="S26" i="28"/>
  <c r="ER26" i="28"/>
  <c r="JI26" i="28"/>
  <c r="JG26" i="28"/>
  <c r="KG26" i="28"/>
  <c r="MH26" i="28"/>
  <c r="KI26" i="28"/>
  <c r="MG26" i="28"/>
  <c r="EU24" i="28"/>
  <c r="FV24" i="28" s="1"/>
  <c r="MT24" i="28" s="1"/>
  <c r="F65" i="36" s="1"/>
  <c r="HA24" i="28"/>
  <c r="JK24" i="28" s="1"/>
  <c r="HB24" i="28"/>
  <c r="JL24" i="28" s="1"/>
  <c r="EV24" i="28"/>
  <c r="FW24" i="28" s="1"/>
  <c r="MU23" i="28"/>
  <c r="F63" i="36" s="1"/>
  <c r="NH23" i="28"/>
  <c r="MS24" i="28"/>
  <c r="NC23" i="28"/>
  <c r="G64" i="36"/>
  <c r="FR25" i="28"/>
  <c r="BK26" i="28"/>
  <c r="FL26" i="28" s="1"/>
  <c r="HR26" i="28" s="1"/>
  <c r="BM26" i="28"/>
  <c r="FN26" i="28" s="1"/>
  <c r="HT26" i="28" s="1"/>
  <c r="IW26" i="28"/>
  <c r="KQ26" i="28"/>
  <c r="MP26" i="28"/>
  <c r="KV26" i="28"/>
  <c r="KY26" i="28"/>
  <c r="MN26" i="28"/>
  <c r="NG24" i="28"/>
  <c r="NB23" i="28"/>
  <c r="FR24" i="28"/>
  <c r="BL26" i="28"/>
  <c r="FM26" i="28" s="1"/>
  <c r="HS26" i="28" s="1"/>
  <c r="ES26" i="28"/>
  <c r="HO26" i="28"/>
  <c r="IV26" i="28"/>
  <c r="KU26" i="28"/>
  <c r="KA26" i="28"/>
  <c r="LU26" i="28"/>
  <c r="MJ26" i="28"/>
  <c r="JO23" i="28"/>
  <c r="D63" i="36" s="1"/>
  <c r="NE23" i="28"/>
  <c r="EW24" i="28"/>
  <c r="HC24" i="28"/>
  <c r="JM24" i="28" s="1"/>
  <c r="NA23" i="28"/>
  <c r="G62" i="36"/>
  <c r="EM25" i="28"/>
  <c r="KH25" i="28"/>
  <c r="LX25" i="28"/>
  <c r="AT25" i="28"/>
  <c r="BB25" i="28"/>
  <c r="AX25" i="28"/>
  <c r="FP25" i="28"/>
  <c r="BN26" i="28"/>
  <c r="FO26" i="28" s="1"/>
  <c r="HU26" i="28" s="1"/>
  <c r="KC26" i="28"/>
  <c r="MT23" i="28"/>
  <c r="F62" i="36" s="1"/>
  <c r="NG23" i="28"/>
  <c r="LC24" i="28"/>
  <c r="JN23" i="28"/>
  <c r="D62" i="36" s="1"/>
  <c r="ND23" i="28"/>
  <c r="E63" i="36"/>
  <c r="E62" i="36"/>
  <c r="JP23" i="28"/>
  <c r="D64" i="36" s="1"/>
  <c r="NF23" i="28"/>
  <c r="MI25" i="28"/>
  <c r="KS25" i="28"/>
  <c r="EO25" i="28"/>
  <c r="HW25" i="28" s="1"/>
  <c r="AQ27" i="28"/>
  <c r="AR27" i="28"/>
  <c r="FT27" i="28" s="1"/>
  <c r="AS27" i="28"/>
  <c r="MY27" i="28"/>
  <c r="MZ27" i="28"/>
  <c r="MX27" i="28"/>
  <c r="KN27" i="28"/>
  <c r="MD27" i="28"/>
  <c r="MC27" i="28"/>
  <c r="KM27" i="28"/>
  <c r="J72" i="36"/>
  <c r="H72" i="36" s="1"/>
  <c r="J71" i="36"/>
  <c r="H71" i="36" s="1"/>
  <c r="J73" i="36"/>
  <c r="H73" i="36" s="1"/>
  <c r="I69" i="36"/>
  <c r="I68" i="36"/>
  <c r="I70" i="36"/>
  <c r="LK27" i="28"/>
  <c r="LH27" i="28"/>
  <c r="LL27" i="28"/>
  <c r="LI27" i="28"/>
  <c r="LJ27" i="28"/>
  <c r="JT27" i="28"/>
  <c r="JR27" i="28"/>
  <c r="JS27" i="28"/>
  <c r="JU27" i="28"/>
  <c r="JV27" i="28"/>
  <c r="GY27" i="28"/>
  <c r="FC27" i="28"/>
  <c r="FS27" i="28"/>
  <c r="FU27" i="28"/>
  <c r="FA27" i="28"/>
  <c r="FB27" i="28"/>
  <c r="GP27" i="28" a="1"/>
  <c r="GP27" i="28" s="1"/>
  <c r="GX27" i="28"/>
  <c r="GT27" i="28" a="1"/>
  <c r="GT27" i="28" s="1"/>
  <c r="GR27" i="28" a="1"/>
  <c r="GR27" i="28" s="1"/>
  <c r="GW27" i="28"/>
  <c r="GV27" i="28"/>
  <c r="GS27" i="28" a="1"/>
  <c r="GS27" i="28" s="1"/>
  <c r="GQ27" i="28" a="1"/>
  <c r="GQ27" i="28" s="1"/>
  <c r="GL27" i="28" a="1"/>
  <c r="GL27" i="28" s="1"/>
  <c r="GO27" i="28" a="1"/>
  <c r="GO27" i="28" s="1"/>
  <c r="GM27" i="28" a="1"/>
  <c r="GM27" i="28" s="1"/>
  <c r="GN27" i="28" a="1"/>
  <c r="GN27" i="28" s="1"/>
  <c r="GJ27" i="28"/>
  <c r="GK27" i="28" a="1"/>
  <c r="GK27" i="28" s="1"/>
  <c r="GH27" i="28"/>
  <c r="GA27" i="28"/>
  <c r="GE27" i="28"/>
  <c r="GB27" i="28"/>
  <c r="FZ27" i="28"/>
  <c r="GF27" i="28"/>
  <c r="GG27" i="28"/>
  <c r="GC27" i="28"/>
  <c r="GD27" i="28"/>
  <c r="BX27" i="28"/>
  <c r="BV27" i="28"/>
  <c r="BP27" i="28"/>
  <c r="BY27" i="28"/>
  <c r="BW27" i="28"/>
  <c r="BQ27" i="28"/>
  <c r="BZ27" i="28"/>
  <c r="BT27" i="28"/>
  <c r="BR27" i="28"/>
  <c r="EC27" i="28"/>
  <c r="DZ27" i="28"/>
  <c r="BU27" i="28"/>
  <c r="BS27" i="28"/>
  <c r="EA27" i="28"/>
  <c r="CA27" i="28"/>
  <c r="DY27" i="28"/>
  <c r="DR27" i="28"/>
  <c r="DN27" i="28"/>
  <c r="DV27" i="28"/>
  <c r="DU27" i="28"/>
  <c r="EB27" i="28"/>
  <c r="DW27" i="28"/>
  <c r="DT27" i="28"/>
  <c r="DL27" i="28"/>
  <c r="DM27" i="28"/>
  <c r="CZ27" i="28"/>
  <c r="CN27" i="28"/>
  <c r="CL27" i="28"/>
  <c r="DX27" i="28"/>
  <c r="DC27" i="28"/>
  <c r="DB27" i="28"/>
  <c r="CR27" i="28"/>
  <c r="CP27" i="28"/>
  <c r="CX27" i="28"/>
  <c r="CH27" i="28"/>
  <c r="CQ27" i="28"/>
  <c r="CY27" i="28"/>
  <c r="CK27" i="28"/>
  <c r="DS27" i="28"/>
  <c r="CJ27" i="28"/>
  <c r="CS27" i="28"/>
  <c r="CM27" i="28"/>
  <c r="CO27" i="28"/>
  <c r="CC27" i="28"/>
  <c r="CB27" i="28"/>
  <c r="CE27" i="28"/>
  <c r="CD27" i="28"/>
  <c r="AC27" i="28"/>
  <c r="FE27" i="28" s="1"/>
  <c r="HK27" i="28" s="1"/>
  <c r="A28" i="28"/>
  <c r="Y27" i="28"/>
  <c r="EX27" i="28" s="1"/>
  <c r="P27" i="28"/>
  <c r="AW27" i="28"/>
  <c r="LQ27" i="28" s="1"/>
  <c r="AH27" i="28"/>
  <c r="K27" i="28"/>
  <c r="H27" i="28"/>
  <c r="L27" i="28" s="1"/>
  <c r="I27" i="28"/>
  <c r="AY27" i="28"/>
  <c r="KC27" i="28" s="1"/>
  <c r="BE27" i="28"/>
  <c r="LY27" i="28" s="1"/>
  <c r="BC27" i="28"/>
  <c r="KG27" i="28" s="1"/>
  <c r="J27" i="28"/>
  <c r="AG27" i="28" s="1"/>
  <c r="AP27" i="28"/>
  <c r="AN27" i="28"/>
  <c r="MN27" i="28" s="1"/>
  <c r="AJ27" i="28"/>
  <c r="MJ27" i="28" s="1"/>
  <c r="Q27" i="28"/>
  <c r="R27" i="28"/>
  <c r="Z27" i="28"/>
  <c r="EY27" i="28" s="1"/>
  <c r="AA27" i="28"/>
  <c r="EZ27" i="28" s="1"/>
  <c r="MB27" i="28" s="1"/>
  <c r="MA27" i="28" l="1"/>
  <c r="MB26" i="28"/>
  <c r="E65" i="36"/>
  <c r="MP27" i="28"/>
  <c r="MH27" i="28"/>
  <c r="HV26" i="28"/>
  <c r="AB27" i="28"/>
  <c r="FD27" i="28" s="1"/>
  <c r="HJ27" i="28" s="1"/>
  <c r="CF27" i="28"/>
  <c r="IJ27" i="28" s="1"/>
  <c r="AD27" i="28"/>
  <c r="FF27" i="28" s="1"/>
  <c r="HL27" i="28" s="1"/>
  <c r="BH27" i="28"/>
  <c r="FI27" i="28" s="1"/>
  <c r="CG27" i="28"/>
  <c r="IK27" i="28" s="1"/>
  <c r="JI27" i="28"/>
  <c r="NW27" i="28"/>
  <c r="NV27" i="28"/>
  <c r="O27" i="28"/>
  <c r="BA27" i="28" s="1"/>
  <c r="CI27" i="28"/>
  <c r="IL27" i="28" s="1"/>
  <c r="DD27" i="28"/>
  <c r="NX27" i="28"/>
  <c r="HZ27" i="28"/>
  <c r="FX24" i="28"/>
  <c r="JP24" i="28" s="1"/>
  <c r="D67" i="36" s="1"/>
  <c r="ME26" i="28"/>
  <c r="BF27" i="28"/>
  <c r="FG27" i="28" s="1"/>
  <c r="HM27" i="28" s="1"/>
  <c r="NS27" i="28"/>
  <c r="M27" i="28"/>
  <c r="AU27" i="28" s="1"/>
  <c r="JY27" i="28" s="1"/>
  <c r="KO26" i="28"/>
  <c r="AT26" i="28"/>
  <c r="BG27" i="28"/>
  <c r="FH27" i="28" s="1"/>
  <c r="HN27" i="28" s="1"/>
  <c r="NT27" i="28"/>
  <c r="NU27" i="28"/>
  <c r="BB26" i="28"/>
  <c r="IW27" i="28"/>
  <c r="AM27" i="28"/>
  <c r="KW27" i="28" s="1"/>
  <c r="AE27" i="28"/>
  <c r="KO27" i="28" s="1"/>
  <c r="MU24" i="28"/>
  <c r="F66" i="36" s="1"/>
  <c r="CW26" i="28"/>
  <c r="IR26" i="28" s="1"/>
  <c r="DO26" i="28"/>
  <c r="DE26" i="28"/>
  <c r="IT26" i="28" s="1"/>
  <c r="DQ26" i="28"/>
  <c r="DA26" i="28"/>
  <c r="IS26" i="28" s="1"/>
  <c r="DP26" i="28"/>
  <c r="JC25" i="28"/>
  <c r="HX26" i="28"/>
  <c r="E66" i="36"/>
  <c r="JB25" i="28"/>
  <c r="JA25" i="28"/>
  <c r="DH28" i="28"/>
  <c r="E28" i="28"/>
  <c r="F28" i="28"/>
  <c r="DF28" i="28"/>
  <c r="G28" i="28"/>
  <c r="C28" i="28"/>
  <c r="BT28" i="28" s="1"/>
  <c r="D28" i="28"/>
  <c r="DG28" i="28" s="1"/>
  <c r="ED28" i="28"/>
  <c r="EE28" i="28"/>
  <c r="EF28" i="28"/>
  <c r="NH24" i="28"/>
  <c r="II27" i="28"/>
  <c r="IH27" i="28"/>
  <c r="IF27" i="28"/>
  <c r="IP27" i="28"/>
  <c r="IG27" i="28"/>
  <c r="IO27" i="28"/>
  <c r="IQ27" i="28"/>
  <c r="MI26" i="28"/>
  <c r="EO26" i="28"/>
  <c r="HW26" i="28" s="1"/>
  <c r="E67" i="36"/>
  <c r="IN27" i="28"/>
  <c r="ID27" i="28"/>
  <c r="HH27" i="28"/>
  <c r="HI27" i="28"/>
  <c r="AK27" i="28"/>
  <c r="MK27" i="28" s="1"/>
  <c r="JE27" i="28"/>
  <c r="JF27" i="28"/>
  <c r="HG27" i="28"/>
  <c r="IA27" i="28"/>
  <c r="AF27" i="28"/>
  <c r="MF27" i="28" s="1"/>
  <c r="IM27" i="28"/>
  <c r="JD27" i="28"/>
  <c r="IE27" i="28"/>
  <c r="HO27" i="28"/>
  <c r="HY27" i="28"/>
  <c r="IC27" i="28"/>
  <c r="KK27" i="28"/>
  <c r="HE27" i="28"/>
  <c r="EQ27" i="28"/>
  <c r="MG27" i="28"/>
  <c r="KQ27" i="28"/>
  <c r="AT27" i="28"/>
  <c r="BB27" i="28"/>
  <c r="AX27" i="28"/>
  <c r="HF27" i="28"/>
  <c r="KL27" i="28"/>
  <c r="KJ27" i="28"/>
  <c r="LZ27" i="28"/>
  <c r="HD27" i="28"/>
  <c r="X27" i="28"/>
  <c r="U27" i="28"/>
  <c r="W27" i="28"/>
  <c r="T27" i="28"/>
  <c r="AI27" i="28"/>
  <c r="N27" i="28"/>
  <c r="IV27" i="28"/>
  <c r="JH27" i="28"/>
  <c r="LW27" i="28"/>
  <c r="KT27" i="28"/>
  <c r="KX27" i="28"/>
  <c r="KZ27" i="28"/>
  <c r="MM27" i="28"/>
  <c r="FQ25" i="28"/>
  <c r="LN25" i="28"/>
  <c r="MQ25" i="28" s="1"/>
  <c r="EH25" i="28"/>
  <c r="JX25" i="28"/>
  <c r="LA25" i="28" s="1"/>
  <c r="NA24" i="28"/>
  <c r="G65" i="36"/>
  <c r="FQ26" i="28"/>
  <c r="LN26" i="28"/>
  <c r="JZ26" i="28"/>
  <c r="LP26" i="28"/>
  <c r="EK26" i="28"/>
  <c r="EP27" i="28"/>
  <c r="ER27" i="28"/>
  <c r="KR27" i="28"/>
  <c r="LS27" i="28"/>
  <c r="KI27" i="28"/>
  <c r="NB24" i="28"/>
  <c r="G66" i="36"/>
  <c r="JY26" i="28"/>
  <c r="LO26" i="28"/>
  <c r="LX26" i="28"/>
  <c r="EM26" i="28"/>
  <c r="KH26" i="28"/>
  <c r="V27" i="28"/>
  <c r="S27" i="28"/>
  <c r="AL27" i="28"/>
  <c r="AO27" i="28"/>
  <c r="BJ27" i="28"/>
  <c r="FK27" i="28" s="1"/>
  <c r="HQ27" i="28" s="1"/>
  <c r="BM27" i="28"/>
  <c r="FN27" i="28" s="1"/>
  <c r="HT27" i="28" s="1"/>
  <c r="BN27" i="28"/>
  <c r="FO27" i="28" s="1"/>
  <c r="HU27" i="28" s="1"/>
  <c r="JG27" i="28"/>
  <c r="IU27" i="28"/>
  <c r="KB25" i="28"/>
  <c r="LB25" i="28" s="1"/>
  <c r="EI25" i="28"/>
  <c r="LR25" i="28"/>
  <c r="MR25" i="28" s="1"/>
  <c r="NF24" i="28"/>
  <c r="MV24" i="28"/>
  <c r="F67" i="36" s="1"/>
  <c r="NI24" i="28"/>
  <c r="JO24" i="28"/>
  <c r="D66" i="36" s="1"/>
  <c r="NE24" i="28"/>
  <c r="FR26" i="28"/>
  <c r="KD26" i="28"/>
  <c r="LT26" i="28"/>
  <c r="EL26" i="28"/>
  <c r="EV26" i="28" s="1"/>
  <c r="BI27" i="28"/>
  <c r="FJ27" i="28" s="1"/>
  <c r="HP27" i="28" s="1"/>
  <c r="BL27" i="28"/>
  <c r="FM27" i="28" s="1"/>
  <c r="HS27" i="28" s="1"/>
  <c r="KU27" i="28"/>
  <c r="KA27" i="28"/>
  <c r="EJ25" i="28"/>
  <c r="KF25" i="28"/>
  <c r="LC25" i="28" s="1"/>
  <c r="LV25" i="28"/>
  <c r="MS25" i="28" s="1"/>
  <c r="G67" i="36"/>
  <c r="JN24" i="28"/>
  <c r="D65" i="36" s="1"/>
  <c r="ND24" i="28"/>
  <c r="FP26" i="28"/>
  <c r="AR28" i="28"/>
  <c r="AQ28" i="28"/>
  <c r="FS28" i="28" s="1"/>
  <c r="AS28" i="28"/>
  <c r="MY28" i="28"/>
  <c r="MZ28" i="28"/>
  <c r="MX28" i="28"/>
  <c r="MD28" i="28"/>
  <c r="KN28" i="28"/>
  <c r="KM28" i="28"/>
  <c r="MC28" i="28"/>
  <c r="J75" i="36"/>
  <c r="H75" i="36" s="1"/>
  <c r="J74" i="36"/>
  <c r="H74" i="36" s="1"/>
  <c r="I71" i="36"/>
  <c r="J76" i="36"/>
  <c r="H76" i="36" s="1"/>
  <c r="I73" i="36"/>
  <c r="I72" i="36"/>
  <c r="LJ28" i="28"/>
  <c r="LK28" i="28"/>
  <c r="LH28" i="28"/>
  <c r="LL28" i="28"/>
  <c r="LI28" i="28"/>
  <c r="JS28" i="28"/>
  <c r="JU28" i="28"/>
  <c r="JR28" i="28"/>
  <c r="JV28" i="28"/>
  <c r="JT28" i="28"/>
  <c r="FU28" i="28"/>
  <c r="GY28" i="28"/>
  <c r="FT28" i="28"/>
  <c r="FA28" i="28"/>
  <c r="FC28" i="28"/>
  <c r="FB28" i="28"/>
  <c r="GW28" i="28"/>
  <c r="GV28" i="28"/>
  <c r="GS28" i="28" a="1"/>
  <c r="GS28" i="28" s="1"/>
  <c r="GQ28" i="28" a="1"/>
  <c r="GQ28" i="28" s="1"/>
  <c r="GX28" i="28"/>
  <c r="GT28" i="28" a="1"/>
  <c r="GT28" i="28" s="1"/>
  <c r="GR28" i="28" a="1"/>
  <c r="GR28" i="28" s="1"/>
  <c r="GP28" i="28" a="1"/>
  <c r="GP28" i="28" s="1"/>
  <c r="GO28" i="28" a="1"/>
  <c r="GO28" i="28" s="1"/>
  <c r="GM28" i="28" a="1"/>
  <c r="GM28" i="28" s="1"/>
  <c r="GK28" i="28" a="1"/>
  <c r="GK28" i="28" s="1"/>
  <c r="GJ28" i="28"/>
  <c r="GN28" i="28" a="1"/>
  <c r="GN28" i="28" s="1"/>
  <c r="GL28" i="28" a="1"/>
  <c r="GL28" i="28" s="1"/>
  <c r="GD28" i="28"/>
  <c r="GH28" i="28"/>
  <c r="GA28" i="28"/>
  <c r="GE28" i="28"/>
  <c r="GF28" i="28"/>
  <c r="GB28" i="28"/>
  <c r="FZ28" i="28"/>
  <c r="GG28" i="28"/>
  <c r="GC28" i="28"/>
  <c r="BX28" i="28"/>
  <c r="BP28" i="28"/>
  <c r="BY28" i="28"/>
  <c r="BZ28" i="28"/>
  <c r="CA28" i="28"/>
  <c r="EC28" i="28"/>
  <c r="DZ28" i="28"/>
  <c r="EA28" i="28"/>
  <c r="DY28" i="28"/>
  <c r="DS28" i="28"/>
  <c r="DV28" i="28"/>
  <c r="DR28" i="28"/>
  <c r="BS28" i="28"/>
  <c r="DW28" i="28"/>
  <c r="DU28" i="28"/>
  <c r="EB28" i="28"/>
  <c r="DT28" i="28"/>
  <c r="CY28" i="28"/>
  <c r="CQ28" i="28"/>
  <c r="CZ28" i="28"/>
  <c r="BU28" i="28"/>
  <c r="DX28" i="28"/>
  <c r="DB28" i="28"/>
  <c r="CM28" i="28"/>
  <c r="CK28" i="28"/>
  <c r="CS28" i="28"/>
  <c r="CC28" i="28"/>
  <c r="CF28" i="28"/>
  <c r="CD28" i="28"/>
  <c r="AC28" i="28"/>
  <c r="FE28" i="28" s="1"/>
  <c r="A29" i="28"/>
  <c r="AW28" i="28"/>
  <c r="LQ28" i="28" s="1"/>
  <c r="AH28" i="28"/>
  <c r="KR28" i="28" s="1"/>
  <c r="P28" i="28"/>
  <c r="K28" i="28"/>
  <c r="H28" i="28"/>
  <c r="AI28" i="28" s="1"/>
  <c r="I28" i="28"/>
  <c r="J28" i="28"/>
  <c r="AG28" i="28" s="1"/>
  <c r="BC28" i="28"/>
  <c r="LW28" i="28" s="1"/>
  <c r="AY28" i="28"/>
  <c r="LS28" i="28" s="1"/>
  <c r="BE28" i="28"/>
  <c r="LY28" i="28" s="1"/>
  <c r="AN28" i="28"/>
  <c r="AP28" i="28"/>
  <c r="MP28" i="28" s="1"/>
  <c r="AJ28" i="28"/>
  <c r="Z28" i="28"/>
  <c r="EY28" i="28" s="1"/>
  <c r="R28" i="28"/>
  <c r="Q28" i="28"/>
  <c r="KE27" i="28" l="1"/>
  <c r="KB26" i="28"/>
  <c r="LB26" i="28" s="1"/>
  <c r="LR26" i="28"/>
  <c r="MR26" i="28" s="1"/>
  <c r="NH26" i="28" s="1"/>
  <c r="JX26" i="28"/>
  <c r="AB28" i="28"/>
  <c r="CG28" i="28"/>
  <c r="IK28" i="28" s="1"/>
  <c r="IW28" i="28"/>
  <c r="KQ28" i="28"/>
  <c r="AD28" i="28"/>
  <c r="FF28" i="28" s="1"/>
  <c r="CE28" i="28"/>
  <c r="II28" i="28" s="1"/>
  <c r="ME27" i="28"/>
  <c r="CR28" i="28"/>
  <c r="BV28" i="28"/>
  <c r="M28" i="28"/>
  <c r="AU28" i="28" s="1"/>
  <c r="JY28" i="28" s="1"/>
  <c r="HK28" i="28"/>
  <c r="BQ28" i="28"/>
  <c r="IC28" i="28" s="1"/>
  <c r="KP27" i="28"/>
  <c r="MJ28" i="28"/>
  <c r="MI28" i="28"/>
  <c r="CO28" i="28"/>
  <c r="LU27" i="28"/>
  <c r="BH28" i="28"/>
  <c r="FI28" i="28" s="1"/>
  <c r="HO28" i="28" s="1"/>
  <c r="O28" i="28"/>
  <c r="BA28" i="28" s="1"/>
  <c r="CX28" i="28"/>
  <c r="BR28" i="28"/>
  <c r="BW28" i="28"/>
  <c r="ID28" i="28" s="1"/>
  <c r="HZ28" i="28"/>
  <c r="IU28" i="28"/>
  <c r="CI28" i="28"/>
  <c r="DD28" i="28"/>
  <c r="BF28" i="28"/>
  <c r="FG28" i="28" s="1"/>
  <c r="HM28" i="28" s="1"/>
  <c r="JH28" i="28"/>
  <c r="NC24" i="28"/>
  <c r="FW26" i="28"/>
  <c r="NB26" i="28" s="1"/>
  <c r="LO27" i="28"/>
  <c r="BK27" i="28"/>
  <c r="FL27" i="28" s="1"/>
  <c r="HR27" i="28" s="1"/>
  <c r="NV28" i="28"/>
  <c r="CB28" i="28"/>
  <c r="IF28" i="28" s="1"/>
  <c r="CL28" i="28"/>
  <c r="HG28" i="28"/>
  <c r="EH26" i="28"/>
  <c r="EU26" i="28" s="1"/>
  <c r="FV26" i="28" s="1"/>
  <c r="NT28" i="28"/>
  <c r="NX28" i="28"/>
  <c r="NS28" i="28"/>
  <c r="L28" i="28"/>
  <c r="BB28" i="28" s="1"/>
  <c r="CH28" i="28"/>
  <c r="DC28" i="28"/>
  <c r="CN28" i="28"/>
  <c r="CJ28" i="28"/>
  <c r="DN28" i="28"/>
  <c r="DM28" i="28"/>
  <c r="NW28" i="28"/>
  <c r="AA28" i="28"/>
  <c r="EZ28" i="28" s="1"/>
  <c r="Y28" i="28"/>
  <c r="EX28" i="28" s="1"/>
  <c r="IO28" i="28"/>
  <c r="DL28" i="28"/>
  <c r="CP28" i="28"/>
  <c r="IQ28" i="28"/>
  <c r="NU28" i="28"/>
  <c r="BG28" i="28"/>
  <c r="FH28" i="28" s="1"/>
  <c r="HN28" i="28" s="1"/>
  <c r="KF26" i="28"/>
  <c r="LC26" i="28" s="1"/>
  <c r="LV26" i="28"/>
  <c r="MS26" i="28" s="1"/>
  <c r="EJ26" i="28"/>
  <c r="AE28" i="28"/>
  <c r="KO28" i="28" s="1"/>
  <c r="N28" i="28"/>
  <c r="JC26" i="28"/>
  <c r="AO28" i="28"/>
  <c r="KY28" i="28" s="1"/>
  <c r="AK28" i="28"/>
  <c r="ER28" i="28" s="1"/>
  <c r="AM28" i="28"/>
  <c r="EP28" i="28" s="1"/>
  <c r="IV28" i="28"/>
  <c r="DP27" i="28"/>
  <c r="DO27" i="28"/>
  <c r="DE27" i="28"/>
  <c r="IT27" i="28" s="1"/>
  <c r="DA27" i="28"/>
  <c r="IS27" i="28" s="1"/>
  <c r="DQ27" i="28"/>
  <c r="CW27" i="28"/>
  <c r="IR27" i="28" s="1"/>
  <c r="JB26" i="28"/>
  <c r="JA26" i="28"/>
  <c r="DF29" i="28"/>
  <c r="D29" i="28"/>
  <c r="DG29" i="28" s="1"/>
  <c r="DH29" i="28"/>
  <c r="E29" i="28"/>
  <c r="G29" i="28"/>
  <c r="C29" i="28"/>
  <c r="F29" i="28"/>
  <c r="EE29" i="28"/>
  <c r="ED29" i="28"/>
  <c r="EF29" i="28"/>
  <c r="IP28" i="28"/>
  <c r="JD28" i="28"/>
  <c r="HH28" i="28"/>
  <c r="BK28" i="28"/>
  <c r="FL28" i="28" s="1"/>
  <c r="HR28" i="28" s="1"/>
  <c r="IE28" i="28"/>
  <c r="HL28" i="28"/>
  <c r="IH28" i="28"/>
  <c r="IG28" i="28"/>
  <c r="JF28" i="28"/>
  <c r="HI28" i="28"/>
  <c r="IA28" i="28"/>
  <c r="EN27" i="28"/>
  <c r="HV27" i="28" s="1"/>
  <c r="MO28" i="28"/>
  <c r="KX28" i="28"/>
  <c r="BI28" i="28"/>
  <c r="FJ28" i="28" s="1"/>
  <c r="HP28" i="28" s="1"/>
  <c r="IJ28" i="28"/>
  <c r="JE28" i="28"/>
  <c r="HY28" i="28"/>
  <c r="IM28" i="28"/>
  <c r="LO28" i="28"/>
  <c r="KK28" i="28"/>
  <c r="HE28" i="28"/>
  <c r="LZ28" i="28"/>
  <c r="AL28" i="28"/>
  <c r="AF28" i="28"/>
  <c r="EQ28" i="28"/>
  <c r="JG28" i="28"/>
  <c r="KS28" i="28"/>
  <c r="KT28" i="28"/>
  <c r="KC28" i="28"/>
  <c r="KI28" i="28"/>
  <c r="ME28" i="28"/>
  <c r="KF27" i="28"/>
  <c r="LV27" i="28"/>
  <c r="EJ27" i="28"/>
  <c r="JI28" i="28"/>
  <c r="MH28" i="28"/>
  <c r="KG28" i="28"/>
  <c r="MG28" i="28"/>
  <c r="MN28" i="28"/>
  <c r="NI25" i="28"/>
  <c r="NH25" i="28"/>
  <c r="EH27" i="28"/>
  <c r="X28" i="28"/>
  <c r="U28" i="28"/>
  <c r="FD28" i="28"/>
  <c r="HJ28" i="28" s="1"/>
  <c r="ES28" i="28"/>
  <c r="KA28" i="28"/>
  <c r="MM28" i="28"/>
  <c r="EV25" i="28"/>
  <c r="FW25" i="28" s="1"/>
  <c r="E69" i="36" s="1"/>
  <c r="HB25" i="28"/>
  <c r="JL25" i="28" s="1"/>
  <c r="MO27" i="28"/>
  <c r="KY27" i="28"/>
  <c r="ES27" i="28"/>
  <c r="FR27" i="28" s="1"/>
  <c r="HB26" i="28"/>
  <c r="LA26" i="28"/>
  <c r="HA25" i="28"/>
  <c r="JK25" i="28" s="1"/>
  <c r="EU25" i="28"/>
  <c r="FV25" i="28" s="1"/>
  <c r="E68" i="36" s="1"/>
  <c r="AV27" i="28"/>
  <c r="AZ27" i="28"/>
  <c r="BD27" i="28"/>
  <c r="W28" i="28"/>
  <c r="T28" i="28"/>
  <c r="S28" i="28"/>
  <c r="V28" i="28"/>
  <c r="BJ28" i="28"/>
  <c r="FK28" i="28" s="1"/>
  <c r="HQ28" i="28" s="1"/>
  <c r="BM28" i="28"/>
  <c r="FN28" i="28" s="1"/>
  <c r="HT28" i="28" s="1"/>
  <c r="KZ28" i="28"/>
  <c r="EW25" i="28"/>
  <c r="FX25" i="28" s="1"/>
  <c r="MV25" i="28" s="1"/>
  <c r="F70" i="36" s="1"/>
  <c r="HC25" i="28"/>
  <c r="JM25" i="28" s="1"/>
  <c r="ML27" i="28"/>
  <c r="KV27" i="28"/>
  <c r="MQ26" i="28"/>
  <c r="NG25" i="28"/>
  <c r="EO27" i="28"/>
  <c r="HW27" i="28" s="1"/>
  <c r="KS27" i="28"/>
  <c r="MI27" i="28"/>
  <c r="LR27" i="28"/>
  <c r="EI27" i="28"/>
  <c r="AS29" i="28"/>
  <c r="FU29" i="28" s="1"/>
  <c r="AR29" i="28"/>
  <c r="FT29" i="28" s="1"/>
  <c r="AQ29" i="28"/>
  <c r="FS29" i="28" s="1"/>
  <c r="MZ29" i="28"/>
  <c r="MX29" i="28"/>
  <c r="NV29" i="28" s="1"/>
  <c r="MY29" i="28"/>
  <c r="MD29" i="28"/>
  <c r="KN29" i="28"/>
  <c r="MC29" i="28"/>
  <c r="KM29" i="28"/>
  <c r="I74" i="36"/>
  <c r="J78" i="36"/>
  <c r="H78" i="36" s="1"/>
  <c r="J79" i="36"/>
  <c r="H79" i="36" s="1"/>
  <c r="J77" i="36"/>
  <c r="H77" i="36" s="1"/>
  <c r="I76" i="36"/>
  <c r="I75" i="36"/>
  <c r="LI29" i="28"/>
  <c r="LH29" i="28"/>
  <c r="LJ29" i="28"/>
  <c r="LK29" i="28"/>
  <c r="LL29" i="28"/>
  <c r="JR29" i="28"/>
  <c r="JV29" i="28"/>
  <c r="JU29" i="28"/>
  <c r="JS29" i="28"/>
  <c r="JT29" i="28"/>
  <c r="GY29" i="28"/>
  <c r="FA29" i="28"/>
  <c r="FC29" i="28"/>
  <c r="FB29" i="28"/>
  <c r="GW29" i="28"/>
  <c r="GV29" i="28"/>
  <c r="GS29" i="28" a="1"/>
  <c r="GS29" i="28" s="1"/>
  <c r="GQ29" i="28" a="1"/>
  <c r="GQ29" i="28" s="1"/>
  <c r="GX29" i="28"/>
  <c r="GT29" i="28" a="1"/>
  <c r="GT29" i="28" s="1"/>
  <c r="GR29" i="28" a="1"/>
  <c r="GR29" i="28" s="1"/>
  <c r="GP29" i="28" a="1"/>
  <c r="GP29" i="28" s="1"/>
  <c r="GK29" i="28" a="1"/>
  <c r="GK29" i="28" s="1"/>
  <c r="GN29" i="28" a="1"/>
  <c r="GN29" i="28" s="1"/>
  <c r="GL29" i="28" a="1"/>
  <c r="GL29" i="28" s="1"/>
  <c r="GO29" i="28" a="1"/>
  <c r="GO29" i="28" s="1"/>
  <c r="GM29" i="28" a="1"/>
  <c r="GM29" i="28" s="1"/>
  <c r="GJ29" i="28"/>
  <c r="GF29" i="28"/>
  <c r="GG29" i="28"/>
  <c r="GC29" i="28"/>
  <c r="GD29" i="28"/>
  <c r="GH29" i="28"/>
  <c r="GA29" i="28"/>
  <c r="GE29" i="28"/>
  <c r="FZ29" i="28"/>
  <c r="GB29" i="28"/>
  <c r="BX29" i="28"/>
  <c r="BV29" i="28"/>
  <c r="BP29" i="28"/>
  <c r="BY29" i="28"/>
  <c r="BW29" i="28"/>
  <c r="BQ29" i="28"/>
  <c r="BZ29" i="28"/>
  <c r="BT29" i="28"/>
  <c r="BR29" i="28"/>
  <c r="BU29" i="28"/>
  <c r="BS29" i="28"/>
  <c r="EC29" i="28"/>
  <c r="CA29" i="28"/>
  <c r="DZ29" i="28"/>
  <c r="EA29" i="28"/>
  <c r="EB29" i="28"/>
  <c r="DY29" i="28"/>
  <c r="DT29" i="28"/>
  <c r="DC29" i="28"/>
  <c r="DV29" i="28"/>
  <c r="DS29" i="28"/>
  <c r="DW29" i="28"/>
  <c r="DR29" i="28"/>
  <c r="DN29" i="28"/>
  <c r="CH29" i="28"/>
  <c r="DU29" i="28"/>
  <c r="CY29" i="28"/>
  <c r="CJ29" i="28"/>
  <c r="CZ29" i="28"/>
  <c r="CL29" i="28"/>
  <c r="CQ29" i="28"/>
  <c r="DB29" i="28"/>
  <c r="CR29" i="28"/>
  <c r="CS29" i="28"/>
  <c r="DX29" i="28"/>
  <c r="CM29" i="28"/>
  <c r="CK29" i="28"/>
  <c r="CF29" i="28"/>
  <c r="CE29" i="28"/>
  <c r="CG29" i="28"/>
  <c r="AB29" i="28"/>
  <c r="FD29" i="28" s="1"/>
  <c r="AC29" i="28"/>
  <c r="FE29" i="28" s="1"/>
  <c r="AD29" i="28"/>
  <c r="FF29" i="28" s="1"/>
  <c r="A30" i="28"/>
  <c r="AW29" i="28"/>
  <c r="KA29" i="28" s="1"/>
  <c r="AH29" i="28"/>
  <c r="Y29" i="28"/>
  <c r="EX29" i="28" s="1"/>
  <c r="P29" i="28"/>
  <c r="K29" i="28"/>
  <c r="H29" i="28"/>
  <c r="AM29" i="28" s="1"/>
  <c r="I29" i="28"/>
  <c r="AF29" i="28" s="1"/>
  <c r="BE29" i="28"/>
  <c r="LY29" i="28" s="1"/>
  <c r="J29" i="28"/>
  <c r="AO29" i="28" s="1"/>
  <c r="BC29" i="28"/>
  <c r="KG29" i="28" s="1"/>
  <c r="AY29" i="28"/>
  <c r="LS29" i="28" s="1"/>
  <c r="AN29" i="28"/>
  <c r="AL29" i="28"/>
  <c r="AJ29" i="28"/>
  <c r="AP29" i="28"/>
  <c r="R29" i="28"/>
  <c r="Q29" i="28"/>
  <c r="AA29" i="28"/>
  <c r="EZ29" i="28" s="1"/>
  <c r="LN27" i="28" l="1"/>
  <c r="KE28" i="28"/>
  <c r="MB28" i="28"/>
  <c r="IL28" i="28"/>
  <c r="G72" i="36"/>
  <c r="MA28" i="28"/>
  <c r="E72" i="36"/>
  <c r="BJ29" i="28"/>
  <c r="FK29" i="28" s="1"/>
  <c r="HQ29" i="28" s="1"/>
  <c r="KB27" i="28"/>
  <c r="JX27" i="28"/>
  <c r="CC29" i="28"/>
  <c r="CP29" i="28"/>
  <c r="CN29" i="28"/>
  <c r="DM29" i="28"/>
  <c r="DL29" i="28"/>
  <c r="AT28" i="28"/>
  <c r="CB29" i="28"/>
  <c r="IF29" i="28" s="1"/>
  <c r="KJ28" i="28"/>
  <c r="LU28" i="28"/>
  <c r="MU26" i="28"/>
  <c r="F72" i="36" s="1"/>
  <c r="CO29" i="28"/>
  <c r="IN28" i="28"/>
  <c r="MP29" i="28"/>
  <c r="HL29" i="28"/>
  <c r="MH29" i="28"/>
  <c r="HD28" i="28"/>
  <c r="BL28" i="28"/>
  <c r="FM28" i="28" s="1"/>
  <c r="HS28" i="28" s="1"/>
  <c r="KU28" i="28"/>
  <c r="CD29" i="28"/>
  <c r="MB29" i="28" s="1"/>
  <c r="Z29" i="28"/>
  <c r="EY29" i="28" s="1"/>
  <c r="BG29" i="28"/>
  <c r="FH29" i="28" s="1"/>
  <c r="NS29" i="28"/>
  <c r="NX29" i="28"/>
  <c r="MK28" i="28"/>
  <c r="EN28" i="28"/>
  <c r="HV28" i="28" s="1"/>
  <c r="HF28" i="28"/>
  <c r="BN28" i="28"/>
  <c r="FO28" i="28" s="1"/>
  <c r="HU28" i="28" s="1"/>
  <c r="NT29" i="28"/>
  <c r="NU29" i="28"/>
  <c r="HA26" i="28"/>
  <c r="JK26" i="28" s="1"/>
  <c r="AX28" i="28"/>
  <c r="KL28" i="28"/>
  <c r="NW29" i="28"/>
  <c r="NI26" i="28"/>
  <c r="HX28" i="28"/>
  <c r="MM29" i="28"/>
  <c r="HK29" i="28"/>
  <c r="CX29" i="28"/>
  <c r="DD29" i="28"/>
  <c r="JL26" i="28"/>
  <c r="JO26" i="28" s="1"/>
  <c r="D72" i="36" s="1"/>
  <c r="FP27" i="28"/>
  <c r="BF29" i="28"/>
  <c r="FG29" i="28" s="1"/>
  <c r="KV29" i="28"/>
  <c r="O29" i="28"/>
  <c r="BA29" i="28" s="1"/>
  <c r="CI29" i="28"/>
  <c r="HN29" i="28"/>
  <c r="JG29" i="28"/>
  <c r="KW28" i="28"/>
  <c r="BH29" i="28"/>
  <c r="FI29" i="28" s="1"/>
  <c r="HO29" i="28" s="1"/>
  <c r="EW26" i="28"/>
  <c r="FX26" i="28" s="1"/>
  <c r="HC26" i="28"/>
  <c r="JM26" i="28" s="1"/>
  <c r="L29" i="28"/>
  <c r="BB29" i="28" s="1"/>
  <c r="EJ29" i="28" s="1"/>
  <c r="AI29" i="28"/>
  <c r="KS29" i="28" s="1"/>
  <c r="N29" i="28"/>
  <c r="AZ29" i="28" s="1"/>
  <c r="EL29" i="28" s="1"/>
  <c r="HJ29" i="28"/>
  <c r="JA27" i="28"/>
  <c r="HX27" i="28"/>
  <c r="AK29" i="28"/>
  <c r="KU29" i="28" s="1"/>
  <c r="KT29" i="28"/>
  <c r="BI29" i="28"/>
  <c r="FJ29" i="28" s="1"/>
  <c r="HP29" i="28" s="1"/>
  <c r="HY29" i="28"/>
  <c r="FR28" i="28"/>
  <c r="IW29" i="28"/>
  <c r="JC27" i="28"/>
  <c r="JB27" i="28"/>
  <c r="AV28" i="28"/>
  <c r="AZ28" i="28"/>
  <c r="BD28" i="28"/>
  <c r="DO28" i="28"/>
  <c r="DP28" i="28"/>
  <c r="DA28" i="28"/>
  <c r="IS28" i="28" s="1"/>
  <c r="DQ28" i="28"/>
  <c r="CW28" i="28"/>
  <c r="IR28" i="28" s="1"/>
  <c r="DE28" i="28"/>
  <c r="IT28" i="28" s="1"/>
  <c r="DF30" i="28"/>
  <c r="C30" i="28"/>
  <c r="G30" i="28"/>
  <c r="DH30" i="28"/>
  <c r="D30" i="28"/>
  <c r="DG30" i="28" s="1"/>
  <c r="E30" i="28"/>
  <c r="BG30" i="28" s="1"/>
  <c r="FH30" i="28" s="1"/>
  <c r="F30" i="28"/>
  <c r="EF30" i="28"/>
  <c r="ED30" i="28"/>
  <c r="EE30" i="28"/>
  <c r="IK29" i="28"/>
  <c r="II29" i="28"/>
  <c r="IJ29" i="28"/>
  <c r="IP29" i="28"/>
  <c r="IO29" i="28"/>
  <c r="IG29" i="28"/>
  <c r="IQ29" i="28"/>
  <c r="KX29" i="28"/>
  <c r="MI29" i="28"/>
  <c r="JD29" i="28"/>
  <c r="AE29" i="28"/>
  <c r="KO29" i="28" s="1"/>
  <c r="HI29" i="28"/>
  <c r="MT25" i="28"/>
  <c r="F68" i="36" s="1"/>
  <c r="IN29" i="28"/>
  <c r="HH29" i="28"/>
  <c r="M29" i="28"/>
  <c r="AU29" i="28" s="1"/>
  <c r="JF29" i="28"/>
  <c r="HZ29" i="28"/>
  <c r="HM29" i="28"/>
  <c r="JE29" i="28"/>
  <c r="IE29" i="28"/>
  <c r="IA29" i="28"/>
  <c r="ID29" i="28"/>
  <c r="IC29" i="28"/>
  <c r="IM29" i="28"/>
  <c r="IL29" i="28"/>
  <c r="E71" i="36"/>
  <c r="ES29" i="28"/>
  <c r="KY29" i="28"/>
  <c r="MO29" i="28"/>
  <c r="KL29" i="28"/>
  <c r="HF29" i="28"/>
  <c r="LU29" i="28"/>
  <c r="HE29" i="28"/>
  <c r="KK29" i="28"/>
  <c r="MF29" i="28"/>
  <c r="KP29" i="28"/>
  <c r="LZ29" i="28"/>
  <c r="HD29" i="28"/>
  <c r="KJ29" i="28"/>
  <c r="AT29" i="28"/>
  <c r="AG29" i="28"/>
  <c r="HG29" i="28"/>
  <c r="KC29" i="28"/>
  <c r="LW29" i="28"/>
  <c r="KI29" i="28"/>
  <c r="LQ29" i="28"/>
  <c r="MN29" i="28"/>
  <c r="EM27" i="28"/>
  <c r="HC27" i="28" s="1"/>
  <c r="LX27" i="28"/>
  <c r="MS27" i="28" s="1"/>
  <c r="KH27" i="28"/>
  <c r="LC27" i="28" s="1"/>
  <c r="JN25" i="28"/>
  <c r="D68" i="36" s="1"/>
  <c r="ND25" i="28"/>
  <c r="JO25" i="28"/>
  <c r="D69" i="36" s="1"/>
  <c r="NE25" i="28"/>
  <c r="E70" i="36"/>
  <c r="NA26" i="28"/>
  <c r="G71" i="36"/>
  <c r="ML28" i="28"/>
  <c r="KV28" i="28"/>
  <c r="EI28" i="28"/>
  <c r="T29" i="28"/>
  <c r="W29" i="28"/>
  <c r="X29" i="28"/>
  <c r="U29" i="28"/>
  <c r="EP29" i="28"/>
  <c r="JI29" i="28"/>
  <c r="JH29" i="28"/>
  <c r="ML29" i="28"/>
  <c r="MK29" i="28"/>
  <c r="MJ29" i="28"/>
  <c r="MT26" i="28"/>
  <c r="F71" i="36" s="1"/>
  <c r="NG26" i="28"/>
  <c r="JP25" i="28"/>
  <c r="D70" i="36" s="1"/>
  <c r="NF25" i="28"/>
  <c r="KD27" i="28"/>
  <c r="LB27" i="28" s="1"/>
  <c r="EL27" i="28"/>
  <c r="EV27" i="28" s="1"/>
  <c r="LT27" i="28"/>
  <c r="MR27" i="28" s="1"/>
  <c r="NB25" i="28"/>
  <c r="G69" i="36"/>
  <c r="LV28" i="28"/>
  <c r="EJ28" i="28"/>
  <c r="AX29" i="28"/>
  <c r="V29" i="28"/>
  <c r="S29" i="28"/>
  <c r="BK29" i="28"/>
  <c r="FL29" i="28" s="1"/>
  <c r="HR29" i="28" s="1"/>
  <c r="EO29" i="28"/>
  <c r="BM29" i="28"/>
  <c r="FN29" i="28" s="1"/>
  <c r="HT29" i="28" s="1"/>
  <c r="IV29" i="28"/>
  <c r="KR29" i="28"/>
  <c r="KW29" i="28"/>
  <c r="FQ27" i="28"/>
  <c r="NC25" i="28"/>
  <c r="G70" i="36"/>
  <c r="EK27" i="28"/>
  <c r="HA27" i="28" s="1"/>
  <c r="JK27" i="28" s="1"/>
  <c r="JZ27" i="28"/>
  <c r="LA27" i="28" s="1"/>
  <c r="LP27" i="28"/>
  <c r="MQ27" i="28" s="1"/>
  <c r="NE26" i="28"/>
  <c r="MU25" i="28"/>
  <c r="F69" i="36" s="1"/>
  <c r="EO28" i="28"/>
  <c r="HW28" i="28" s="1"/>
  <c r="LN28" i="28"/>
  <c r="EH28" i="28"/>
  <c r="JX28" i="28"/>
  <c r="BN29" i="28"/>
  <c r="FO29" i="28" s="1"/>
  <c r="HU29" i="28" s="1"/>
  <c r="BL29" i="28"/>
  <c r="FM29" i="28" s="1"/>
  <c r="HS29" i="28" s="1"/>
  <c r="ER29" i="28"/>
  <c r="IU29" i="28"/>
  <c r="JY29" i="28"/>
  <c r="KZ29" i="28"/>
  <c r="NA25" i="28"/>
  <c r="G68" i="36"/>
  <c r="FP28" i="28"/>
  <c r="MF28" i="28"/>
  <c r="KP28" i="28"/>
  <c r="AS30" i="28"/>
  <c r="FU30" i="28" s="1"/>
  <c r="AQ30" i="28"/>
  <c r="FS30" i="28" s="1"/>
  <c r="AR30" i="28"/>
  <c r="FT30" i="28" s="1"/>
  <c r="MZ30" i="28"/>
  <c r="NU30" i="28" s="1"/>
  <c r="MX30" i="28"/>
  <c r="NV30" i="28" s="1"/>
  <c r="MY30" i="28"/>
  <c r="MD30" i="28"/>
  <c r="KN30" i="28"/>
  <c r="MC30" i="28"/>
  <c r="KM30" i="28"/>
  <c r="J80" i="36"/>
  <c r="H80" i="36" s="1"/>
  <c r="J82" i="36"/>
  <c r="H82" i="36" s="1"/>
  <c r="I79" i="36"/>
  <c r="I77" i="36"/>
  <c r="I78" i="36"/>
  <c r="J81" i="36"/>
  <c r="H81" i="36" s="1"/>
  <c r="LH30" i="28"/>
  <c r="LL30" i="28"/>
  <c r="LK30" i="28"/>
  <c r="LI30" i="28"/>
  <c r="LJ30" i="28"/>
  <c r="JU30" i="28"/>
  <c r="JS30" i="28"/>
  <c r="JT30" i="28"/>
  <c r="JR30" i="28"/>
  <c r="JV30" i="28"/>
  <c r="FB30" i="28"/>
  <c r="GY30" i="28"/>
  <c r="FA30" i="28"/>
  <c r="FC30" i="28"/>
  <c r="GX30" i="28"/>
  <c r="GT30" i="28" a="1"/>
  <c r="GT30" i="28" s="1"/>
  <c r="GR30" i="28" a="1"/>
  <c r="GR30" i="28" s="1"/>
  <c r="GP30" i="28" a="1"/>
  <c r="GP30" i="28" s="1"/>
  <c r="GS30" i="28" a="1"/>
  <c r="GS30" i="28" s="1"/>
  <c r="GW30" i="28"/>
  <c r="GV30" i="28"/>
  <c r="GQ30" i="28" a="1"/>
  <c r="GQ30" i="28" s="1"/>
  <c r="GN30" i="28" a="1"/>
  <c r="GN30" i="28" s="1"/>
  <c r="GL30" i="28" a="1"/>
  <c r="GL30" i="28" s="1"/>
  <c r="GJ30" i="28"/>
  <c r="GK30" i="28" a="1"/>
  <c r="GK30" i="28" s="1"/>
  <c r="GO30" i="28" a="1"/>
  <c r="GO30" i="28" s="1"/>
  <c r="GM30" i="28" a="1"/>
  <c r="GM30" i="28" s="1"/>
  <c r="GB30" i="28"/>
  <c r="FZ30" i="28"/>
  <c r="GF30" i="28"/>
  <c r="GG30" i="28"/>
  <c r="GC30" i="28"/>
  <c r="GD30" i="28"/>
  <c r="GH30" i="28"/>
  <c r="GE30" i="28"/>
  <c r="GA30" i="28"/>
  <c r="BX30" i="28"/>
  <c r="BV30" i="28"/>
  <c r="BP30" i="28"/>
  <c r="BY30" i="28"/>
  <c r="BW30" i="28"/>
  <c r="BQ30" i="28"/>
  <c r="BZ30" i="28"/>
  <c r="BT30" i="28"/>
  <c r="BR30" i="28"/>
  <c r="EC30" i="28"/>
  <c r="BU30" i="28"/>
  <c r="BS30" i="28"/>
  <c r="DZ30" i="28"/>
  <c r="CA30" i="28"/>
  <c r="EA30" i="28"/>
  <c r="DY30" i="28"/>
  <c r="DU30" i="28"/>
  <c r="EB30" i="28"/>
  <c r="DV30" i="28"/>
  <c r="DT30" i="28"/>
  <c r="DL30" i="28"/>
  <c r="DW30" i="28"/>
  <c r="DS30" i="28"/>
  <c r="DM30" i="28"/>
  <c r="DD30" i="28"/>
  <c r="DX30" i="28"/>
  <c r="DB30" i="28"/>
  <c r="CQ30" i="28"/>
  <c r="CX30" i="28"/>
  <c r="DN30" i="28"/>
  <c r="CY30" i="28"/>
  <c r="CS30" i="28"/>
  <c r="CM30" i="28"/>
  <c r="CK30" i="28"/>
  <c r="CO30" i="28"/>
  <c r="DR30" i="28"/>
  <c r="CZ30" i="28"/>
  <c r="CH30" i="28"/>
  <c r="CI30" i="28"/>
  <c r="CG30" i="28"/>
  <c r="CF30" i="28"/>
  <c r="CE30" i="28"/>
  <c r="CD30" i="28"/>
  <c r="CB30" i="28"/>
  <c r="CC30" i="28"/>
  <c r="AC30" i="28"/>
  <c r="FE30" i="28" s="1"/>
  <c r="AD30" i="28"/>
  <c r="FF30" i="28" s="1"/>
  <c r="AB30" i="28"/>
  <c r="FD30" i="28" s="1"/>
  <c r="A31" i="28"/>
  <c r="P30" i="28"/>
  <c r="AW30" i="28"/>
  <c r="KA30" i="28" s="1"/>
  <c r="AH30" i="28"/>
  <c r="KR30" i="28" s="1"/>
  <c r="K30" i="28"/>
  <c r="O30" i="28" s="1"/>
  <c r="BA30" i="28" s="1"/>
  <c r="Y30" i="28"/>
  <c r="EX30" i="28" s="1"/>
  <c r="H30" i="28"/>
  <c r="I30" i="28"/>
  <c r="M30" i="28" s="1"/>
  <c r="AU30" i="28" s="1"/>
  <c r="BC30" i="28"/>
  <c r="LW30" i="28" s="1"/>
  <c r="BE30" i="28"/>
  <c r="LY30" i="28" s="1"/>
  <c r="J30" i="28"/>
  <c r="AO30" i="28" s="1"/>
  <c r="AY30" i="28"/>
  <c r="LS30" i="28" s="1"/>
  <c r="AP30" i="28"/>
  <c r="AN30" i="28"/>
  <c r="AJ30" i="28"/>
  <c r="Q30" i="28"/>
  <c r="Z30" i="28"/>
  <c r="EY30" i="28" s="1"/>
  <c r="R30" i="28"/>
  <c r="AA30" i="28"/>
  <c r="EZ30" i="28" s="1"/>
  <c r="KF28" i="28" l="1"/>
  <c r="IH29" i="28"/>
  <c r="KE29" i="28"/>
  <c r="LO29" i="28"/>
  <c r="MA29" i="28"/>
  <c r="MA30" i="28"/>
  <c r="MB30" i="28"/>
  <c r="LR28" i="28"/>
  <c r="HL30" i="28"/>
  <c r="BH30" i="28"/>
  <c r="FI30" i="28" s="1"/>
  <c r="EN29" i="28"/>
  <c r="BD29" i="28"/>
  <c r="KD29" i="28"/>
  <c r="MP30" i="28"/>
  <c r="HG30" i="28"/>
  <c r="JH30" i="28"/>
  <c r="HK30" i="28"/>
  <c r="LT29" i="28"/>
  <c r="NT30" i="28"/>
  <c r="JN26" i="28"/>
  <c r="D71" i="36" s="1"/>
  <c r="ND26" i="28"/>
  <c r="CL30" i="28"/>
  <c r="CP30" i="28"/>
  <c r="KB28" i="28"/>
  <c r="L30" i="28"/>
  <c r="CN30" i="28"/>
  <c r="DC30" i="28"/>
  <c r="CJ30" i="28"/>
  <c r="CR30" i="28"/>
  <c r="AV29" i="28"/>
  <c r="HX29" i="28"/>
  <c r="ME29" i="28"/>
  <c r="NS30" i="28"/>
  <c r="NX30" i="28"/>
  <c r="MN30" i="28"/>
  <c r="NW30" i="28"/>
  <c r="NC26" i="28"/>
  <c r="E73" i="36"/>
  <c r="G73" i="36"/>
  <c r="JP26" i="28"/>
  <c r="D73" i="36" s="1"/>
  <c r="NF26" i="28"/>
  <c r="MV26" i="28"/>
  <c r="F73" i="36" s="1"/>
  <c r="BJ30" i="28"/>
  <c r="FK30" i="28" s="1"/>
  <c r="HQ30" i="28" s="1"/>
  <c r="AI30" i="28"/>
  <c r="MI30" i="28" s="1"/>
  <c r="HJ30" i="28"/>
  <c r="BF30" i="28"/>
  <c r="FG30" i="28" s="1"/>
  <c r="JA28" i="28"/>
  <c r="DQ29" i="28"/>
  <c r="IA30" i="28"/>
  <c r="HW29" i="28"/>
  <c r="IU30" i="28"/>
  <c r="JC28" i="28"/>
  <c r="EM28" i="28"/>
  <c r="KH28" i="28"/>
  <c r="LC28" i="28" s="1"/>
  <c r="LX28" i="28"/>
  <c r="MS28" i="28" s="1"/>
  <c r="LT28" i="28"/>
  <c r="EL28" i="28"/>
  <c r="KD28" i="28"/>
  <c r="DP29" i="28"/>
  <c r="DA29" i="28"/>
  <c r="IS29" i="28" s="1"/>
  <c r="CW29" i="28"/>
  <c r="IR29" i="28" s="1"/>
  <c r="DE29" i="28"/>
  <c r="JB28" i="28"/>
  <c r="JZ28" i="28"/>
  <c r="LP28" i="28"/>
  <c r="MQ28" i="28" s="1"/>
  <c r="EK28" i="28"/>
  <c r="DO29" i="28"/>
  <c r="DH31" i="28"/>
  <c r="F31" i="28"/>
  <c r="DF31" i="28"/>
  <c r="D31" i="28"/>
  <c r="DG31" i="28" s="1"/>
  <c r="G31" i="28"/>
  <c r="DE30" i="28" s="1"/>
  <c r="IT30" i="28" s="1"/>
  <c r="E31" i="28"/>
  <c r="C31" i="28"/>
  <c r="ED31" i="28"/>
  <c r="EF31" i="28"/>
  <c r="EE31" i="28"/>
  <c r="IJ30" i="28"/>
  <c r="IK30" i="28"/>
  <c r="II30" i="28"/>
  <c r="JD30" i="28"/>
  <c r="IO30" i="28"/>
  <c r="IG30" i="28"/>
  <c r="IH30" i="28"/>
  <c r="IP30" i="28"/>
  <c r="IF30" i="28"/>
  <c r="IQ30" i="28"/>
  <c r="KT30" i="28"/>
  <c r="JY30" i="28"/>
  <c r="EW27" i="28"/>
  <c r="FX27" i="28" s="1"/>
  <c r="E76" i="36" s="1"/>
  <c r="AF30" i="28"/>
  <c r="KP30" i="28" s="1"/>
  <c r="FW27" i="28"/>
  <c r="G75" i="36" s="1"/>
  <c r="AK30" i="28"/>
  <c r="KU30" i="28" s="1"/>
  <c r="JF30" i="28"/>
  <c r="IE30" i="28"/>
  <c r="IW30" i="28"/>
  <c r="HZ30" i="28"/>
  <c r="ID30" i="28"/>
  <c r="JM27" i="28"/>
  <c r="NF27" i="28" s="1"/>
  <c r="N30" i="28"/>
  <c r="AV30" i="28" s="1"/>
  <c r="LP30" i="28" s="1"/>
  <c r="JE30" i="28"/>
  <c r="HM30" i="28"/>
  <c r="HH30" i="28"/>
  <c r="BI30" i="28"/>
  <c r="FJ30" i="28" s="1"/>
  <c r="HP30" i="28" s="1"/>
  <c r="BK30" i="28"/>
  <c r="FL30" i="28" s="1"/>
  <c r="HR30" i="28" s="1"/>
  <c r="IL30" i="28"/>
  <c r="HO30" i="28"/>
  <c r="HB27" i="28"/>
  <c r="JL27" i="28" s="1"/>
  <c r="IM30" i="28"/>
  <c r="IC30" i="28"/>
  <c r="LU30" i="28"/>
  <c r="KE30" i="28"/>
  <c r="HF30" i="28"/>
  <c r="KL30" i="28"/>
  <c r="AX30" i="28"/>
  <c r="BB30" i="28"/>
  <c r="AT30" i="28"/>
  <c r="LZ30" i="28"/>
  <c r="KJ30" i="28"/>
  <c r="HD30" i="28"/>
  <c r="KY30" i="28"/>
  <c r="ES30" i="28"/>
  <c r="MO30" i="28"/>
  <c r="HE30" i="28"/>
  <c r="KK30" i="28"/>
  <c r="ND27" i="28"/>
  <c r="NH27" i="28"/>
  <c r="U30" i="28"/>
  <c r="X30" i="28"/>
  <c r="W30" i="28"/>
  <c r="T30" i="28"/>
  <c r="AM30" i="28"/>
  <c r="AE30" i="28"/>
  <c r="V30" i="28"/>
  <c r="S30" i="28"/>
  <c r="IV30" i="28"/>
  <c r="JI30" i="28"/>
  <c r="JG30" i="28"/>
  <c r="KX30" i="28"/>
  <c r="KC30" i="28"/>
  <c r="KZ30" i="28"/>
  <c r="LQ30" i="28"/>
  <c r="MJ30" i="28"/>
  <c r="LA28" i="28"/>
  <c r="NI27" i="28"/>
  <c r="EQ29" i="28"/>
  <c r="HV29" i="28" s="1"/>
  <c r="MG29" i="28"/>
  <c r="KQ29" i="28"/>
  <c r="BL30" i="28"/>
  <c r="FM30" i="28" s="1"/>
  <c r="HS30" i="28" s="1"/>
  <c r="HI30" i="28"/>
  <c r="BN30" i="28"/>
  <c r="FO30" i="28" s="1"/>
  <c r="HU30" i="28" s="1"/>
  <c r="HN30" i="28"/>
  <c r="HY30" i="28"/>
  <c r="KG30" i="28"/>
  <c r="MH30" i="28"/>
  <c r="KI30" i="28"/>
  <c r="MF30" i="28"/>
  <c r="HA28" i="28"/>
  <c r="JK28" i="28" s="1"/>
  <c r="EU28" i="28"/>
  <c r="FV28" i="28" s="1"/>
  <c r="FQ29" i="28"/>
  <c r="EK29" i="28"/>
  <c r="LP29" i="28"/>
  <c r="JZ29" i="28"/>
  <c r="HC28" i="28"/>
  <c r="JM28" i="28" s="1"/>
  <c r="EW28" i="28"/>
  <c r="FX28" i="28" s="1"/>
  <c r="EU27" i="28"/>
  <c r="FV27" i="28" s="1"/>
  <c r="E74" i="36" s="1"/>
  <c r="FR29" i="28"/>
  <c r="JX29" i="28"/>
  <c r="LN29" i="28"/>
  <c r="EH29" i="28"/>
  <c r="AG30" i="28"/>
  <c r="BM30" i="28"/>
  <c r="FN30" i="28" s="1"/>
  <c r="HT30" i="28" s="1"/>
  <c r="LO30" i="28"/>
  <c r="NG27" i="28"/>
  <c r="KB29" i="28"/>
  <c r="LR29" i="28"/>
  <c r="EI29" i="28"/>
  <c r="AL30" i="28"/>
  <c r="KS30" i="28"/>
  <c r="FQ28" i="28"/>
  <c r="LX29" i="28"/>
  <c r="EM29" i="28"/>
  <c r="EW29" i="28" s="1"/>
  <c r="KH29" i="28"/>
  <c r="HB28" i="28"/>
  <c r="JL28" i="28" s="1"/>
  <c r="EV28" i="28"/>
  <c r="AQ31" i="28"/>
  <c r="AR31" i="28"/>
  <c r="FT31" i="28" s="1"/>
  <c r="AS31" i="28"/>
  <c r="MY31" i="28"/>
  <c r="MZ31" i="28"/>
  <c r="MX31" i="28"/>
  <c r="MD31" i="28"/>
  <c r="KN31" i="28"/>
  <c r="KM31" i="28"/>
  <c r="MC31" i="28"/>
  <c r="J84" i="36"/>
  <c r="H84" i="36" s="1"/>
  <c r="I82" i="36"/>
  <c r="J85" i="36"/>
  <c r="H85" i="36" s="1"/>
  <c r="I81" i="36"/>
  <c r="I80" i="36"/>
  <c r="J83" i="36"/>
  <c r="H83" i="36" s="1"/>
  <c r="LK31" i="28"/>
  <c r="LH31" i="28"/>
  <c r="LL31" i="28"/>
  <c r="LI31" i="28"/>
  <c r="LJ31" i="28"/>
  <c r="JT31" i="28"/>
  <c r="JV31" i="28"/>
  <c r="JS31" i="28"/>
  <c r="JU31" i="28"/>
  <c r="JR31" i="28"/>
  <c r="FC31" i="28"/>
  <c r="GY31" i="28"/>
  <c r="FU31" i="28"/>
  <c r="FA31" i="28"/>
  <c r="FB31" i="28"/>
  <c r="FS31" i="28"/>
  <c r="GX31" i="28"/>
  <c r="GT31" i="28" a="1"/>
  <c r="GT31" i="28" s="1"/>
  <c r="GR31" i="28" a="1"/>
  <c r="GR31" i="28" s="1"/>
  <c r="GP31" i="28" a="1"/>
  <c r="GP31" i="28" s="1"/>
  <c r="GQ31" i="28" a="1"/>
  <c r="GQ31" i="28" s="1"/>
  <c r="GW31" i="28"/>
  <c r="GV31" i="28"/>
  <c r="GS31" i="28" a="1"/>
  <c r="GS31" i="28" s="1"/>
  <c r="GL31" i="28" a="1"/>
  <c r="GL31" i="28" s="1"/>
  <c r="GO31" i="28" a="1"/>
  <c r="GO31" i="28" s="1"/>
  <c r="GM31" i="28" a="1"/>
  <c r="GM31" i="28" s="1"/>
  <c r="GN31" i="28" a="1"/>
  <c r="GN31" i="28" s="1"/>
  <c r="GJ31" i="28"/>
  <c r="GK31" i="28" a="1"/>
  <c r="GK31" i="28" s="1"/>
  <c r="GH31" i="28"/>
  <c r="GA31" i="28"/>
  <c r="GE31" i="28"/>
  <c r="GB31" i="28"/>
  <c r="FZ31" i="28"/>
  <c r="GF31" i="28"/>
  <c r="GG31" i="28"/>
  <c r="GC31" i="28"/>
  <c r="GD31" i="28"/>
  <c r="BX31" i="28"/>
  <c r="BV31" i="28"/>
  <c r="BP31" i="28"/>
  <c r="BY31" i="28"/>
  <c r="BW31" i="28"/>
  <c r="BQ31" i="28"/>
  <c r="BZ31" i="28"/>
  <c r="BT31" i="28"/>
  <c r="BR31" i="28"/>
  <c r="EC31" i="28"/>
  <c r="DZ31" i="28"/>
  <c r="BU31" i="28"/>
  <c r="BS31" i="28"/>
  <c r="EA31" i="28"/>
  <c r="DY31" i="28"/>
  <c r="DR31" i="28"/>
  <c r="DN31" i="28"/>
  <c r="CA31" i="28"/>
  <c r="DV31" i="28"/>
  <c r="DU31" i="28"/>
  <c r="EB31" i="28"/>
  <c r="DW31" i="28"/>
  <c r="DT31" i="28"/>
  <c r="DS31" i="28"/>
  <c r="DC31" i="28"/>
  <c r="CZ31" i="28"/>
  <c r="CN31" i="28"/>
  <c r="CL31" i="28"/>
  <c r="DX31" i="28"/>
  <c r="DB31" i="28"/>
  <c r="CR31" i="28"/>
  <c r="CP31" i="28"/>
  <c r="CH31" i="28"/>
  <c r="CQ31" i="28"/>
  <c r="CK31" i="28"/>
  <c r="CY31" i="28"/>
  <c r="CS31" i="28"/>
  <c r="DD31" i="28"/>
  <c r="CJ31" i="28"/>
  <c r="CM31" i="28"/>
  <c r="CC31" i="28"/>
  <c r="CG31" i="28"/>
  <c r="CF31" i="28"/>
  <c r="CE31" i="28"/>
  <c r="CD31" i="28"/>
  <c r="AD31" i="28"/>
  <c r="FF31" i="28" s="1"/>
  <c r="AB31" i="28"/>
  <c r="FD31" i="28" s="1"/>
  <c r="AC31" i="28"/>
  <c r="FE31" i="28" s="1"/>
  <c r="A32" i="28"/>
  <c r="Y31" i="28"/>
  <c r="EX31" i="28" s="1"/>
  <c r="P31" i="28"/>
  <c r="AW31" i="28"/>
  <c r="LQ31" i="28" s="1"/>
  <c r="AH31" i="28"/>
  <c r="K31" i="28"/>
  <c r="O31" i="28" s="1"/>
  <c r="BA31" i="28" s="1"/>
  <c r="H31" i="28"/>
  <c r="AE31" i="28" s="1"/>
  <c r="I31" i="28"/>
  <c r="AF31" i="28" s="1"/>
  <c r="AY31" i="28"/>
  <c r="KC31" i="28" s="1"/>
  <c r="BC31" i="28"/>
  <c r="KG31" i="28" s="1"/>
  <c r="J31" i="28"/>
  <c r="AG31" i="28" s="1"/>
  <c r="BE31" i="28"/>
  <c r="LY31" i="28" s="1"/>
  <c r="AP31" i="28"/>
  <c r="AN31" i="28"/>
  <c r="AJ31" i="28"/>
  <c r="Q31" i="28"/>
  <c r="BJ31" i="28" s="1"/>
  <c r="FK31" i="28" s="1"/>
  <c r="R31" i="28"/>
  <c r="Z31" i="28"/>
  <c r="EY31" i="28" s="1"/>
  <c r="MN31" i="28" l="1"/>
  <c r="BG31" i="28"/>
  <c r="FH31" i="28" s="1"/>
  <c r="DL31" i="28"/>
  <c r="MR28" i="28"/>
  <c r="NH28" i="28" s="1"/>
  <c r="HQ31" i="28"/>
  <c r="IT29" i="28"/>
  <c r="KF29" i="28"/>
  <c r="LC29" i="28" s="1"/>
  <c r="LV29" i="28"/>
  <c r="MS29" i="28" s="1"/>
  <c r="MR29" i="28"/>
  <c r="LB29" i="28"/>
  <c r="LB28" i="28"/>
  <c r="AZ30" i="28"/>
  <c r="EK30" i="28"/>
  <c r="HI31" i="28"/>
  <c r="IW31" i="28"/>
  <c r="JI31" i="28"/>
  <c r="IN30" i="28"/>
  <c r="E79" i="36"/>
  <c r="NU31" i="28"/>
  <c r="NW31" i="28"/>
  <c r="NV31" i="28"/>
  <c r="CB31" i="28"/>
  <c r="CI31" i="28"/>
  <c r="CO31" i="28"/>
  <c r="IM31" i="28" s="1"/>
  <c r="E75" i="36"/>
  <c r="JZ30" i="28"/>
  <c r="NS31" i="28"/>
  <c r="NC27" i="28"/>
  <c r="NT31" i="28"/>
  <c r="NX31" i="28"/>
  <c r="AA31" i="28"/>
  <c r="EZ31" i="28" s="1"/>
  <c r="HF31" i="28" s="1"/>
  <c r="CX31" i="28"/>
  <c r="DM31" i="28"/>
  <c r="IQ31" i="28"/>
  <c r="BD30" i="28"/>
  <c r="EM30" i="28" s="1"/>
  <c r="MV27" i="28"/>
  <c r="F76" i="36" s="1"/>
  <c r="MU27" i="28"/>
  <c r="F75" i="36" s="1"/>
  <c r="NB27" i="28"/>
  <c r="KR31" i="28"/>
  <c r="BF31" i="28"/>
  <c r="FG31" i="28" s="1"/>
  <c r="HM31" i="28" s="1"/>
  <c r="HK31" i="28"/>
  <c r="KT31" i="28"/>
  <c r="BL31" i="28"/>
  <c r="FM31" i="28" s="1"/>
  <c r="HS31" i="28" s="1"/>
  <c r="HJ31" i="28"/>
  <c r="FX29" i="28"/>
  <c r="G82" i="36" s="1"/>
  <c r="MK30" i="28"/>
  <c r="ER30" i="28"/>
  <c r="BH31" i="28"/>
  <c r="FI31" i="28" s="1"/>
  <c r="HO31" i="28" s="1"/>
  <c r="MV28" i="28"/>
  <c r="F79" i="36" s="1"/>
  <c r="NI28" i="28"/>
  <c r="DP30" i="28"/>
  <c r="CW30" i="28"/>
  <c r="IR30" i="28" s="1"/>
  <c r="DA30" i="28"/>
  <c r="IS30" i="28" s="1"/>
  <c r="JC29" i="28"/>
  <c r="DO30" i="28"/>
  <c r="HL31" i="28"/>
  <c r="JA29" i="28"/>
  <c r="AL31" i="28"/>
  <c r="KV31" i="28" s="1"/>
  <c r="AI31" i="28"/>
  <c r="KS31" i="28" s="1"/>
  <c r="BN31" i="28"/>
  <c r="FO31" i="28" s="1"/>
  <c r="HU31" i="28" s="1"/>
  <c r="AM31" i="28"/>
  <c r="EP31" i="28" s="1"/>
  <c r="HY31" i="28"/>
  <c r="JB29" i="28"/>
  <c r="DQ30" i="28"/>
  <c r="DH32" i="28"/>
  <c r="E32" i="28"/>
  <c r="D32" i="28"/>
  <c r="DG32" i="28" s="1"/>
  <c r="C32" i="28"/>
  <c r="DF32" i="28"/>
  <c r="F32" i="28"/>
  <c r="G32" i="28"/>
  <c r="DQ31" i="28" s="1"/>
  <c r="ED32" i="28"/>
  <c r="EE32" i="28"/>
  <c r="EF32" i="28"/>
  <c r="G76" i="36"/>
  <c r="JP27" i="28"/>
  <c r="D76" i="36" s="1"/>
  <c r="IK31" i="28"/>
  <c r="IH31" i="28"/>
  <c r="IF31" i="28"/>
  <c r="IG31" i="28"/>
  <c r="II31" i="28"/>
  <c r="IJ31" i="28"/>
  <c r="IE31" i="28"/>
  <c r="IO31" i="28"/>
  <c r="KZ31" i="28"/>
  <c r="LA29" i="28"/>
  <c r="FP29" i="28"/>
  <c r="FW28" i="28"/>
  <c r="MT27" i="28"/>
  <c r="F74" i="36" s="1"/>
  <c r="MQ29" i="28"/>
  <c r="NG29" i="28" s="1"/>
  <c r="IP31" i="28"/>
  <c r="IN31" i="28"/>
  <c r="HN31" i="28"/>
  <c r="HG31" i="28"/>
  <c r="IA31" i="28"/>
  <c r="JD31" i="28"/>
  <c r="BM31" i="28"/>
  <c r="FN31" i="28" s="1"/>
  <c r="HT31" i="28" s="1"/>
  <c r="HZ31" i="28"/>
  <c r="JE31" i="28"/>
  <c r="JF31" i="28"/>
  <c r="HH31" i="28"/>
  <c r="IL31" i="28"/>
  <c r="ID31" i="28"/>
  <c r="IC31" i="28"/>
  <c r="HC29" i="28"/>
  <c r="KK31" i="28"/>
  <c r="HE31" i="28"/>
  <c r="MG31" i="28"/>
  <c r="KQ31" i="28"/>
  <c r="EQ31" i="28"/>
  <c r="KE31" i="28"/>
  <c r="LU31" i="28"/>
  <c r="LZ31" i="28"/>
  <c r="KJ31" i="28"/>
  <c r="HD31" i="28"/>
  <c r="NC29" i="28"/>
  <c r="MF31" i="28"/>
  <c r="KP31" i="28"/>
  <c r="ME31" i="28"/>
  <c r="KO31" i="28"/>
  <c r="EN31" i="28"/>
  <c r="X31" i="28"/>
  <c r="U31" i="28"/>
  <c r="IV31" i="28"/>
  <c r="IU31" i="28"/>
  <c r="KW31" i="28"/>
  <c r="LS31" i="28"/>
  <c r="KI31" i="28"/>
  <c r="MM31" i="28"/>
  <c r="NE28" i="28"/>
  <c r="EV29" i="28"/>
  <c r="FW29" i="28" s="1"/>
  <c r="HB29" i="28"/>
  <c r="NC28" i="28"/>
  <c r="G79" i="36"/>
  <c r="JN28" i="28"/>
  <c r="D77" i="36" s="1"/>
  <c r="ND28" i="28"/>
  <c r="E77" i="36"/>
  <c r="EP30" i="28"/>
  <c r="HX30" i="28" s="1"/>
  <c r="MM30" i="28"/>
  <c r="KW30" i="28"/>
  <c r="JN27" i="28"/>
  <c r="D74" i="36" s="1"/>
  <c r="EH30" i="28"/>
  <c r="LN30" i="28"/>
  <c r="JX30" i="28"/>
  <c r="L31" i="28"/>
  <c r="JH31" i="28"/>
  <c r="KX31" i="28"/>
  <c r="MP31" i="28"/>
  <c r="MH31" i="28"/>
  <c r="ML30" i="28"/>
  <c r="KV30" i="28"/>
  <c r="NH29" i="28"/>
  <c r="EU29" i="28"/>
  <c r="HA29" i="28"/>
  <c r="JP28" i="28"/>
  <c r="D79" i="36" s="1"/>
  <c r="NF28" i="28"/>
  <c r="KF30" i="28"/>
  <c r="EJ30" i="28"/>
  <c r="LV30" i="28"/>
  <c r="W31" i="28"/>
  <c r="T31" i="28"/>
  <c r="M31" i="28"/>
  <c r="AU31" i="28" s="1"/>
  <c r="AK31" i="28"/>
  <c r="V31" i="28"/>
  <c r="S31" i="28"/>
  <c r="BI31" i="28"/>
  <c r="FJ31" i="28" s="1"/>
  <c r="HP31" i="28" s="1"/>
  <c r="BK31" i="28"/>
  <c r="FL31" i="28" s="1"/>
  <c r="HR31" i="28" s="1"/>
  <c r="JG31" i="28"/>
  <c r="KA31" i="28"/>
  <c r="MJ31" i="28"/>
  <c r="MG30" i="28"/>
  <c r="KQ30" i="28"/>
  <c r="EQ30" i="28"/>
  <c r="JO27" i="28"/>
  <c r="D75" i="36" s="1"/>
  <c r="NE27" i="28"/>
  <c r="EO30" i="28"/>
  <c r="HW30" i="28" s="1"/>
  <c r="KO30" i="28"/>
  <c r="EN30" i="28"/>
  <c r="ME30" i="28"/>
  <c r="KB30" i="28"/>
  <c r="LR30" i="28"/>
  <c r="EI30" i="28"/>
  <c r="AO31" i="28"/>
  <c r="N31" i="28"/>
  <c r="LW31" i="28"/>
  <c r="MT28" i="28"/>
  <c r="F77" i="36" s="1"/>
  <c r="NG28" i="28"/>
  <c r="KH30" i="28"/>
  <c r="NA27" i="28"/>
  <c r="G74" i="36"/>
  <c r="NA28" i="28"/>
  <c r="G77" i="36"/>
  <c r="LT30" i="28"/>
  <c r="EL30" i="28"/>
  <c r="KD30" i="28"/>
  <c r="AR32" i="28"/>
  <c r="FT32" i="28" s="1"/>
  <c r="AQ32" i="28"/>
  <c r="FS32" i="28" s="1"/>
  <c r="AS32" i="28"/>
  <c r="FU32" i="28" s="1"/>
  <c r="MY32" i="28"/>
  <c r="MZ32" i="28"/>
  <c r="MX32" i="28"/>
  <c r="MD32" i="28"/>
  <c r="KN32" i="28"/>
  <c r="KM32" i="28"/>
  <c r="MC32" i="28"/>
  <c r="J88" i="36"/>
  <c r="H88" i="36" s="1"/>
  <c r="I83" i="36"/>
  <c r="I85" i="36"/>
  <c r="I84" i="36"/>
  <c r="J87" i="36"/>
  <c r="H87" i="36" s="1"/>
  <c r="J86" i="36"/>
  <c r="H86" i="36" s="1"/>
  <c r="LJ32" i="28"/>
  <c r="LI32" i="28"/>
  <c r="LK32" i="28"/>
  <c r="LH32" i="28"/>
  <c r="LL32" i="28"/>
  <c r="JS32" i="28"/>
  <c r="JR32" i="28"/>
  <c r="JT32" i="28"/>
  <c r="JU32" i="28"/>
  <c r="JV32" i="28"/>
  <c r="GY32" i="28"/>
  <c r="FC32" i="28"/>
  <c r="FA32" i="28"/>
  <c r="FB32" i="28"/>
  <c r="GW32" i="28"/>
  <c r="GV32" i="28"/>
  <c r="GS32" i="28" a="1"/>
  <c r="GS32" i="28" s="1"/>
  <c r="GQ32" i="28" a="1"/>
  <c r="GQ32" i="28" s="1"/>
  <c r="GX32" i="28"/>
  <c r="GT32" i="28" a="1"/>
  <c r="GT32" i="28" s="1"/>
  <c r="GR32" i="28" a="1"/>
  <c r="GR32" i="28" s="1"/>
  <c r="GP32" i="28" a="1"/>
  <c r="GP32" i="28" s="1"/>
  <c r="GO32" i="28" a="1"/>
  <c r="GO32" i="28" s="1"/>
  <c r="GM32" i="28" a="1"/>
  <c r="GM32" i="28" s="1"/>
  <c r="GK32" i="28" a="1"/>
  <c r="GK32" i="28" s="1"/>
  <c r="GL32" i="28" a="1"/>
  <c r="GL32" i="28" s="1"/>
  <c r="GN32" i="28" a="1"/>
  <c r="GN32" i="28" s="1"/>
  <c r="GJ32" i="28"/>
  <c r="GD32" i="28"/>
  <c r="GH32" i="28"/>
  <c r="GA32" i="28"/>
  <c r="GE32" i="28"/>
  <c r="GG32" i="28"/>
  <c r="GB32" i="28"/>
  <c r="FZ32" i="28"/>
  <c r="GF32" i="28"/>
  <c r="GC32" i="28"/>
  <c r="BX32" i="28"/>
  <c r="BV32" i="28"/>
  <c r="BP32" i="28"/>
  <c r="BY32" i="28"/>
  <c r="BW32" i="28"/>
  <c r="BQ32" i="28"/>
  <c r="BZ32" i="28"/>
  <c r="BT32" i="28"/>
  <c r="BR32" i="28"/>
  <c r="CA32" i="28"/>
  <c r="EC32" i="28"/>
  <c r="DZ32" i="28"/>
  <c r="EA32" i="28"/>
  <c r="BU32" i="28"/>
  <c r="DY32" i="28"/>
  <c r="DS32" i="28"/>
  <c r="DD32" i="28"/>
  <c r="DV32" i="28"/>
  <c r="DR32" i="28"/>
  <c r="DW32" i="28"/>
  <c r="DU32" i="28"/>
  <c r="BS32" i="28"/>
  <c r="CQ32" i="28"/>
  <c r="EB32" i="28"/>
  <c r="DT32" i="28"/>
  <c r="CZ32" i="28"/>
  <c r="DX32" i="28"/>
  <c r="DB32" i="28"/>
  <c r="CX32" i="28"/>
  <c r="CM32" i="28"/>
  <c r="CO32" i="28"/>
  <c r="CK32" i="28"/>
  <c r="CS32" i="28"/>
  <c r="CB32" i="28"/>
  <c r="A33" i="28"/>
  <c r="Y32" i="28"/>
  <c r="EX32" i="28" s="1"/>
  <c r="AW32" i="28"/>
  <c r="LQ32" i="28" s="1"/>
  <c r="AH32" i="28"/>
  <c r="P32" i="28"/>
  <c r="K32" i="28"/>
  <c r="O32" i="28" s="1"/>
  <c r="BA32" i="28" s="1"/>
  <c r="H32" i="28"/>
  <c r="AI32" i="28" s="1"/>
  <c r="I32" i="28"/>
  <c r="AF32" i="28" s="1"/>
  <c r="J32" i="28"/>
  <c r="AG32" i="28" s="1"/>
  <c r="BC32" i="28"/>
  <c r="LW32" i="28" s="1"/>
  <c r="AY32" i="28"/>
  <c r="KC32" i="28" s="1"/>
  <c r="BE32" i="28"/>
  <c r="LY32" i="28" s="1"/>
  <c r="AN32" i="28"/>
  <c r="AJ32" i="28"/>
  <c r="AP32" i="28"/>
  <c r="Z32" i="28"/>
  <c r="EY32" i="28" s="1"/>
  <c r="R32" i="28"/>
  <c r="Q32" i="28"/>
  <c r="CY32" i="28" l="1"/>
  <c r="JM29" i="28"/>
  <c r="KL31" i="28"/>
  <c r="CC32" i="28"/>
  <c r="MA31" i="28"/>
  <c r="E81" i="36"/>
  <c r="MU28" i="28"/>
  <c r="F78" i="36" s="1"/>
  <c r="MV29" i="28"/>
  <c r="F82" i="36" s="1"/>
  <c r="NI29" i="28"/>
  <c r="MB31" i="28"/>
  <c r="MU29" i="28"/>
  <c r="F81" i="36" s="1"/>
  <c r="AO32" i="28"/>
  <c r="MO32" i="28" s="1"/>
  <c r="MH32" i="28"/>
  <c r="ML31" i="28"/>
  <c r="JO28" i="28"/>
  <c r="D78" i="36" s="1"/>
  <c r="MP32" i="28"/>
  <c r="BH32" i="28"/>
  <c r="FI32" i="28" s="1"/>
  <c r="HV31" i="28"/>
  <c r="NW32" i="28"/>
  <c r="AM32" i="28"/>
  <c r="KW32" i="28" s="1"/>
  <c r="AA32" i="28"/>
  <c r="EZ32" i="28" s="1"/>
  <c r="DL32" i="28"/>
  <c r="DM32" i="28"/>
  <c r="MA32" i="28" s="1"/>
  <c r="JP29" i="28"/>
  <c r="D82" i="36" s="1"/>
  <c r="MI31" i="28"/>
  <c r="NX32" i="28"/>
  <c r="CI32" i="28"/>
  <c r="DN32" i="28"/>
  <c r="LX30" i="28"/>
  <c r="E82" i="36"/>
  <c r="CD32" i="28"/>
  <c r="KL32" i="28" s="1"/>
  <c r="NS32" i="28"/>
  <c r="NV32" i="28"/>
  <c r="BF32" i="28"/>
  <c r="FG32" i="28" s="1"/>
  <c r="HM32" i="28" s="1"/>
  <c r="NT32" i="28"/>
  <c r="NU32" i="28"/>
  <c r="G78" i="36"/>
  <c r="AD32" i="28"/>
  <c r="FF32" i="28" s="1"/>
  <c r="HL32" i="28" s="1"/>
  <c r="CE32" i="28"/>
  <c r="L32" i="28"/>
  <c r="BB32" i="28" s="1"/>
  <c r="CF32" i="28"/>
  <c r="CH32" i="28"/>
  <c r="DC32" i="28"/>
  <c r="JK29" i="28"/>
  <c r="BG32" i="28"/>
  <c r="FH32" i="28" s="1"/>
  <c r="KX32" i="28"/>
  <c r="BM32" i="28"/>
  <c r="FN32" i="28" s="1"/>
  <c r="HT32" i="28" s="1"/>
  <c r="AC32" i="28"/>
  <c r="FE32" i="28" s="1"/>
  <c r="HK32" i="28" s="1"/>
  <c r="CP32" i="28"/>
  <c r="CL32" i="28"/>
  <c r="IM32" i="28" s="1"/>
  <c r="CJ32" i="28"/>
  <c r="N32" i="28"/>
  <c r="AV32" i="28" s="1"/>
  <c r="AE32" i="28"/>
  <c r="ME32" i="28" s="1"/>
  <c r="AB32" i="28"/>
  <c r="FD32" i="28" s="1"/>
  <c r="HJ32" i="28" s="1"/>
  <c r="CG32" i="28"/>
  <c r="CR32" i="28"/>
  <c r="CN32" i="28"/>
  <c r="JG32" i="28"/>
  <c r="E78" i="36"/>
  <c r="FV29" i="28"/>
  <c r="MT29" i="28" s="1"/>
  <c r="F80" i="36" s="1"/>
  <c r="EO31" i="28"/>
  <c r="FQ31" i="28" s="1"/>
  <c r="JC31" i="28"/>
  <c r="IP32" i="28"/>
  <c r="AL32" i="28"/>
  <c r="ML32" i="28" s="1"/>
  <c r="HG32" i="28"/>
  <c r="HY32" i="28"/>
  <c r="II32" i="28"/>
  <c r="HH32" i="28"/>
  <c r="NB28" i="28"/>
  <c r="HV30" i="28"/>
  <c r="JL29" i="28"/>
  <c r="NE29" i="28" s="1"/>
  <c r="IV32" i="28"/>
  <c r="JC30" i="28"/>
  <c r="JB30" i="28"/>
  <c r="AK32" i="28"/>
  <c r="KU32" i="28" s="1"/>
  <c r="AX32" i="28"/>
  <c r="HO32" i="28"/>
  <c r="ES32" i="28"/>
  <c r="HI32" i="28"/>
  <c r="E80" i="36"/>
  <c r="IU32" i="28"/>
  <c r="EP32" i="28"/>
  <c r="DP31" i="28"/>
  <c r="DO31" i="28"/>
  <c r="DE31" i="28"/>
  <c r="IT31" i="28" s="1"/>
  <c r="DA31" i="28"/>
  <c r="IS31" i="28" s="1"/>
  <c r="CW31" i="28"/>
  <c r="IR31" i="28" s="1"/>
  <c r="JA30" i="28"/>
  <c r="DF33" i="28"/>
  <c r="D33" i="28"/>
  <c r="DG33" i="28" s="1"/>
  <c r="DH33" i="28"/>
  <c r="E33" i="28"/>
  <c r="DD33" i="28" s="1"/>
  <c r="G33" i="28"/>
  <c r="DE32" i="28" s="1"/>
  <c r="IT32" i="28" s="1"/>
  <c r="F33" i="28"/>
  <c r="C33" i="28"/>
  <c r="EE33" i="28"/>
  <c r="EF33" i="28"/>
  <c r="ED33" i="28"/>
  <c r="IQ32" i="28"/>
  <c r="IO32" i="28"/>
  <c r="IN32" i="28"/>
  <c r="IE32" i="28"/>
  <c r="IK32" i="28"/>
  <c r="JI32" i="28"/>
  <c r="IG32" i="28"/>
  <c r="JD32" i="28"/>
  <c r="IJ32" i="28"/>
  <c r="JF32" i="28"/>
  <c r="IF32" i="28"/>
  <c r="JE32" i="28"/>
  <c r="MJ32" i="28"/>
  <c r="ID32" i="28"/>
  <c r="IC32" i="28"/>
  <c r="HF32" i="28"/>
  <c r="LU32" i="28"/>
  <c r="KE32" i="28"/>
  <c r="LZ32" i="28"/>
  <c r="KJ32" i="28"/>
  <c r="HD32" i="28"/>
  <c r="MF32" i="28"/>
  <c r="KP32" i="28"/>
  <c r="EK32" i="28"/>
  <c r="HE32" i="28"/>
  <c r="MG32" i="28"/>
  <c r="KQ32" i="28"/>
  <c r="EQ32" i="28"/>
  <c r="EJ32" i="28"/>
  <c r="LV32" i="28"/>
  <c r="HZ32" i="28"/>
  <c r="IA32" i="28"/>
  <c r="KT32" i="28"/>
  <c r="KS32" i="28"/>
  <c r="KG32" i="28"/>
  <c r="KY32" i="28"/>
  <c r="KI32" i="28"/>
  <c r="MK32" i="28"/>
  <c r="MM32" i="28"/>
  <c r="BN32" i="28"/>
  <c r="FO32" i="28" s="1"/>
  <c r="HU32" i="28" s="1"/>
  <c r="M32" i="28"/>
  <c r="AU32" i="28" s="1"/>
  <c r="ER32" i="28"/>
  <c r="EI32" i="28"/>
  <c r="LS32" i="28"/>
  <c r="KR32" i="28"/>
  <c r="MN32" i="28"/>
  <c r="MI32" i="28"/>
  <c r="T32" i="28"/>
  <c r="W32" i="28"/>
  <c r="AT32" i="28"/>
  <c r="X32" i="28"/>
  <c r="U32" i="28"/>
  <c r="S32" i="28"/>
  <c r="V32" i="28"/>
  <c r="BI32" i="28"/>
  <c r="FJ32" i="28" s="1"/>
  <c r="HP32" i="28" s="1"/>
  <c r="EN32" i="28"/>
  <c r="BL32" i="28"/>
  <c r="FM32" i="28" s="1"/>
  <c r="HS32" i="28" s="1"/>
  <c r="JH32" i="28"/>
  <c r="KO32" i="28"/>
  <c r="KA32" i="28"/>
  <c r="BJ32" i="28"/>
  <c r="FK32" i="28" s="1"/>
  <c r="HQ32" i="28" s="1"/>
  <c r="HN32" i="28"/>
  <c r="IW32" i="28"/>
  <c r="KZ32" i="28"/>
  <c r="NF29" i="28"/>
  <c r="AZ31" i="28"/>
  <c r="BD31" i="28"/>
  <c r="AV31" i="28"/>
  <c r="LB30" i="28"/>
  <c r="FQ30" i="28"/>
  <c r="MK31" i="28"/>
  <c r="KU31" i="28"/>
  <c r="ER31" i="28"/>
  <c r="MS30" i="28"/>
  <c r="MQ30" i="28"/>
  <c r="NB29" i="28"/>
  <c r="G81" i="36"/>
  <c r="ES31" i="28"/>
  <c r="HX31" i="28" s="1"/>
  <c r="MO31" i="28"/>
  <c r="KY31" i="28"/>
  <c r="JY31" i="28"/>
  <c r="LO31" i="28"/>
  <c r="HC30" i="28"/>
  <c r="JM30" i="28" s="1"/>
  <c r="EW30" i="28"/>
  <c r="HA30" i="28"/>
  <c r="EU30" i="28"/>
  <c r="FR30" i="28"/>
  <c r="EV30" i="28"/>
  <c r="HB30" i="28"/>
  <c r="FP30" i="28"/>
  <c r="LC30" i="28"/>
  <c r="JN29" i="28"/>
  <c r="D80" i="36" s="1"/>
  <c r="ND29" i="28"/>
  <c r="AT31" i="28"/>
  <c r="BB31" i="28"/>
  <c r="AX31" i="28"/>
  <c r="FP31" i="28"/>
  <c r="MR30" i="28"/>
  <c r="NA29" i="28"/>
  <c r="LA30" i="28"/>
  <c r="JO29" i="28"/>
  <c r="D81" i="36" s="1"/>
  <c r="AS33" i="28"/>
  <c r="FU33" i="28" s="1"/>
  <c r="AQ33" i="28"/>
  <c r="AR33" i="28"/>
  <c r="FT33" i="28" s="1"/>
  <c r="MZ33" i="28"/>
  <c r="MX33" i="28"/>
  <c r="MY33" i="28"/>
  <c r="MD33" i="28"/>
  <c r="KN33" i="28"/>
  <c r="KM33" i="28"/>
  <c r="MC33" i="28"/>
  <c r="I86" i="36"/>
  <c r="J90" i="36"/>
  <c r="H90" i="36" s="1"/>
  <c r="J89" i="36"/>
  <c r="H89" i="36" s="1"/>
  <c r="I87" i="36"/>
  <c r="I88" i="36"/>
  <c r="J91" i="36"/>
  <c r="H91" i="36" s="1"/>
  <c r="LI33" i="28"/>
  <c r="LL33" i="28"/>
  <c r="LJ33" i="28"/>
  <c r="LK33" i="28"/>
  <c r="LH33" i="28"/>
  <c r="JR33" i="28"/>
  <c r="JV33" i="28"/>
  <c r="JT33" i="28"/>
  <c r="JU33" i="28"/>
  <c r="JS33" i="28"/>
  <c r="GY33" i="28"/>
  <c r="FA33" i="28"/>
  <c r="FS33" i="28"/>
  <c r="FB33" i="28"/>
  <c r="FC33" i="28"/>
  <c r="GW33" i="28"/>
  <c r="GV33" i="28"/>
  <c r="GS33" i="28" a="1"/>
  <c r="GS33" i="28" s="1"/>
  <c r="GQ33" i="28" a="1"/>
  <c r="GQ33" i="28" s="1"/>
  <c r="GP33" i="28" a="1"/>
  <c r="GP33" i="28" s="1"/>
  <c r="GX33" i="28"/>
  <c r="GT33" i="28" a="1"/>
  <c r="GT33" i="28" s="1"/>
  <c r="GR33" i="28" a="1"/>
  <c r="GR33" i="28" s="1"/>
  <c r="GK33" i="28" a="1"/>
  <c r="GK33" i="28" s="1"/>
  <c r="GL33" i="28" a="1"/>
  <c r="GL33" i="28" s="1"/>
  <c r="GO33" i="28" a="1"/>
  <c r="GO33" i="28" s="1"/>
  <c r="GM33" i="28" a="1"/>
  <c r="GM33" i="28" s="1"/>
  <c r="GN33" i="28" a="1"/>
  <c r="GN33" i="28" s="1"/>
  <c r="GJ33" i="28"/>
  <c r="GF33" i="28"/>
  <c r="GG33" i="28"/>
  <c r="GC33" i="28"/>
  <c r="GD33" i="28"/>
  <c r="GH33" i="28"/>
  <c r="GA33" i="28"/>
  <c r="GE33" i="28"/>
  <c r="FZ33" i="28"/>
  <c r="GB33" i="28"/>
  <c r="BX33" i="28"/>
  <c r="BV33" i="28"/>
  <c r="BP33" i="28"/>
  <c r="BY33" i="28"/>
  <c r="BW33" i="28"/>
  <c r="BQ33" i="28"/>
  <c r="BZ33" i="28"/>
  <c r="BT33" i="28"/>
  <c r="BR33" i="28"/>
  <c r="BU33" i="28"/>
  <c r="BS33" i="28"/>
  <c r="EC33" i="28"/>
  <c r="CA33" i="28"/>
  <c r="DZ33" i="28"/>
  <c r="EA33" i="28"/>
  <c r="EB33" i="28"/>
  <c r="DY33" i="28"/>
  <c r="DT33" i="28"/>
  <c r="DL33" i="28"/>
  <c r="DV33" i="28"/>
  <c r="DS33" i="28"/>
  <c r="DM33" i="28"/>
  <c r="DW33" i="28"/>
  <c r="DR33" i="28"/>
  <c r="DN33" i="28"/>
  <c r="CH33" i="28"/>
  <c r="CY33" i="28"/>
  <c r="CJ33" i="28"/>
  <c r="DU33" i="28"/>
  <c r="DC33" i="28"/>
  <c r="CZ33" i="28"/>
  <c r="CN33" i="28"/>
  <c r="CL33" i="28"/>
  <c r="CQ33" i="28"/>
  <c r="CS33" i="28"/>
  <c r="DB33" i="28"/>
  <c r="CP33" i="28"/>
  <c r="CK33" i="28"/>
  <c r="CO33" i="28"/>
  <c r="CR33" i="28"/>
  <c r="CM33" i="28"/>
  <c r="DX33" i="28"/>
  <c r="CB33" i="28"/>
  <c r="CG33" i="28"/>
  <c r="CF33" i="28"/>
  <c r="CC33" i="28"/>
  <c r="CE33" i="28"/>
  <c r="CD33" i="28"/>
  <c r="AB33" i="28"/>
  <c r="FD33" i="28" s="1"/>
  <c r="AC33" i="28"/>
  <c r="FE33" i="28" s="1"/>
  <c r="AD33" i="28"/>
  <c r="FF33" i="28" s="1"/>
  <c r="A34" i="28"/>
  <c r="AW33" i="28"/>
  <c r="LQ33" i="28" s="1"/>
  <c r="AH33" i="28"/>
  <c r="KR33" i="28" s="1"/>
  <c r="Y33" i="28"/>
  <c r="EX33" i="28" s="1"/>
  <c r="K33" i="28"/>
  <c r="AL33" i="28" s="1"/>
  <c r="P33" i="28"/>
  <c r="BI33" i="28" s="1"/>
  <c r="FJ33" i="28" s="1"/>
  <c r="H33" i="28"/>
  <c r="L33" i="28" s="1"/>
  <c r="I33" i="28"/>
  <c r="AF33" i="28" s="1"/>
  <c r="AY33" i="28"/>
  <c r="KC33" i="28" s="1"/>
  <c r="BE33" i="28"/>
  <c r="LY33" i="28" s="1"/>
  <c r="J33" i="28"/>
  <c r="N33" i="28" s="1"/>
  <c r="BC33" i="28"/>
  <c r="LW33" i="28" s="1"/>
  <c r="AN33" i="28"/>
  <c r="AJ33" i="28"/>
  <c r="AP33" i="28"/>
  <c r="R33" i="28"/>
  <c r="Z33" i="28"/>
  <c r="EY33" i="28" s="1"/>
  <c r="Q33" i="28"/>
  <c r="AA33" i="28"/>
  <c r="EZ33" i="28" s="1"/>
  <c r="HJ33" i="28" l="1"/>
  <c r="CI33" i="28"/>
  <c r="JL30" i="28"/>
  <c r="KV32" i="28"/>
  <c r="KF32" i="28"/>
  <c r="O33" i="28"/>
  <c r="BA33" i="28" s="1"/>
  <c r="HW31" i="28"/>
  <c r="KK32" i="28"/>
  <c r="IH32" i="28"/>
  <c r="BK32" i="28"/>
  <c r="FL32" i="28" s="1"/>
  <c r="HR32" i="28" s="1"/>
  <c r="MA33" i="28"/>
  <c r="MB33" i="28"/>
  <c r="MB32" i="28"/>
  <c r="FR32" i="28"/>
  <c r="AZ32" i="28"/>
  <c r="EL32" i="28" s="1"/>
  <c r="EV32" i="28" s="1"/>
  <c r="BD32" i="28"/>
  <c r="EM32" i="28" s="1"/>
  <c r="EW32" i="28" s="1"/>
  <c r="FX32" i="28" s="1"/>
  <c r="IL32" i="28"/>
  <c r="HP33" i="28"/>
  <c r="CX33" i="28"/>
  <c r="JY33" i="28" s="1"/>
  <c r="FW30" i="28"/>
  <c r="NB30" i="28" s="1"/>
  <c r="JZ32" i="28"/>
  <c r="ML33" i="28"/>
  <c r="LP32" i="28"/>
  <c r="MF33" i="28"/>
  <c r="MJ33" i="28"/>
  <c r="BH33" i="28"/>
  <c r="FI33" i="28" s="1"/>
  <c r="IW33" i="28"/>
  <c r="JG33" i="28"/>
  <c r="BF33" i="28"/>
  <c r="FG33" i="28" s="1"/>
  <c r="BJ33" i="28"/>
  <c r="FK33" i="28" s="1"/>
  <c r="HQ33" i="28" s="1"/>
  <c r="AO33" i="28"/>
  <c r="MO33" i="28" s="1"/>
  <c r="HX32" i="28"/>
  <c r="BG33" i="28"/>
  <c r="FH33" i="28" s="1"/>
  <c r="HN33" i="28" s="1"/>
  <c r="AK33" i="28"/>
  <c r="MK33" i="28" s="1"/>
  <c r="KD32" i="28"/>
  <c r="G80" i="36"/>
  <c r="NT33" i="28"/>
  <c r="NU33" i="28"/>
  <c r="LX32" i="28"/>
  <c r="MS32" i="28" s="1"/>
  <c r="NW33" i="28"/>
  <c r="NX33" i="28"/>
  <c r="IV33" i="28"/>
  <c r="NS33" i="28"/>
  <c r="NV33" i="28"/>
  <c r="HI33" i="28"/>
  <c r="DQ32" i="28"/>
  <c r="JC32" i="28" s="1"/>
  <c r="HH33" i="28"/>
  <c r="HM33" i="28"/>
  <c r="HL33" i="28"/>
  <c r="HY33" i="28"/>
  <c r="FV30" i="28"/>
  <c r="G83" i="36" s="1"/>
  <c r="HV32" i="28"/>
  <c r="DP32" i="28"/>
  <c r="CW32" i="28"/>
  <c r="IR32" i="28" s="1"/>
  <c r="DA32" i="28"/>
  <c r="JA31" i="28"/>
  <c r="DO32" i="28"/>
  <c r="BK33" i="28"/>
  <c r="FL33" i="28" s="1"/>
  <c r="HR33" i="28" s="1"/>
  <c r="HK33" i="28"/>
  <c r="BN33" i="28"/>
  <c r="FO33" i="28" s="1"/>
  <c r="HU33" i="28" s="1"/>
  <c r="M33" i="28"/>
  <c r="AU33" i="28" s="1"/>
  <c r="HZ33" i="28"/>
  <c r="HG33" i="28"/>
  <c r="JK30" i="28"/>
  <c r="JN30" i="28" s="1"/>
  <c r="D83" i="36" s="1"/>
  <c r="JB31" i="28"/>
  <c r="IA33" i="28"/>
  <c r="EO32" i="28"/>
  <c r="HW32" i="28" s="1"/>
  <c r="DF34" i="28"/>
  <c r="C34" i="28"/>
  <c r="BH34" i="28" s="1"/>
  <c r="FI34" i="28" s="1"/>
  <c r="G34" i="28"/>
  <c r="CG34" i="28" s="1"/>
  <c r="E34" i="28"/>
  <c r="DH34" i="28"/>
  <c r="F34" i="28"/>
  <c r="D34" i="28"/>
  <c r="DG34" i="28" s="1"/>
  <c r="EF34" i="28"/>
  <c r="EE34" i="28"/>
  <c r="ED34" i="28"/>
  <c r="IL33" i="28"/>
  <c r="IK33" i="28"/>
  <c r="IG33" i="28"/>
  <c r="JE33" i="28"/>
  <c r="LU33" i="28"/>
  <c r="II33" i="28"/>
  <c r="JF33" i="28"/>
  <c r="IJ33" i="28"/>
  <c r="JD33" i="28"/>
  <c r="IE33" i="28"/>
  <c r="IH33" i="28"/>
  <c r="IO33" i="28"/>
  <c r="IQ33" i="28"/>
  <c r="IF33" i="28"/>
  <c r="IP33" i="28"/>
  <c r="KZ33" i="28"/>
  <c r="KX33" i="28"/>
  <c r="ID33" i="28"/>
  <c r="IM33" i="28"/>
  <c r="IN33" i="28"/>
  <c r="IC33" i="28"/>
  <c r="HO33" i="28"/>
  <c r="KK33" i="28"/>
  <c r="HE33" i="28"/>
  <c r="KL33" i="28"/>
  <c r="HF33" i="28"/>
  <c r="AV33" i="28"/>
  <c r="AZ33" i="28"/>
  <c r="BD33" i="28"/>
  <c r="AT33" i="28"/>
  <c r="AX33" i="28"/>
  <c r="BB33" i="28"/>
  <c r="HD33" i="28"/>
  <c r="KJ33" i="28"/>
  <c r="LZ33" i="28"/>
  <c r="AM33" i="28"/>
  <c r="S33" i="28"/>
  <c r="V33" i="28"/>
  <c r="AG33" i="28"/>
  <c r="ER33" i="28"/>
  <c r="JI33" i="28"/>
  <c r="KP33" i="28"/>
  <c r="KV33" i="28"/>
  <c r="KT33" i="28"/>
  <c r="MH33" i="28"/>
  <c r="LS33" i="28"/>
  <c r="FP32" i="28"/>
  <c r="JY32" i="28"/>
  <c r="LO32" i="28"/>
  <c r="T33" i="28"/>
  <c r="W33" i="28"/>
  <c r="AE33" i="28"/>
  <c r="X33" i="28"/>
  <c r="U33" i="28"/>
  <c r="AI33" i="28"/>
  <c r="BL33" i="28"/>
  <c r="FM33" i="28" s="1"/>
  <c r="HS33" i="28" s="1"/>
  <c r="IU33" i="28"/>
  <c r="JH33" i="28"/>
  <c r="KA33" i="28"/>
  <c r="MP33" i="28"/>
  <c r="MN33" i="28"/>
  <c r="KU33" i="28"/>
  <c r="KE33" i="28"/>
  <c r="EH32" i="28"/>
  <c r="LN32" i="28"/>
  <c r="JX32" i="28"/>
  <c r="BM33" i="28"/>
  <c r="FN33" i="28" s="1"/>
  <c r="HT33" i="28" s="1"/>
  <c r="KG33" i="28"/>
  <c r="KI33" i="28"/>
  <c r="E83" i="36"/>
  <c r="LR31" i="28"/>
  <c r="EI31" i="28"/>
  <c r="KB31" i="28"/>
  <c r="NE30" i="28"/>
  <c r="NA30" i="28"/>
  <c r="FX30" i="28"/>
  <c r="E85" i="36" s="1"/>
  <c r="MU30" i="28"/>
  <c r="F84" i="36" s="1"/>
  <c r="NH30" i="28"/>
  <c r="KF31" i="28"/>
  <c r="LV31" i="28"/>
  <c r="EJ31" i="28"/>
  <c r="NF30" i="28"/>
  <c r="MT30" i="28"/>
  <c r="F83" i="36" s="1"/>
  <c r="NG30" i="28"/>
  <c r="EK31" i="28"/>
  <c r="LP31" i="28"/>
  <c r="JZ31" i="28"/>
  <c r="JX31" i="28"/>
  <c r="EH31" i="28"/>
  <c r="LN31" i="28"/>
  <c r="MQ31" i="28" s="1"/>
  <c r="FR31" i="28"/>
  <c r="NI30" i="28"/>
  <c r="LX31" i="28"/>
  <c r="KH31" i="28"/>
  <c r="EM31" i="28"/>
  <c r="LT31" i="28"/>
  <c r="KD31" i="28"/>
  <c r="EL31" i="28"/>
  <c r="AS34" i="28"/>
  <c r="AQ34" i="28"/>
  <c r="AR34" i="28"/>
  <c r="FT34" i="28" s="1"/>
  <c r="MZ34" i="28"/>
  <c r="MX34" i="28"/>
  <c r="MY34" i="28"/>
  <c r="MD34" i="28"/>
  <c r="KN34" i="28"/>
  <c r="MC34" i="28"/>
  <c r="KM34" i="28"/>
  <c r="J93" i="36"/>
  <c r="H93" i="36" s="1"/>
  <c r="J94" i="36"/>
  <c r="H94" i="36" s="1"/>
  <c r="I89" i="36"/>
  <c r="J92" i="36"/>
  <c r="H92" i="36" s="1"/>
  <c r="I91" i="36"/>
  <c r="I90" i="36"/>
  <c r="LH34" i="28"/>
  <c r="LL34" i="28"/>
  <c r="LI34" i="28"/>
  <c r="LJ34" i="28"/>
  <c r="LK34" i="28"/>
  <c r="JU34" i="28"/>
  <c r="JR34" i="28"/>
  <c r="JV34" i="28"/>
  <c r="JS34" i="28"/>
  <c r="JT34" i="28"/>
  <c r="FS34" i="28"/>
  <c r="FB34" i="28"/>
  <c r="FU34" i="28"/>
  <c r="FC34" i="28"/>
  <c r="GY34" i="28"/>
  <c r="FA34" i="28"/>
  <c r="GX34" i="28"/>
  <c r="GT34" i="28" a="1"/>
  <c r="GT34" i="28" s="1"/>
  <c r="GR34" i="28" a="1"/>
  <c r="GR34" i="28" s="1"/>
  <c r="GP34" i="28" a="1"/>
  <c r="GP34" i="28" s="1"/>
  <c r="GW34" i="28"/>
  <c r="GV34" i="28"/>
  <c r="GS34" i="28" a="1"/>
  <c r="GS34" i="28" s="1"/>
  <c r="GQ34" i="28" a="1"/>
  <c r="GQ34" i="28" s="1"/>
  <c r="GN34" i="28" a="1"/>
  <c r="GN34" i="28" s="1"/>
  <c r="GL34" i="28" a="1"/>
  <c r="GL34" i="28" s="1"/>
  <c r="GJ34" i="28"/>
  <c r="GM34" i="28" a="1"/>
  <c r="GM34" i="28" s="1"/>
  <c r="GO34" i="28" a="1"/>
  <c r="GO34" i="28" s="1"/>
  <c r="GK34" i="28" a="1"/>
  <c r="GK34" i="28" s="1"/>
  <c r="GB34" i="28"/>
  <c r="FZ34" i="28"/>
  <c r="GF34" i="28"/>
  <c r="GG34" i="28"/>
  <c r="GC34" i="28"/>
  <c r="GH34" i="28"/>
  <c r="GD34" i="28"/>
  <c r="GE34" i="28"/>
  <c r="GA34" i="28"/>
  <c r="BX34" i="28"/>
  <c r="BV34" i="28"/>
  <c r="BP34" i="28"/>
  <c r="BY34" i="28"/>
  <c r="BW34" i="28"/>
  <c r="BQ34" i="28"/>
  <c r="BZ34" i="28"/>
  <c r="BT34" i="28"/>
  <c r="BR34" i="28"/>
  <c r="EC34" i="28"/>
  <c r="BU34" i="28"/>
  <c r="BS34" i="28"/>
  <c r="DZ34" i="28"/>
  <c r="CA34" i="28"/>
  <c r="EA34" i="28"/>
  <c r="DY34" i="28"/>
  <c r="DU34" i="28"/>
  <c r="EB34" i="28"/>
  <c r="DV34" i="28"/>
  <c r="DT34" i="28"/>
  <c r="DW34" i="28"/>
  <c r="DS34" i="28"/>
  <c r="DD34" i="28"/>
  <c r="DX34" i="28"/>
  <c r="DR34" i="28"/>
  <c r="DB34" i="28"/>
  <c r="CQ34" i="28"/>
  <c r="CX34" i="28"/>
  <c r="CH34" i="28"/>
  <c r="CS34" i="28"/>
  <c r="CM34" i="28"/>
  <c r="CI34" i="28"/>
  <c r="CZ34" i="28"/>
  <c r="CO34" i="28"/>
  <c r="CK34" i="28"/>
  <c r="CD34" i="28"/>
  <c r="AB34" i="28"/>
  <c r="FD34" i="28" s="1"/>
  <c r="A35" i="28"/>
  <c r="P34" i="28"/>
  <c r="AW34" i="28"/>
  <c r="LQ34" i="28" s="1"/>
  <c r="AH34" i="28"/>
  <c r="KR34" i="28" s="1"/>
  <c r="K34" i="28"/>
  <c r="O34" i="28" s="1"/>
  <c r="BA34" i="28" s="1"/>
  <c r="H34" i="28"/>
  <c r="Y34" i="28"/>
  <c r="EX34" i="28" s="1"/>
  <c r="I34" i="28"/>
  <c r="M34" i="28" s="1"/>
  <c r="AU34" i="28" s="1"/>
  <c r="BC34" i="28"/>
  <c r="LW34" i="28" s="1"/>
  <c r="J34" i="28"/>
  <c r="AG34" i="28" s="1"/>
  <c r="BE34" i="28"/>
  <c r="LY34" i="28" s="1"/>
  <c r="AY34" i="28"/>
  <c r="LS34" i="28" s="1"/>
  <c r="AP34" i="28"/>
  <c r="KZ34" i="28" s="1"/>
  <c r="AK34" i="28"/>
  <c r="ER34" i="28" s="1"/>
  <c r="AN34" i="28"/>
  <c r="AJ34" i="28"/>
  <c r="R34" i="28"/>
  <c r="Q34" i="28"/>
  <c r="Z34" i="28"/>
  <c r="EY34" i="28" s="1"/>
  <c r="AA34" i="28"/>
  <c r="EZ34" i="28" s="1"/>
  <c r="AD34" i="28" l="1"/>
  <c r="FF34" i="28" s="1"/>
  <c r="CE34" i="28"/>
  <c r="DC34" i="28"/>
  <c r="CL34" i="28"/>
  <c r="CY34" i="28"/>
  <c r="CP34" i="28"/>
  <c r="DL34" i="28"/>
  <c r="E84" i="36"/>
  <c r="JO30" i="28"/>
  <c r="D84" i="36" s="1"/>
  <c r="DM34" i="28"/>
  <c r="KH32" i="28"/>
  <c r="LC32" i="28" s="1"/>
  <c r="E91" i="36" s="1"/>
  <c r="G84" i="36"/>
  <c r="ES33" i="28"/>
  <c r="HC32" i="28"/>
  <c r="JM32" i="28" s="1"/>
  <c r="HB32" i="28"/>
  <c r="KY33" i="28"/>
  <c r="L34" i="28"/>
  <c r="AC34" i="28"/>
  <c r="FE34" i="28" s="1"/>
  <c r="CF34" i="28"/>
  <c r="LU34" i="28" s="1"/>
  <c r="CN34" i="28"/>
  <c r="CR34" i="28"/>
  <c r="IN34" i="28" s="1"/>
  <c r="AI34" i="28"/>
  <c r="MI34" i="28" s="1"/>
  <c r="CC34" i="28"/>
  <c r="CJ34" i="28"/>
  <c r="JH34" i="28"/>
  <c r="LO33" i="28"/>
  <c r="ND30" i="28"/>
  <c r="HJ34" i="28"/>
  <c r="IU34" i="28"/>
  <c r="MA34" i="28"/>
  <c r="IS32" i="28"/>
  <c r="KB32" i="28"/>
  <c r="LB32" i="28" s="1"/>
  <c r="LR32" i="28"/>
  <c r="LT32" i="28"/>
  <c r="AL34" i="28"/>
  <c r="ML34" i="28" s="1"/>
  <c r="HK34" i="28"/>
  <c r="AE34" i="28"/>
  <c r="KO34" i="28" s="1"/>
  <c r="HH34" i="28"/>
  <c r="HY34" i="28"/>
  <c r="NU34" i="28"/>
  <c r="BI34" i="28"/>
  <c r="FJ34" i="28" s="1"/>
  <c r="HP34" i="28" s="1"/>
  <c r="BN34" i="28"/>
  <c r="FO34" i="28" s="1"/>
  <c r="HU34" i="28" s="1"/>
  <c r="AM34" i="28"/>
  <c r="MM34" i="28" s="1"/>
  <c r="CB34" i="28"/>
  <c r="KJ34" i="28" s="1"/>
  <c r="DN34" i="28"/>
  <c r="MB34" i="28" s="1"/>
  <c r="NS34" i="28"/>
  <c r="NX34" i="28"/>
  <c r="NT34" i="28"/>
  <c r="NW34" i="28"/>
  <c r="NV34" i="28"/>
  <c r="BG34" i="28"/>
  <c r="FH34" i="28" s="1"/>
  <c r="HN34" i="28" s="1"/>
  <c r="HZ34" i="28"/>
  <c r="FQ32" i="28"/>
  <c r="FW32" i="28" s="1"/>
  <c r="BB34" i="28"/>
  <c r="AX34" i="28"/>
  <c r="AT34" i="28"/>
  <c r="AO34" i="28"/>
  <c r="MO34" i="28" s="1"/>
  <c r="N34" i="28"/>
  <c r="IA34" i="28"/>
  <c r="JP30" i="28"/>
  <c r="D85" i="36" s="1"/>
  <c r="BF34" i="28"/>
  <c r="FG34" i="28" s="1"/>
  <c r="HM34" i="28" s="1"/>
  <c r="JA32" i="28"/>
  <c r="EO34" i="28"/>
  <c r="HW34" i="28" s="1"/>
  <c r="AF34" i="28"/>
  <c r="KP34" i="28" s="1"/>
  <c r="HL34" i="28"/>
  <c r="MV30" i="28"/>
  <c r="F85" i="36" s="1"/>
  <c r="IW34" i="28"/>
  <c r="JB32" i="28"/>
  <c r="HI34" i="28"/>
  <c r="DO33" i="28"/>
  <c r="DP33" i="28"/>
  <c r="DA33" i="28"/>
  <c r="IS33" i="28" s="1"/>
  <c r="CW33" i="28"/>
  <c r="IR33" i="28" s="1"/>
  <c r="DQ33" i="28"/>
  <c r="DE33" i="28"/>
  <c r="IT33" i="28" s="1"/>
  <c r="HG34" i="28"/>
  <c r="DH35" i="28"/>
  <c r="F35" i="28"/>
  <c r="Y35" i="28" s="1"/>
  <c r="EX35" i="28" s="1"/>
  <c r="DF35" i="28"/>
  <c r="E35" i="28"/>
  <c r="D35" i="28"/>
  <c r="DG35" i="28" s="1"/>
  <c r="G35" i="28"/>
  <c r="DE34" i="28" s="1"/>
  <c r="IT34" i="28" s="1"/>
  <c r="C35" i="28"/>
  <c r="BV35" i="28" s="1"/>
  <c r="ED35" i="28"/>
  <c r="EF35" i="28"/>
  <c r="EE35" i="28"/>
  <c r="LA32" i="28"/>
  <c r="MQ32" i="28"/>
  <c r="NG32" i="28" s="1"/>
  <c r="IM34" i="28"/>
  <c r="II34" i="28"/>
  <c r="IJ34" i="28"/>
  <c r="IK34" i="28"/>
  <c r="JF34" i="28"/>
  <c r="IE34" i="28"/>
  <c r="ID34" i="28"/>
  <c r="JD34" i="28"/>
  <c r="JE34" i="28"/>
  <c r="IG34" i="28"/>
  <c r="IO34" i="28"/>
  <c r="IH34" i="28"/>
  <c r="IQ34" i="28"/>
  <c r="IP34" i="28"/>
  <c r="IF34" i="28"/>
  <c r="KT34" i="28"/>
  <c r="MN34" i="28"/>
  <c r="MF34" i="28"/>
  <c r="IC34" i="28"/>
  <c r="HO34" i="28"/>
  <c r="IL34" i="28"/>
  <c r="KQ34" i="28"/>
  <c r="MG34" i="28"/>
  <c r="EQ34" i="28"/>
  <c r="HD34" i="28"/>
  <c r="LZ34" i="28"/>
  <c r="HF34" i="28"/>
  <c r="FQ34" i="28"/>
  <c r="KK34" i="28"/>
  <c r="HE34" i="28"/>
  <c r="LO34" i="28"/>
  <c r="JY34" i="28"/>
  <c r="T34" i="28"/>
  <c r="W34" i="28"/>
  <c r="IV34" i="28"/>
  <c r="KX34" i="28"/>
  <c r="KS34" i="28"/>
  <c r="MP34" i="28"/>
  <c r="KC34" i="28"/>
  <c r="MK34" i="28"/>
  <c r="MJ34" i="28"/>
  <c r="EQ33" i="28"/>
  <c r="KQ33" i="28"/>
  <c r="MG33" i="28"/>
  <c r="LR33" i="28"/>
  <c r="EI33" i="28"/>
  <c r="KB33" i="28"/>
  <c r="JZ33" i="28"/>
  <c r="EK33" i="28"/>
  <c r="LP33" i="28"/>
  <c r="U34" i="28"/>
  <c r="X34" i="28"/>
  <c r="V34" i="28"/>
  <c r="S34" i="28"/>
  <c r="EH34" i="28"/>
  <c r="EI34" i="28"/>
  <c r="JI34" i="28"/>
  <c r="JG34" i="28"/>
  <c r="KV34" i="28"/>
  <c r="KG34" i="28"/>
  <c r="MH34" i="28"/>
  <c r="KI34" i="28"/>
  <c r="ME34" i="28"/>
  <c r="MV32" i="28"/>
  <c r="F91" i="36" s="1"/>
  <c r="NI32" i="28"/>
  <c r="KO33" i="28"/>
  <c r="ME33" i="28"/>
  <c r="EN33" i="28"/>
  <c r="LN33" i="28"/>
  <c r="JX33" i="28"/>
  <c r="EH33" i="28"/>
  <c r="BK34" i="28"/>
  <c r="FL34" i="28" s="1"/>
  <c r="HR34" i="28" s="1"/>
  <c r="BM34" i="28"/>
  <c r="FN34" i="28" s="1"/>
  <c r="HT34" i="28" s="1"/>
  <c r="EN34" i="28"/>
  <c r="HV34" i="28" s="1"/>
  <c r="KU34" i="28"/>
  <c r="MI33" i="28"/>
  <c r="KS33" i="28"/>
  <c r="EO33" i="28"/>
  <c r="HW33" i="28" s="1"/>
  <c r="NC32" i="28"/>
  <c r="G91" i="36"/>
  <c r="LX33" i="28"/>
  <c r="EM33" i="28"/>
  <c r="KH33" i="28"/>
  <c r="BL34" i="28"/>
  <c r="FM34" i="28" s="1"/>
  <c r="HS34" i="28" s="1"/>
  <c r="KA34" i="28"/>
  <c r="EU32" i="28"/>
  <c r="FV32" i="28" s="1"/>
  <c r="E89" i="36" s="1"/>
  <c r="HA32" i="28"/>
  <c r="JK32" i="28" s="1"/>
  <c r="EP33" i="28"/>
  <c r="HX33" i="28" s="1"/>
  <c r="MM33" i="28"/>
  <c r="KW33" i="28"/>
  <c r="EJ33" i="28"/>
  <c r="LV33" i="28"/>
  <c r="KD33" i="28"/>
  <c r="LT33" i="28"/>
  <c r="EL33" i="28"/>
  <c r="EU31" i="28"/>
  <c r="FV31" i="28" s="1"/>
  <c r="MT31" i="28" s="1"/>
  <c r="F86" i="36" s="1"/>
  <c r="HA31" i="28"/>
  <c r="JK31" i="28" s="1"/>
  <c r="LC31" i="28"/>
  <c r="NC30" i="28"/>
  <c r="G85" i="36"/>
  <c r="LA31" i="28"/>
  <c r="LB31" i="28"/>
  <c r="EW31" i="28"/>
  <c r="FX31" i="28" s="1"/>
  <c r="HC31" i="28"/>
  <c r="JM31" i="28" s="1"/>
  <c r="HB31" i="28"/>
  <c r="JL31" i="28" s="1"/>
  <c r="EV31" i="28"/>
  <c r="FW31" i="28" s="1"/>
  <c r="NG31" i="28"/>
  <c r="MS31" i="28"/>
  <c r="MR31" i="28"/>
  <c r="AQ35" i="28"/>
  <c r="AR35" i="28"/>
  <c r="FT35" i="28" s="1"/>
  <c r="AS35" i="28"/>
  <c r="FU35" i="28" s="1"/>
  <c r="MY35" i="28"/>
  <c r="MZ35" i="28"/>
  <c r="NU35" i="28" s="1"/>
  <c r="MX35" i="28"/>
  <c r="MD35" i="28"/>
  <c r="KN35" i="28"/>
  <c r="MC35" i="28"/>
  <c r="KM35" i="28"/>
  <c r="J97" i="36"/>
  <c r="H97" i="36" s="1"/>
  <c r="I94" i="36"/>
  <c r="J95" i="36"/>
  <c r="H95" i="36" s="1"/>
  <c r="I92" i="36"/>
  <c r="I93" i="36"/>
  <c r="J96" i="36"/>
  <c r="H96" i="36" s="1"/>
  <c r="LK35" i="28"/>
  <c r="LJ35" i="28"/>
  <c r="LH35" i="28"/>
  <c r="LL35" i="28"/>
  <c r="LI35" i="28"/>
  <c r="JT35" i="28"/>
  <c r="JV35" i="28"/>
  <c r="JU35" i="28"/>
  <c r="JR35" i="28"/>
  <c r="JS35" i="28"/>
  <c r="GY35" i="28"/>
  <c r="FC35" i="28"/>
  <c r="FS35" i="28"/>
  <c r="FA35" i="28"/>
  <c r="FB35" i="28"/>
  <c r="GP35" i="28" a="1"/>
  <c r="GP35" i="28" s="1"/>
  <c r="GX35" i="28"/>
  <c r="GT35" i="28" a="1"/>
  <c r="GT35" i="28" s="1"/>
  <c r="GR35" i="28" a="1"/>
  <c r="GR35" i="28" s="1"/>
  <c r="GW35" i="28"/>
  <c r="GV35" i="28"/>
  <c r="GS35" i="28" a="1"/>
  <c r="GS35" i="28" s="1"/>
  <c r="GQ35" i="28" a="1"/>
  <c r="GQ35" i="28" s="1"/>
  <c r="GL35" i="28" a="1"/>
  <c r="GL35" i="28" s="1"/>
  <c r="GM35" i="28" a="1"/>
  <c r="GM35" i="28" s="1"/>
  <c r="GN35" i="28" a="1"/>
  <c r="GN35" i="28" s="1"/>
  <c r="GJ35" i="28"/>
  <c r="GO35" i="28" a="1"/>
  <c r="GO35" i="28" s="1"/>
  <c r="GK35" i="28" a="1"/>
  <c r="GK35" i="28" s="1"/>
  <c r="GH35" i="28"/>
  <c r="GA35" i="28"/>
  <c r="GE35" i="28"/>
  <c r="GB35" i="28"/>
  <c r="FZ35" i="28"/>
  <c r="GF35" i="28"/>
  <c r="GG35" i="28"/>
  <c r="GC35" i="28"/>
  <c r="GD35" i="28"/>
  <c r="BX35" i="28"/>
  <c r="BY35" i="28"/>
  <c r="BZ35" i="28"/>
  <c r="BR35" i="28"/>
  <c r="EC35" i="28"/>
  <c r="DZ35" i="28"/>
  <c r="BU35" i="28"/>
  <c r="BS35" i="28"/>
  <c r="EA35" i="28"/>
  <c r="DY35" i="28"/>
  <c r="DR35" i="28"/>
  <c r="DN35" i="28"/>
  <c r="DV35" i="28"/>
  <c r="DU35" i="28"/>
  <c r="CA35" i="28"/>
  <c r="EB35" i="28"/>
  <c r="DW35" i="28"/>
  <c r="DT35" i="28"/>
  <c r="DL35" i="28"/>
  <c r="DD35" i="28"/>
  <c r="CZ35" i="28"/>
  <c r="DX35" i="28"/>
  <c r="DS35" i="28"/>
  <c r="DB35" i="28"/>
  <c r="CX35" i="28"/>
  <c r="CQ35" i="28"/>
  <c r="CK35" i="28"/>
  <c r="CS35" i="28"/>
  <c r="CM35" i="28"/>
  <c r="CC35" i="28"/>
  <c r="CB35" i="28"/>
  <c r="CE35" i="28"/>
  <c r="CD35" i="28"/>
  <c r="AC35" i="28"/>
  <c r="FE35" i="28" s="1"/>
  <c r="HK35" i="28" s="1"/>
  <c r="A36" i="28"/>
  <c r="P35" i="28"/>
  <c r="AW35" i="28"/>
  <c r="LQ35" i="28" s="1"/>
  <c r="AH35" i="28"/>
  <c r="KR35" i="28" s="1"/>
  <c r="K35" i="28"/>
  <c r="H35" i="28"/>
  <c r="AE35" i="28" s="1"/>
  <c r="I35" i="28"/>
  <c r="AF35" i="28" s="1"/>
  <c r="AY35" i="28"/>
  <c r="KC35" i="28" s="1"/>
  <c r="J35" i="28"/>
  <c r="AG35" i="28" s="1"/>
  <c r="BC35" i="28"/>
  <c r="KG35" i="28" s="1"/>
  <c r="BE35" i="28"/>
  <c r="KI35" i="28" s="1"/>
  <c r="AP35" i="28"/>
  <c r="AN35" i="28"/>
  <c r="AM35" i="28"/>
  <c r="AJ35" i="28"/>
  <c r="Q35" i="28"/>
  <c r="R35" i="28"/>
  <c r="AA35" i="28"/>
  <c r="EZ35" i="28" s="1"/>
  <c r="JP32" i="28" l="1"/>
  <c r="D91" i="36" s="1"/>
  <c r="NF32" i="28"/>
  <c r="KT35" i="28"/>
  <c r="KL34" i="28"/>
  <c r="Z35" i="28"/>
  <c r="EY35" i="28" s="1"/>
  <c r="AB35" i="28"/>
  <c r="FD35" i="28" s="1"/>
  <c r="CF35" i="28"/>
  <c r="CO35" i="28"/>
  <c r="DM35" i="28"/>
  <c r="BW35" i="28"/>
  <c r="KF33" i="28"/>
  <c r="BJ34" i="28"/>
  <c r="FK34" i="28" s="1"/>
  <c r="HQ34" i="28" s="1"/>
  <c r="KE34" i="28"/>
  <c r="O35" i="28"/>
  <c r="BA35" i="28" s="1"/>
  <c r="AD35" i="28"/>
  <c r="FF35" i="28" s="1"/>
  <c r="HL35" i="28" s="1"/>
  <c r="CG35" i="28"/>
  <c r="KF34" i="28"/>
  <c r="JL32" i="28"/>
  <c r="MR32" i="28"/>
  <c r="NH32" i="28" s="1"/>
  <c r="MG35" i="28"/>
  <c r="MB35" i="28"/>
  <c r="MA35" i="28"/>
  <c r="LV34" i="28"/>
  <c r="KX35" i="28"/>
  <c r="BT35" i="28"/>
  <c r="CH35" i="28"/>
  <c r="CP35" i="28"/>
  <c r="BP35" i="28"/>
  <c r="CI35" i="28"/>
  <c r="BQ35" i="28"/>
  <c r="HJ35" i="28"/>
  <c r="AI35" i="28"/>
  <c r="MI35" i="28" s="1"/>
  <c r="E86" i="36"/>
  <c r="G90" i="36"/>
  <c r="MU32" i="28"/>
  <c r="F90" i="36" s="1"/>
  <c r="E90" i="36"/>
  <c r="NB32" i="28"/>
  <c r="KY34" i="28"/>
  <c r="NS35" i="28"/>
  <c r="NV35" i="28"/>
  <c r="CY35" i="28"/>
  <c r="CL35" i="28"/>
  <c r="CJ35" i="28"/>
  <c r="CN35" i="28"/>
  <c r="KW34" i="28"/>
  <c r="ES34" i="28"/>
  <c r="BH35" i="28"/>
  <c r="FI35" i="28" s="1"/>
  <c r="NT35" i="28"/>
  <c r="NW35" i="28"/>
  <c r="CR35" i="28"/>
  <c r="DC35" i="28"/>
  <c r="L35" i="28"/>
  <c r="BB35" i="28" s="1"/>
  <c r="EJ35" i="28" s="1"/>
  <c r="JI35" i="28"/>
  <c r="EP34" i="28"/>
  <c r="HX34" i="28" s="1"/>
  <c r="NX35" i="28"/>
  <c r="AO35" i="28"/>
  <c r="ES35" i="28" s="1"/>
  <c r="HH35" i="28"/>
  <c r="BG35" i="28"/>
  <c r="FH35" i="28" s="1"/>
  <c r="HN35" i="28" s="1"/>
  <c r="DQ34" i="28"/>
  <c r="HG35" i="28"/>
  <c r="N35" i="28"/>
  <c r="AZ35" i="28" s="1"/>
  <c r="IA35" i="28"/>
  <c r="AL35" i="28"/>
  <c r="ML35" i="28" s="1"/>
  <c r="AK35" i="28"/>
  <c r="MK35" i="28" s="1"/>
  <c r="IV35" i="28"/>
  <c r="JO32" i="28"/>
  <c r="D90" i="36" s="1"/>
  <c r="NE32" i="28"/>
  <c r="M35" i="28"/>
  <c r="AU35" i="28" s="1"/>
  <c r="HI35" i="28"/>
  <c r="HO35" i="28"/>
  <c r="LA33" i="28"/>
  <c r="HV33" i="28"/>
  <c r="EJ34" i="28"/>
  <c r="BF35" i="28"/>
  <c r="FG35" i="28" s="1"/>
  <c r="HM35" i="28" s="1"/>
  <c r="DP34" i="28"/>
  <c r="DO34" i="28"/>
  <c r="CW34" i="28"/>
  <c r="DA34" i="28"/>
  <c r="IS34" i="28" s="1"/>
  <c r="JB33" i="28"/>
  <c r="HY35" i="28"/>
  <c r="JC33" i="28"/>
  <c r="JA33" i="28"/>
  <c r="HZ35" i="28"/>
  <c r="AV34" i="28"/>
  <c r="BD34" i="28"/>
  <c r="AZ34" i="28"/>
  <c r="DH36" i="28"/>
  <c r="E36" i="28"/>
  <c r="F36" i="28"/>
  <c r="Z36" i="28" s="1"/>
  <c r="EY36" i="28" s="1"/>
  <c r="G36" i="28"/>
  <c r="DE35" i="28" s="1"/>
  <c r="IT35" i="28" s="1"/>
  <c r="C36" i="28"/>
  <c r="D36" i="28"/>
  <c r="DG36" i="28" s="1"/>
  <c r="DF36" i="28"/>
  <c r="ED36" i="28"/>
  <c r="EE36" i="28"/>
  <c r="EF36" i="28"/>
  <c r="IL35" i="28"/>
  <c r="IN35" i="28"/>
  <c r="MS33" i="28"/>
  <c r="NI33" i="28" s="1"/>
  <c r="IE35" i="28"/>
  <c r="II35" i="28"/>
  <c r="IJ35" i="28"/>
  <c r="IK35" i="28"/>
  <c r="MQ33" i="28"/>
  <c r="NG33" i="28" s="1"/>
  <c r="LO35" i="28"/>
  <c r="JE35" i="28"/>
  <c r="IH35" i="28"/>
  <c r="IF35" i="28"/>
  <c r="JD35" i="28"/>
  <c r="JF35" i="28"/>
  <c r="IP35" i="28"/>
  <c r="IO35" i="28"/>
  <c r="IQ35" i="28"/>
  <c r="IG35" i="28"/>
  <c r="KZ35" i="28"/>
  <c r="KW35" i="28"/>
  <c r="AX35" i="28"/>
  <c r="ID35" i="28"/>
  <c r="AT35" i="28"/>
  <c r="IM35" i="28"/>
  <c r="KE35" i="28"/>
  <c r="LU35" i="28"/>
  <c r="HE35" i="28"/>
  <c r="KK35" i="28"/>
  <c r="EL35" i="28"/>
  <c r="EN35" i="28"/>
  <c r="KO35" i="28"/>
  <c r="ME35" i="28"/>
  <c r="HD35" i="28"/>
  <c r="KJ35" i="28"/>
  <c r="LZ35" i="28"/>
  <c r="HF35" i="28"/>
  <c r="KL35" i="28"/>
  <c r="MF35" i="28"/>
  <c r="KP35" i="28"/>
  <c r="U35" i="28"/>
  <c r="X35" i="28"/>
  <c r="EP35" i="28"/>
  <c r="HX35" i="28" s="1"/>
  <c r="IW35" i="28"/>
  <c r="KS35" i="28"/>
  <c r="KQ35" i="28"/>
  <c r="JY35" i="28"/>
  <c r="LS35" i="28"/>
  <c r="KY35" i="28"/>
  <c r="LV35" i="28"/>
  <c r="MN35" i="28"/>
  <c r="EQ35" i="28"/>
  <c r="BN35" i="28"/>
  <c r="FO35" i="28" s="1"/>
  <c r="HU35" i="28" s="1"/>
  <c r="IU35" i="28"/>
  <c r="JG35" i="28"/>
  <c r="JH35" i="28"/>
  <c r="LW35" i="28"/>
  <c r="MP35" i="28"/>
  <c r="KF35" i="28"/>
  <c r="KA35" i="28"/>
  <c r="MH35" i="28"/>
  <c r="MO35" i="28"/>
  <c r="MJ35" i="28"/>
  <c r="EW33" i="28"/>
  <c r="HC33" i="28"/>
  <c r="FR33" i="28"/>
  <c r="LB33" i="28"/>
  <c r="W35" i="28"/>
  <c r="T35" i="28"/>
  <c r="V35" i="28"/>
  <c r="S35" i="28"/>
  <c r="BJ35" i="28"/>
  <c r="FK35" i="28" s="1"/>
  <c r="HQ35" i="28" s="1"/>
  <c r="BK35" i="28"/>
  <c r="FL35" i="28" s="1"/>
  <c r="HR35" i="28" s="1"/>
  <c r="BL35" i="28"/>
  <c r="FM35" i="28" s="1"/>
  <c r="HS35" i="28" s="1"/>
  <c r="ER35" i="28"/>
  <c r="KU35" i="28"/>
  <c r="LY35" i="28"/>
  <c r="MM35" i="28"/>
  <c r="LC33" i="28"/>
  <c r="JN32" i="28"/>
  <c r="D89" i="36" s="1"/>
  <c r="ND32" i="28"/>
  <c r="FQ33" i="28"/>
  <c r="MT32" i="28"/>
  <c r="F89" i="36" s="1"/>
  <c r="FR34" i="28"/>
  <c r="EU33" i="28"/>
  <c r="HA33" i="28"/>
  <c r="HB33" i="28"/>
  <c r="JL33" i="28" s="1"/>
  <c r="EV33" i="28"/>
  <c r="BM35" i="28"/>
  <c r="FN35" i="28" s="1"/>
  <c r="HT35" i="28" s="1"/>
  <c r="NA32" i="28"/>
  <c r="G89" i="36"/>
  <c r="FP34" i="28"/>
  <c r="FP33" i="28"/>
  <c r="MR33" i="28"/>
  <c r="NC31" i="28"/>
  <c r="G88" i="36"/>
  <c r="MU31" i="28"/>
  <c r="F87" i="36" s="1"/>
  <c r="NH31" i="28"/>
  <c r="NB31" i="28"/>
  <c r="G87" i="36"/>
  <c r="E87" i="36"/>
  <c r="E88" i="36"/>
  <c r="MV31" i="28"/>
  <c r="F88" i="36" s="1"/>
  <c r="NI31" i="28"/>
  <c r="JO31" i="28"/>
  <c r="D87" i="36" s="1"/>
  <c r="NE31" i="28"/>
  <c r="JN31" i="28"/>
  <c r="D86" i="36" s="1"/>
  <c r="ND31" i="28"/>
  <c r="JP31" i="28"/>
  <c r="D88" i="36" s="1"/>
  <c r="NF31" i="28"/>
  <c r="NA31" i="28"/>
  <c r="G86" i="36"/>
  <c r="AR36" i="28"/>
  <c r="AS36" i="28"/>
  <c r="FU36" i="28" s="1"/>
  <c r="AQ36" i="28"/>
  <c r="FS36" i="28" s="1"/>
  <c r="MY36" i="28"/>
  <c r="MX36" i="28"/>
  <c r="NS36" i="28" s="1"/>
  <c r="MZ36" i="28"/>
  <c r="NU36" i="28" s="1"/>
  <c r="MD36" i="28"/>
  <c r="KN36" i="28"/>
  <c r="KM36" i="28"/>
  <c r="MC36" i="28"/>
  <c r="J100" i="36"/>
  <c r="H100" i="36" s="1"/>
  <c r="J99" i="36"/>
  <c r="H99" i="36" s="1"/>
  <c r="J98" i="36"/>
  <c r="H98" i="36" s="1"/>
  <c r="I96" i="36"/>
  <c r="I95" i="36"/>
  <c r="I97" i="36"/>
  <c r="LJ36" i="28"/>
  <c r="LK36" i="28"/>
  <c r="LH36" i="28"/>
  <c r="LL36" i="28"/>
  <c r="LI36" i="28"/>
  <c r="JS36" i="28"/>
  <c r="JT36" i="28"/>
  <c r="JU36" i="28"/>
  <c r="JR36" i="28"/>
  <c r="JV36" i="28"/>
  <c r="BL36" i="28"/>
  <c r="FM36" i="28" s="1"/>
  <c r="GY36" i="28"/>
  <c r="BM36" i="28"/>
  <c r="FN36" i="28" s="1"/>
  <c r="FB36" i="28"/>
  <c r="FC36" i="28"/>
  <c r="FT36" i="28"/>
  <c r="BN36" i="28"/>
  <c r="FO36" i="28" s="1"/>
  <c r="FA36" i="28"/>
  <c r="GW36" i="28"/>
  <c r="GV36" i="28"/>
  <c r="GS36" i="28" a="1"/>
  <c r="GS36" i="28" s="1"/>
  <c r="GQ36" i="28" a="1"/>
  <c r="GQ36" i="28" s="1"/>
  <c r="GX36" i="28"/>
  <c r="GT36" i="28" a="1"/>
  <c r="GT36" i="28" s="1"/>
  <c r="GP36" i="28" a="1"/>
  <c r="GP36" i="28" s="1"/>
  <c r="GR36" i="28" a="1"/>
  <c r="GR36" i="28" s="1"/>
  <c r="GO36" i="28" a="1"/>
  <c r="GO36" i="28" s="1"/>
  <c r="GM36" i="28" a="1"/>
  <c r="GM36" i="28" s="1"/>
  <c r="GK36" i="28" a="1"/>
  <c r="GK36" i="28" s="1"/>
  <c r="GJ36" i="28"/>
  <c r="GN36" i="28" a="1"/>
  <c r="GN36" i="28" s="1"/>
  <c r="GL36" i="28" a="1"/>
  <c r="GL36" i="28" s="1"/>
  <c r="GD36" i="28"/>
  <c r="GH36" i="28"/>
  <c r="GA36" i="28"/>
  <c r="GE36" i="28"/>
  <c r="GF36" i="28"/>
  <c r="GB36" i="28"/>
  <c r="FZ36" i="28"/>
  <c r="GG36" i="28"/>
  <c r="GC36" i="28"/>
  <c r="BX36" i="28"/>
  <c r="BV36" i="28"/>
  <c r="BP36" i="28"/>
  <c r="BY36" i="28"/>
  <c r="BW36" i="28"/>
  <c r="BQ36" i="28"/>
  <c r="BZ36" i="28"/>
  <c r="BT36" i="28"/>
  <c r="BR36" i="28"/>
  <c r="CA36" i="28"/>
  <c r="EC36" i="28"/>
  <c r="DZ36" i="28"/>
  <c r="EA36" i="28"/>
  <c r="BS36" i="28"/>
  <c r="DY36" i="28"/>
  <c r="DS36" i="28"/>
  <c r="DM36" i="28"/>
  <c r="DD36" i="28"/>
  <c r="BU36" i="28"/>
  <c r="DV36" i="28"/>
  <c r="DR36" i="28"/>
  <c r="DN36" i="28"/>
  <c r="DW36" i="28"/>
  <c r="DU36" i="28"/>
  <c r="CY36" i="28"/>
  <c r="CJ36" i="28"/>
  <c r="CQ36" i="28"/>
  <c r="DL36" i="28"/>
  <c r="DC36" i="28"/>
  <c r="CZ36" i="28"/>
  <c r="CN36" i="28"/>
  <c r="CL36" i="28"/>
  <c r="EB36" i="28"/>
  <c r="DX36" i="28"/>
  <c r="DT36" i="28"/>
  <c r="DB36" i="28"/>
  <c r="DA36" i="28"/>
  <c r="CW36" i="28"/>
  <c r="CR36" i="28"/>
  <c r="CP36" i="28"/>
  <c r="CM36" i="28"/>
  <c r="CI36" i="28"/>
  <c r="CX36" i="28"/>
  <c r="CH36" i="28"/>
  <c r="CO36" i="28"/>
  <c r="CK36" i="28"/>
  <c r="CS36" i="28"/>
  <c r="CC36" i="28"/>
  <c r="CG36" i="28"/>
  <c r="CF36" i="28"/>
  <c r="CE36" i="28"/>
  <c r="CD36" i="28"/>
  <c r="AB36" i="28"/>
  <c r="FD36" i="28" s="1"/>
  <c r="AC36" i="28"/>
  <c r="FE36" i="28" s="1"/>
  <c r="AD36" i="28"/>
  <c r="FF36" i="28" s="1"/>
  <c r="Y36" i="28"/>
  <c r="EX36" i="28" s="1"/>
  <c r="AW36" i="28"/>
  <c r="LQ36" i="28" s="1"/>
  <c r="AH36" i="28"/>
  <c r="P36" i="28"/>
  <c r="K36" i="28"/>
  <c r="AL36" i="28" s="1"/>
  <c r="H36" i="28"/>
  <c r="L36" i="28" s="1"/>
  <c r="I36" i="28"/>
  <c r="AF36" i="28" s="1"/>
  <c r="J36" i="28"/>
  <c r="AG36" i="28" s="1"/>
  <c r="BE36" i="28"/>
  <c r="KI36" i="28" s="1"/>
  <c r="BC36" i="28"/>
  <c r="KG36" i="28" s="1"/>
  <c r="AY36" i="28"/>
  <c r="KC36" i="28" s="1"/>
  <c r="AN36" i="28"/>
  <c r="AJ36" i="28"/>
  <c r="AP36" i="28"/>
  <c r="Q36" i="28"/>
  <c r="R36" i="28"/>
  <c r="BF36" i="28" l="1"/>
  <c r="FG36" i="28" s="1"/>
  <c r="IC35" i="28"/>
  <c r="BI35" i="28"/>
  <c r="FJ35" i="28" s="1"/>
  <c r="HP35" i="28" s="1"/>
  <c r="MP36" i="28"/>
  <c r="MJ36" i="28"/>
  <c r="MN36" i="28"/>
  <c r="IR34" i="28"/>
  <c r="JX34" i="28"/>
  <c r="LN34" i="28"/>
  <c r="LR34" i="28"/>
  <c r="KB34" i="28"/>
  <c r="AK36" i="28"/>
  <c r="EI35" i="28"/>
  <c r="BI36" i="28"/>
  <c r="FJ36" i="28" s="1"/>
  <c r="HP36" i="28" s="1"/>
  <c r="JI36" i="28"/>
  <c r="DO36" i="28"/>
  <c r="DQ36" i="28"/>
  <c r="LT35" i="28"/>
  <c r="AO36" i="28"/>
  <c r="MO36" i="28" s="1"/>
  <c r="HS36" i="28"/>
  <c r="FW33" i="28"/>
  <c r="G93" i="36" s="1"/>
  <c r="KU36" i="28"/>
  <c r="KD35" i="28"/>
  <c r="NV36" i="28"/>
  <c r="AV35" i="28"/>
  <c r="EK35" i="28" s="1"/>
  <c r="NX36" i="28"/>
  <c r="EH35" i="28"/>
  <c r="BD35" i="28"/>
  <c r="KH35" i="28" s="1"/>
  <c r="LC35" i="28" s="1"/>
  <c r="NT36" i="28"/>
  <c r="NW36" i="28"/>
  <c r="HY36" i="28"/>
  <c r="HT36" i="28"/>
  <c r="AA36" i="28"/>
  <c r="EZ36" i="28" s="1"/>
  <c r="KR36" i="28"/>
  <c r="HK36" i="28"/>
  <c r="DP36" i="28"/>
  <c r="JB36" i="28" s="1"/>
  <c r="BG36" i="28"/>
  <c r="FH36" i="28" s="1"/>
  <c r="HN36" i="28" s="1"/>
  <c r="JC34" i="28"/>
  <c r="N36" i="28"/>
  <c r="AV36" i="28" s="1"/>
  <c r="LP36" i="28" s="1"/>
  <c r="CB36" i="28"/>
  <c r="IF36" i="28" s="1"/>
  <c r="IO36" i="28"/>
  <c r="HJ36" i="28"/>
  <c r="EO35" i="28"/>
  <c r="HW35" i="28" s="1"/>
  <c r="KV35" i="28"/>
  <c r="BB36" i="28"/>
  <c r="EJ36" i="28" s="1"/>
  <c r="AX36" i="28"/>
  <c r="KB36" i="28" s="1"/>
  <c r="AT36" i="28"/>
  <c r="JX36" i="28" s="1"/>
  <c r="AM36" i="28"/>
  <c r="MM36" i="28" s="1"/>
  <c r="HG36" i="28"/>
  <c r="HI36" i="28"/>
  <c r="JK33" i="28"/>
  <c r="ND33" i="28" s="1"/>
  <c r="HV35" i="28"/>
  <c r="BH36" i="28"/>
  <c r="FI36" i="28" s="1"/>
  <c r="HO36" i="28" s="1"/>
  <c r="DE36" i="28"/>
  <c r="IT36" i="28" s="1"/>
  <c r="DQ35" i="28"/>
  <c r="DP35" i="28"/>
  <c r="DO35" i="28"/>
  <c r="DA35" i="28"/>
  <c r="CW35" i="28"/>
  <c r="JX35" i="28" s="1"/>
  <c r="EM34" i="28"/>
  <c r="LX34" i="28"/>
  <c r="MS34" i="28" s="1"/>
  <c r="NI34" i="28" s="1"/>
  <c r="KH34" i="28"/>
  <c r="LC34" i="28" s="1"/>
  <c r="JA34" i="28"/>
  <c r="AI36" i="28"/>
  <c r="EO36" i="28" s="1"/>
  <c r="AE36" i="28"/>
  <c r="ME36" i="28" s="1"/>
  <c r="HL36" i="28"/>
  <c r="IW36" i="28"/>
  <c r="HU36" i="28"/>
  <c r="JZ34" i="28"/>
  <c r="LA34" i="28" s="1"/>
  <c r="EK34" i="28"/>
  <c r="LP34" i="28"/>
  <c r="JB34" i="28"/>
  <c r="HH36" i="28"/>
  <c r="IA36" i="28"/>
  <c r="HZ36" i="28"/>
  <c r="KD34" i="28"/>
  <c r="LB34" i="28" s="1"/>
  <c r="LT34" i="28"/>
  <c r="MR34" i="28" s="1"/>
  <c r="EL34" i="28"/>
  <c r="IL36" i="28"/>
  <c r="IR36" i="28"/>
  <c r="IS36" i="28"/>
  <c r="MB36" i="28"/>
  <c r="MA36" i="28"/>
  <c r="IP36" i="28"/>
  <c r="II36" i="28"/>
  <c r="IC36" i="28"/>
  <c r="IE36" i="28"/>
  <c r="ID36" i="28"/>
  <c r="JE36" i="28"/>
  <c r="JF36" i="28"/>
  <c r="JD36" i="28"/>
  <c r="IH36" i="28"/>
  <c r="IJ36" i="28"/>
  <c r="IK36" i="28"/>
  <c r="IG36" i="28"/>
  <c r="IQ36" i="28"/>
  <c r="HM36" i="28"/>
  <c r="IN36" i="28"/>
  <c r="IM36" i="28"/>
  <c r="KL36" i="28"/>
  <c r="HF36" i="28"/>
  <c r="EQ36" i="28"/>
  <c r="MG36" i="28"/>
  <c r="KQ36" i="28"/>
  <c r="KV36" i="28"/>
  <c r="ML36" i="28"/>
  <c r="LZ36" i="28"/>
  <c r="KJ36" i="28"/>
  <c r="HD36" i="28"/>
  <c r="HE36" i="28"/>
  <c r="KK36" i="28"/>
  <c r="EK36" i="28"/>
  <c r="MF36" i="28"/>
  <c r="KP36" i="28"/>
  <c r="W36" i="28"/>
  <c r="T36" i="28"/>
  <c r="O36" i="28"/>
  <c r="BA36" i="28" s="1"/>
  <c r="JA36" i="28"/>
  <c r="IV36" i="28"/>
  <c r="JC36" i="28"/>
  <c r="KX36" i="28"/>
  <c r="MH36" i="28"/>
  <c r="LS36" i="28"/>
  <c r="KZ36" i="28"/>
  <c r="MK36" i="28"/>
  <c r="LY36" i="28"/>
  <c r="X36" i="28"/>
  <c r="U36" i="28"/>
  <c r="M36" i="28"/>
  <c r="AU36" i="28" s="1"/>
  <c r="S36" i="28"/>
  <c r="V36" i="28"/>
  <c r="BJ36" i="28"/>
  <c r="FK36" i="28" s="1"/>
  <c r="HQ36" i="28" s="1"/>
  <c r="EN36" i="28"/>
  <c r="ER36" i="28"/>
  <c r="JG36" i="28"/>
  <c r="KW36" i="28"/>
  <c r="KO36" i="28"/>
  <c r="KA36" i="28"/>
  <c r="LW36" i="28"/>
  <c r="MU33" i="28"/>
  <c r="F93" i="36" s="1"/>
  <c r="NH33" i="28"/>
  <c r="FV33" i="28"/>
  <c r="HB35" i="28"/>
  <c r="EV35" i="28"/>
  <c r="FR35" i="28"/>
  <c r="BK36" i="28"/>
  <c r="FL36" i="28" s="1"/>
  <c r="HR36" i="28" s="1"/>
  <c r="ES36" i="28"/>
  <c r="EP36" i="28"/>
  <c r="JH36" i="28"/>
  <c r="IU36" i="28"/>
  <c r="KT36" i="28"/>
  <c r="NB33" i="28"/>
  <c r="JM33" i="28"/>
  <c r="NH34" i="28"/>
  <c r="FP35" i="28"/>
  <c r="KY36" i="28"/>
  <c r="NE33" i="28"/>
  <c r="FX33" i="28"/>
  <c r="I99" i="36"/>
  <c r="J103" i="36"/>
  <c r="H103" i="36" s="1"/>
  <c r="I98" i="36"/>
  <c r="I100" i="36"/>
  <c r="J102" i="36"/>
  <c r="H102" i="36" s="1"/>
  <c r="J101" i="36"/>
  <c r="H101" i="36" s="1"/>
  <c r="NY3" i="28" l="1"/>
  <c r="B8" i="42" s="1"/>
  <c r="D8" i="42" s="1"/>
  <c r="B9" i="42"/>
  <c r="D9" i="42" s="1"/>
  <c r="MQ34" i="28"/>
  <c r="NG34" i="28" s="1"/>
  <c r="IS35" i="28"/>
  <c r="KB35" i="28"/>
  <c r="LB35" i="28" s="1"/>
  <c r="IR35" i="28"/>
  <c r="LN35" i="28"/>
  <c r="LR35" i="28"/>
  <c r="MR35" i="28" s="1"/>
  <c r="NH35" i="28" s="1"/>
  <c r="LR36" i="28"/>
  <c r="EI36" i="28"/>
  <c r="LX35" i="28"/>
  <c r="MS35" i="28" s="1"/>
  <c r="NI35" i="28" s="1"/>
  <c r="E93" i="36"/>
  <c r="JO33" i="28"/>
  <c r="D93" i="36" s="1"/>
  <c r="EU35" i="28"/>
  <c r="JZ35" i="28"/>
  <c r="LA35" i="28" s="1"/>
  <c r="EM35" i="28"/>
  <c r="LN36" i="28"/>
  <c r="JZ36" i="28"/>
  <c r="FQ35" i="28"/>
  <c r="LP35" i="28"/>
  <c r="MQ35" i="28" s="1"/>
  <c r="BD36" i="28"/>
  <c r="KH36" i="28" s="1"/>
  <c r="HV36" i="28"/>
  <c r="EH36" i="28"/>
  <c r="AZ36" i="28"/>
  <c r="HW36" i="28"/>
  <c r="LV36" i="28"/>
  <c r="JC35" i="28"/>
  <c r="FV35" i="28"/>
  <c r="G98" i="36" s="1"/>
  <c r="HX36" i="28"/>
  <c r="MI36" i="28"/>
  <c r="KS36" i="28"/>
  <c r="KF36" i="28"/>
  <c r="JA35" i="28"/>
  <c r="EV34" i="28"/>
  <c r="FW34" i="28" s="1"/>
  <c r="HB34" i="28"/>
  <c r="JL34" i="28" s="1"/>
  <c r="FQ36" i="28"/>
  <c r="EW34" i="28"/>
  <c r="FX34" i="28" s="1"/>
  <c r="E97" i="36" s="1"/>
  <c r="HC34" i="28"/>
  <c r="JM34" i="28" s="1"/>
  <c r="NF34" i="28" s="1"/>
  <c r="JB35" i="28"/>
  <c r="JL35" i="28" s="1"/>
  <c r="EU34" i="28"/>
  <c r="FV34" i="28" s="1"/>
  <c r="E95" i="36" s="1"/>
  <c r="HA34" i="28"/>
  <c r="JK34" i="28" s="1"/>
  <c r="HA35" i="28"/>
  <c r="JK35" i="28" s="1"/>
  <c r="MV34" i="28"/>
  <c r="F97" i="36" s="1"/>
  <c r="EL36" i="28"/>
  <c r="HB36" i="28" s="1"/>
  <c r="JL36" i="28" s="1"/>
  <c r="KD36" i="28"/>
  <c r="LT36" i="28"/>
  <c r="NC33" i="28"/>
  <c r="G94" i="36"/>
  <c r="MV33" i="28"/>
  <c r="F94" i="36" s="1"/>
  <c r="E94" i="36"/>
  <c r="HA36" i="28"/>
  <c r="EU36" i="28"/>
  <c r="LX36" i="28"/>
  <c r="EW35" i="28"/>
  <c r="FX35" i="28" s="1"/>
  <c r="HC35" i="28"/>
  <c r="JP33" i="28"/>
  <c r="D94" i="36" s="1"/>
  <c r="NF33" i="28"/>
  <c r="NC34" i="28"/>
  <c r="NA33" i="28"/>
  <c r="G92" i="36"/>
  <c r="MT33" i="28"/>
  <c r="F92" i="36" s="1"/>
  <c r="E92" i="36"/>
  <c r="JY36" i="28"/>
  <c r="LO36" i="28"/>
  <c r="MT34" i="28"/>
  <c r="F95" i="36" s="1"/>
  <c r="EV36" i="28"/>
  <c r="FW36" i="28" s="1"/>
  <c r="FR36" i="28"/>
  <c r="FW35" i="28"/>
  <c r="FP36" i="28"/>
  <c r="JN33" i="28"/>
  <c r="D92" i="36" s="1"/>
  <c r="LU36" i="28"/>
  <c r="KE36" i="28"/>
  <c r="I101" i="36"/>
  <c r="I103" i="36"/>
  <c r="I102" i="36"/>
  <c r="MT35" i="28" l="1"/>
  <c r="F98" i="36" s="1"/>
  <c r="NG35" i="28"/>
  <c r="MS36" i="28"/>
  <c r="E98" i="36"/>
  <c r="LA36" i="28"/>
  <c r="LC36" i="28"/>
  <c r="JN34" i="28"/>
  <c r="D95" i="36" s="1"/>
  <c r="JP34" i="28"/>
  <c r="D97" i="36" s="1"/>
  <c r="NA34" i="28"/>
  <c r="EM36" i="28"/>
  <c r="MQ36" i="28"/>
  <c r="NG36" i="28" s="1"/>
  <c r="NA35" i="28"/>
  <c r="G95" i="36"/>
  <c r="G97" i="36"/>
  <c r="ND34" i="28"/>
  <c r="JM35" i="28"/>
  <c r="JP35" i="28" s="1"/>
  <c r="D100" i="36" s="1"/>
  <c r="NE34" i="28"/>
  <c r="JO34" i="28"/>
  <c r="D96" i="36" s="1"/>
  <c r="MU34" i="28"/>
  <c r="F96" i="36" s="1"/>
  <c r="G96" i="36"/>
  <c r="NB34" i="28"/>
  <c r="E96" i="36"/>
  <c r="MR36" i="28"/>
  <c r="MU36" i="28" s="1"/>
  <c r="F102" i="36" s="1"/>
  <c r="NB35" i="28"/>
  <c r="G99" i="36"/>
  <c r="MU35" i="28"/>
  <c r="F99" i="36" s="1"/>
  <c r="NI36" i="28"/>
  <c r="JO35" i="28"/>
  <c r="D99" i="36" s="1"/>
  <c r="NE35" i="28"/>
  <c r="NB36" i="28"/>
  <c r="G102" i="36"/>
  <c r="NC35" i="28"/>
  <c r="G100" i="36"/>
  <c r="JN35" i="28"/>
  <c r="D98" i="36" s="1"/>
  <c r="ND35" i="28"/>
  <c r="JO36" i="28"/>
  <c r="D102" i="36" s="1"/>
  <c r="NE36" i="28"/>
  <c r="E99" i="36"/>
  <c r="FV36" i="28"/>
  <c r="LB36" i="28"/>
  <c r="E102" i="36" s="1"/>
  <c r="MV35" i="28"/>
  <c r="F100" i="36" s="1"/>
  <c r="JK36" i="28"/>
  <c r="E100" i="36"/>
  <c r="E101" i="36" l="1"/>
  <c r="NF35" i="28"/>
  <c r="EW36" i="28"/>
  <c r="FX36" i="28" s="1"/>
  <c r="HC36" i="28"/>
  <c r="JM36" i="28" s="1"/>
  <c r="NH36" i="28"/>
  <c r="NA36" i="28"/>
  <c r="G101" i="36"/>
  <c r="MT36" i="28"/>
  <c r="F101" i="36" s="1"/>
  <c r="JN36" i="28"/>
  <c r="D101" i="36" s="1"/>
  <c r="ND36" i="28"/>
  <c r="NF36" i="28" l="1"/>
  <c r="JP36" i="28"/>
  <c r="D103" i="36" s="1"/>
  <c r="G103" i="36"/>
  <c r="NC36" i="28"/>
  <c r="NK3" i="28" s="1"/>
  <c r="B7" i="42" s="1"/>
  <c r="D7" i="42" s="1"/>
  <c r="E103" i="36"/>
  <c r="MV36" i="28"/>
  <c r="F103" i="36" s="1"/>
  <c r="NJ3" i="28" l="1"/>
  <c r="B6" i="42" s="1"/>
  <c r="D6" i="42" s="1"/>
</calcChain>
</file>

<file path=xl/sharedStrings.xml><?xml version="1.0" encoding="utf-8"?>
<sst xmlns="http://schemas.openxmlformats.org/spreadsheetml/2006/main" count="2715" uniqueCount="786">
  <si>
    <t>建物の階数</t>
    <rPh sb="0" eb="2">
      <t>タテモノ</t>
    </rPh>
    <rPh sb="3" eb="5">
      <t>カイスウ</t>
    </rPh>
    <phoneticPr fontId="1"/>
  </si>
  <si>
    <t>m</t>
    <phoneticPr fontId="1"/>
  </si>
  <si>
    <t>階</t>
    <rPh sb="0" eb="1">
      <t>カイ</t>
    </rPh>
    <phoneticPr fontId="1"/>
  </si>
  <si>
    <t>㎡</t>
    <phoneticPr fontId="1"/>
  </si>
  <si>
    <t>共用廊下の種別</t>
    <rPh sb="0" eb="2">
      <t>キョウヨウ</t>
    </rPh>
    <rPh sb="2" eb="4">
      <t>ロウカ</t>
    </rPh>
    <rPh sb="5" eb="7">
      <t>シュベツ</t>
    </rPh>
    <phoneticPr fontId="1"/>
  </si>
  <si>
    <t>外壁の熱貫流率</t>
    <rPh sb="0" eb="2">
      <t>ガイヘキ</t>
    </rPh>
    <rPh sb="3" eb="4">
      <t>ネツ</t>
    </rPh>
    <rPh sb="4" eb="6">
      <t>カンリュウ</t>
    </rPh>
    <rPh sb="6" eb="7">
      <t>リツ</t>
    </rPh>
    <phoneticPr fontId="1"/>
  </si>
  <si>
    <t>入力責任者</t>
    <rPh sb="0" eb="2">
      <t>ニュウリョク</t>
    </rPh>
    <rPh sb="2" eb="5">
      <t>セキニンシャ</t>
    </rPh>
    <phoneticPr fontId="1"/>
  </si>
  <si>
    <t>地域の区分</t>
    <rPh sb="0" eb="2">
      <t>チイキ</t>
    </rPh>
    <rPh sb="3" eb="5">
      <t>クブン</t>
    </rPh>
    <phoneticPr fontId="1"/>
  </si>
  <si>
    <t>建物の構造</t>
    <rPh sb="0" eb="2">
      <t>タテモノ</t>
    </rPh>
    <rPh sb="3" eb="5">
      <t>コウゾウ</t>
    </rPh>
    <phoneticPr fontId="1"/>
  </si>
  <si>
    <t>建物全体の高さ</t>
    <rPh sb="0" eb="2">
      <t>タテモノ</t>
    </rPh>
    <rPh sb="2" eb="4">
      <t>ゼンタイ</t>
    </rPh>
    <rPh sb="5" eb="6">
      <t>タカ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</si>
  <si>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</si>
  <si>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</si>
  <si>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</si>
  <si>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</si>
  <si>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延べ面積</t>
    <rPh sb="0" eb="1">
      <t>ノ</t>
    </rPh>
    <rPh sb="2" eb="4">
      <t>メンセキ</t>
    </rPh>
    <phoneticPr fontId="1"/>
  </si>
  <si>
    <t>⑩</t>
    <phoneticPr fontId="1"/>
  </si>
  <si>
    <t>設計値</t>
    <rPh sb="0" eb="3">
      <t>セッケイチ</t>
    </rPh>
    <phoneticPr fontId="1"/>
  </si>
  <si>
    <t>基準値</t>
    <rPh sb="0" eb="3">
      <t>キジュンチ</t>
    </rPh>
    <phoneticPr fontId="1"/>
  </si>
  <si>
    <t>建物名称</t>
    <rPh sb="0" eb="2">
      <t>タテモノ</t>
    </rPh>
    <rPh sb="2" eb="4">
      <t>メイショウ</t>
    </rPh>
    <phoneticPr fontId="1"/>
  </si>
  <si>
    <t>建物所在地</t>
    <rPh sb="0" eb="2">
      <t>タテモノ</t>
    </rPh>
    <rPh sb="2" eb="5">
      <t>ショザイチ</t>
    </rPh>
    <phoneticPr fontId="1"/>
  </si>
  <si>
    <t>(数値入力)</t>
    <rPh sb="1" eb="3">
      <t>スウチ</t>
    </rPh>
    <rPh sb="3" eb="5">
      <t>ニュウリョク</t>
    </rPh>
    <phoneticPr fontId="1"/>
  </si>
  <si>
    <t>中住戸</t>
    <rPh sb="0" eb="1">
      <t>ナカ</t>
    </rPh>
    <rPh sb="1" eb="3">
      <t>ジュウコ</t>
    </rPh>
    <phoneticPr fontId="1"/>
  </si>
  <si>
    <t>住戸</t>
    <rPh sb="0" eb="2">
      <t>ジュウコ</t>
    </rPh>
    <phoneticPr fontId="1"/>
  </si>
  <si>
    <t>（1）住戸</t>
    <rPh sb="3" eb="5">
      <t>ジュウコ</t>
    </rPh>
    <phoneticPr fontId="1"/>
  </si>
  <si>
    <t>⑩</t>
  </si>
  <si>
    <t>⑪</t>
  </si>
  <si>
    <t>⑫</t>
  </si>
  <si>
    <t>⑬</t>
  </si>
  <si>
    <t>窓の日射熱取得率（暖房期）</t>
    <rPh sb="0" eb="1">
      <t>マド</t>
    </rPh>
    <rPh sb="2" eb="4">
      <t>ニッシャ</t>
    </rPh>
    <rPh sb="4" eb="5">
      <t>ネツ</t>
    </rPh>
    <rPh sb="5" eb="8">
      <t>シュトクリツ</t>
    </rPh>
    <rPh sb="9" eb="11">
      <t>ダンボウ</t>
    </rPh>
    <rPh sb="11" eb="12">
      <t>キ</t>
    </rPh>
    <phoneticPr fontId="1"/>
  </si>
  <si>
    <t>窓の日射熱取得率（冷房期）</t>
    <rPh sb="0" eb="1">
      <t>マド</t>
    </rPh>
    <rPh sb="2" eb="4">
      <t>ニッシャ</t>
    </rPh>
    <rPh sb="4" eb="5">
      <t>ネツ</t>
    </rPh>
    <rPh sb="5" eb="8">
      <t>シュトクリツ</t>
    </rPh>
    <rPh sb="9" eb="11">
      <t>レイボウ</t>
    </rPh>
    <rPh sb="11" eb="12">
      <t>キ</t>
    </rPh>
    <phoneticPr fontId="1"/>
  </si>
  <si>
    <t>項目</t>
    <rPh sb="0" eb="2">
      <t>コウモク</t>
    </rPh>
    <phoneticPr fontId="1"/>
  </si>
  <si>
    <t>単位→</t>
    <rPh sb="0" eb="2">
      <t>タンイ</t>
    </rPh>
    <phoneticPr fontId="1"/>
  </si>
  <si>
    <t>階高</t>
    <rPh sb="0" eb="2">
      <t>カイダカ</t>
    </rPh>
    <phoneticPr fontId="1"/>
  </si>
  <si>
    <t>m</t>
  </si>
  <si>
    <t>①</t>
  </si>
  <si>
    <t>RC造</t>
    <rPh sb="2" eb="3">
      <t>ゾウ</t>
    </rPh>
    <phoneticPr fontId="1"/>
  </si>
  <si>
    <t>S造</t>
    <rPh sb="1" eb="2">
      <t>ゾウ</t>
    </rPh>
    <phoneticPr fontId="1"/>
  </si>
  <si>
    <t>木造（CLT以外）</t>
    <rPh sb="0" eb="2">
      <t>モクゾウ</t>
    </rPh>
    <rPh sb="6" eb="8">
      <t>イガイ</t>
    </rPh>
    <phoneticPr fontId="1"/>
  </si>
  <si>
    <t>-</t>
  </si>
  <si>
    <t>木造（CLT）</t>
    <rPh sb="0" eb="2">
      <t>モクゾウ</t>
    </rPh>
    <phoneticPr fontId="1"/>
  </si>
  <si>
    <t>②</t>
  </si>
  <si>
    <t>③</t>
  </si>
  <si>
    <t>④</t>
  </si>
  <si>
    <t>⑤</t>
  </si>
  <si>
    <t>主たる居室の窓の方位</t>
    <rPh sb="0" eb="1">
      <t>シュ</t>
    </rPh>
    <rPh sb="3" eb="5">
      <t>キョシツ</t>
    </rPh>
    <rPh sb="6" eb="7">
      <t>マド</t>
    </rPh>
    <rPh sb="8" eb="10">
      <t>ホウイ</t>
    </rPh>
    <phoneticPr fontId="1"/>
  </si>
  <si>
    <t>外廊下</t>
    <rPh sb="0" eb="1">
      <t>ソト</t>
    </rPh>
    <rPh sb="1" eb="3">
      <t>ロウカ</t>
    </rPh>
    <phoneticPr fontId="1"/>
  </si>
  <si>
    <t>空調しない中廊下</t>
    <rPh sb="0" eb="2">
      <t>クウチョウ</t>
    </rPh>
    <rPh sb="5" eb="6">
      <t>ナカ</t>
    </rPh>
    <rPh sb="6" eb="8">
      <t>ロウカ</t>
    </rPh>
    <phoneticPr fontId="1"/>
  </si>
  <si>
    <t>空調する中廊下</t>
    <rPh sb="0" eb="2">
      <t>クウチョウ</t>
    </rPh>
    <rPh sb="4" eb="5">
      <t>ナカ</t>
    </rPh>
    <rPh sb="5" eb="7">
      <t>ロウカ</t>
    </rPh>
    <phoneticPr fontId="1"/>
  </si>
  <si>
    <t>北</t>
    <rPh sb="0" eb="1">
      <t>キタ</t>
    </rPh>
    <phoneticPr fontId="1"/>
  </si>
  <si>
    <t>北東</t>
    <rPh sb="0" eb="2">
      <t>ホクトウ</t>
    </rPh>
    <phoneticPr fontId="1"/>
  </si>
  <si>
    <t>東</t>
    <rPh sb="0" eb="1">
      <t>ヒガシ</t>
    </rPh>
    <phoneticPr fontId="1"/>
  </si>
  <si>
    <t>南東</t>
    <rPh sb="0" eb="2">
      <t>ナントウ</t>
    </rPh>
    <phoneticPr fontId="1"/>
  </si>
  <si>
    <t>南</t>
    <rPh sb="0" eb="1">
      <t>ミナミ</t>
    </rPh>
    <phoneticPr fontId="1"/>
  </si>
  <si>
    <t>南西</t>
    <rPh sb="0" eb="2">
      <t>ナンセイ</t>
    </rPh>
    <phoneticPr fontId="1"/>
  </si>
  <si>
    <t>西</t>
    <rPh sb="0" eb="1">
      <t>ニシ</t>
    </rPh>
    <phoneticPr fontId="1"/>
  </si>
  <si>
    <t>北西</t>
    <rPh sb="0" eb="2">
      <t>ホクセイ</t>
    </rPh>
    <phoneticPr fontId="1"/>
  </si>
  <si>
    <t>選択肢</t>
    <rPh sb="0" eb="3">
      <t>センタクシ</t>
    </rPh>
    <phoneticPr fontId="1"/>
  </si>
  <si>
    <t>住戸数</t>
    <rPh sb="0" eb="2">
      <t>ジュウコ</t>
    </rPh>
    <rPh sb="2" eb="3">
      <t>スウ</t>
    </rPh>
    <phoneticPr fontId="1"/>
  </si>
  <si>
    <t>記号→</t>
    <rPh sb="0" eb="2">
      <t>キゴウ</t>
    </rPh>
    <phoneticPr fontId="1"/>
  </si>
  <si>
    <t>H_i</t>
    <phoneticPr fontId="1"/>
  </si>
  <si>
    <t>㎡</t>
    <phoneticPr fontId="1"/>
  </si>
  <si>
    <t>項目名→</t>
    <rPh sb="0" eb="2">
      <t>コウモク</t>
    </rPh>
    <rPh sb="2" eb="3">
      <t>メイ</t>
    </rPh>
    <phoneticPr fontId="1"/>
  </si>
  <si>
    <t>北東</t>
    <rPh sb="0" eb="2">
      <t>ホクトウ</t>
    </rPh>
    <phoneticPr fontId="1"/>
  </si>
  <si>
    <t>方位リスト</t>
    <rPh sb="0" eb="2">
      <t>ホウイ</t>
    </rPh>
    <phoneticPr fontId="1"/>
  </si>
  <si>
    <t>入力された建物の方位</t>
    <rPh sb="0" eb="2">
      <t>ニュウリョク</t>
    </rPh>
    <rPh sb="5" eb="7">
      <t>タテモノ</t>
    </rPh>
    <rPh sb="8" eb="10">
      <t>ホウイ</t>
    </rPh>
    <phoneticPr fontId="1"/>
  </si>
  <si>
    <t>方位d=0の窓面積の合計</t>
    <rPh sb="0" eb="2">
      <t>ホウイ</t>
    </rPh>
    <rPh sb="6" eb="7">
      <t>マド</t>
    </rPh>
    <rPh sb="7" eb="9">
      <t>メンセキ</t>
    </rPh>
    <rPh sb="10" eb="12">
      <t>ゴウケイ</t>
    </rPh>
    <phoneticPr fontId="1"/>
  </si>
  <si>
    <t>方位d=90の窓面積の合計</t>
    <rPh sb="0" eb="2">
      <t>ホウイ</t>
    </rPh>
    <rPh sb="7" eb="8">
      <t>マド</t>
    </rPh>
    <rPh sb="8" eb="10">
      <t>メンセキ</t>
    </rPh>
    <rPh sb="11" eb="13">
      <t>ゴウケイ</t>
    </rPh>
    <phoneticPr fontId="1"/>
  </si>
  <si>
    <t>方位d=180の窓面積の合計</t>
    <rPh sb="0" eb="2">
      <t>ホウイ</t>
    </rPh>
    <rPh sb="8" eb="9">
      <t>マド</t>
    </rPh>
    <rPh sb="9" eb="11">
      <t>メンセキ</t>
    </rPh>
    <rPh sb="12" eb="14">
      <t>ゴウケイ</t>
    </rPh>
    <phoneticPr fontId="1"/>
  </si>
  <si>
    <t>方位d=270の窓面積の合計</t>
    <rPh sb="0" eb="2">
      <t>ホウイ</t>
    </rPh>
    <rPh sb="8" eb="9">
      <t>マド</t>
    </rPh>
    <rPh sb="9" eb="11">
      <t>メンセキ</t>
    </rPh>
    <rPh sb="12" eb="14">
      <t>ゴウケイ</t>
    </rPh>
    <phoneticPr fontId="1"/>
  </si>
  <si>
    <t>d=0</t>
  </si>
  <si>
    <t>d=90</t>
  </si>
  <si>
    <t>d=180</t>
  </si>
  <si>
    <t>d=270</t>
  </si>
  <si>
    <t>妻住戸
(d90側）</t>
    <rPh sb="0" eb="1">
      <t>ツマ</t>
    </rPh>
    <rPh sb="1" eb="3">
      <t>ジュウコ</t>
    </rPh>
    <rPh sb="8" eb="9">
      <t>ガワ</t>
    </rPh>
    <phoneticPr fontId="1"/>
  </si>
  <si>
    <t>妻住戸
(d270側）</t>
    <rPh sb="0" eb="1">
      <t>ツマ</t>
    </rPh>
    <rPh sb="1" eb="3">
      <t>ジュウコ</t>
    </rPh>
    <rPh sb="9" eb="10">
      <t>ガワ</t>
    </rPh>
    <phoneticPr fontId="1"/>
  </si>
  <si>
    <t>中住戸</t>
    <rPh sb="0" eb="1">
      <t>ナカ</t>
    </rPh>
    <rPh sb="1" eb="3">
      <t>ジュウコ</t>
    </rPh>
    <phoneticPr fontId="1"/>
  </si>
  <si>
    <t>A_f,i,j=1</t>
    <phoneticPr fontId="1"/>
  </si>
  <si>
    <t>A_f,i,j=2</t>
    <phoneticPr fontId="1"/>
  </si>
  <si>
    <t>A_f,i,j=3</t>
    <phoneticPr fontId="1"/>
  </si>
  <si>
    <t>A_r,i,j=1</t>
    <phoneticPr fontId="1"/>
  </si>
  <si>
    <t>A_r,i,j=2</t>
    <phoneticPr fontId="1"/>
  </si>
  <si>
    <t>A_r,i,j=3</t>
    <phoneticPr fontId="1"/>
  </si>
  <si>
    <t>妻住戸（d90側）における各方位の窓面積</t>
    <rPh sb="0" eb="1">
      <t>ツマ</t>
    </rPh>
    <rPh sb="1" eb="3">
      <t>ジュウコ</t>
    </rPh>
    <rPh sb="7" eb="8">
      <t>ガワ</t>
    </rPh>
    <rPh sb="13" eb="14">
      <t>カク</t>
    </rPh>
    <rPh sb="14" eb="16">
      <t>ホウイ</t>
    </rPh>
    <rPh sb="17" eb="18">
      <t>マド</t>
    </rPh>
    <rPh sb="18" eb="20">
      <t>メンセキ</t>
    </rPh>
    <phoneticPr fontId="1"/>
  </si>
  <si>
    <t>妻住戸（d270側）における各方位の窓面積</t>
    <rPh sb="0" eb="1">
      <t>ツマ</t>
    </rPh>
    <rPh sb="1" eb="3">
      <t>ジュウコ</t>
    </rPh>
    <rPh sb="8" eb="9">
      <t>ガワ</t>
    </rPh>
    <rPh sb="14" eb="15">
      <t>カク</t>
    </rPh>
    <rPh sb="15" eb="17">
      <t>ホウイ</t>
    </rPh>
    <rPh sb="18" eb="19">
      <t>マド</t>
    </rPh>
    <rPh sb="19" eb="21">
      <t>メンセキ</t>
    </rPh>
    <phoneticPr fontId="1"/>
  </si>
  <si>
    <t>中住戸における各方位の窓面積</t>
    <rPh sb="0" eb="1">
      <t>ナカ</t>
    </rPh>
    <rPh sb="1" eb="3">
      <t>ジュウコ</t>
    </rPh>
    <rPh sb="7" eb="8">
      <t>カク</t>
    </rPh>
    <rPh sb="8" eb="10">
      <t>ホウイ</t>
    </rPh>
    <rPh sb="11" eb="12">
      <t>マド</t>
    </rPh>
    <rPh sb="12" eb="14">
      <t>メンセキ</t>
    </rPh>
    <phoneticPr fontId="1"/>
  </si>
  <si>
    <t>妻住戸（d90側）における各方位の外壁面積</t>
    <rPh sb="0" eb="1">
      <t>ツマ</t>
    </rPh>
    <rPh sb="1" eb="3">
      <t>ジュウコ</t>
    </rPh>
    <rPh sb="7" eb="8">
      <t>ガワ</t>
    </rPh>
    <rPh sb="13" eb="14">
      <t>カク</t>
    </rPh>
    <rPh sb="14" eb="16">
      <t>ホウイ</t>
    </rPh>
    <rPh sb="17" eb="19">
      <t>ガイヘキ</t>
    </rPh>
    <rPh sb="19" eb="21">
      <t>メンセキ</t>
    </rPh>
    <phoneticPr fontId="1"/>
  </si>
  <si>
    <t>妻住戸（d270側）における各方位の外壁面積</t>
    <rPh sb="0" eb="1">
      <t>ツマ</t>
    </rPh>
    <rPh sb="1" eb="3">
      <t>ジュウコ</t>
    </rPh>
    <rPh sb="8" eb="9">
      <t>ガワ</t>
    </rPh>
    <rPh sb="14" eb="15">
      <t>カク</t>
    </rPh>
    <rPh sb="15" eb="17">
      <t>ホウイ</t>
    </rPh>
    <rPh sb="18" eb="20">
      <t>ガイヘキ</t>
    </rPh>
    <rPh sb="20" eb="22">
      <t>メンセキ</t>
    </rPh>
    <phoneticPr fontId="1"/>
  </si>
  <si>
    <t>中住戸における各方位の外壁面積</t>
    <rPh sb="0" eb="1">
      <t>ナカ</t>
    </rPh>
    <rPh sb="1" eb="3">
      <t>ジュウコ</t>
    </rPh>
    <rPh sb="7" eb="8">
      <t>カク</t>
    </rPh>
    <rPh sb="8" eb="10">
      <t>ホウイ</t>
    </rPh>
    <rPh sb="11" eb="13">
      <t>ガイヘキ</t>
    </rPh>
    <rPh sb="13" eb="15">
      <t>メンセキ</t>
    </rPh>
    <phoneticPr fontId="1"/>
  </si>
  <si>
    <t>A_of,i,j=1</t>
  </si>
  <si>
    <t>A_of,i,j=2</t>
  </si>
  <si>
    <t>A_of,i,j=3</t>
  </si>
  <si>
    <t>A_iw,i,j=1</t>
  </si>
  <si>
    <t>A_iw,i,j=2</t>
  </si>
  <si>
    <t>A_iw,i,j=3</t>
  </si>
  <si>
    <t>A_if,i,j=1</t>
  </si>
  <si>
    <t>A_if,i,j=2</t>
  </si>
  <si>
    <t>A_if,i,j=3</t>
  </si>
  <si>
    <t>2-1</t>
    <phoneticPr fontId="1"/>
  </si>
  <si>
    <t>2-2</t>
  </si>
  <si>
    <t>13-2</t>
  </si>
  <si>
    <t>13-3</t>
  </si>
  <si>
    <t>A_ic,i,j=1</t>
  </si>
  <si>
    <t>A_ic,i,j=2</t>
  </si>
  <si>
    <t>A_ic,i,j=3</t>
  </si>
  <si>
    <t>階</t>
  </si>
  <si>
    <t>方位d=0の外壁面積の合計</t>
    <rPh sb="0" eb="2">
      <t>ホウイ</t>
    </rPh>
    <rPh sb="8" eb="10">
      <t>メンセキ</t>
    </rPh>
    <rPh sb="11" eb="13">
      <t>ゴウケイ</t>
    </rPh>
    <phoneticPr fontId="1"/>
  </si>
  <si>
    <t>方位d=90の外壁面積の合計</t>
    <rPh sb="0" eb="2">
      <t>ホウイ</t>
    </rPh>
    <rPh sb="9" eb="11">
      <t>メンセキ</t>
    </rPh>
    <rPh sb="12" eb="14">
      <t>ゴウケイ</t>
    </rPh>
    <phoneticPr fontId="1"/>
  </si>
  <si>
    <t>方位d=180の外壁面積の合計</t>
    <rPh sb="0" eb="2">
      <t>ホウイ</t>
    </rPh>
    <rPh sb="10" eb="12">
      <t>メンセキ</t>
    </rPh>
    <rPh sb="13" eb="15">
      <t>ゴウケイ</t>
    </rPh>
    <phoneticPr fontId="1"/>
  </si>
  <si>
    <t>方位d=270の外壁面積の合計</t>
    <rPh sb="0" eb="2">
      <t>ホウイ</t>
    </rPh>
    <rPh sb="10" eb="12">
      <t>メンセキ</t>
    </rPh>
    <rPh sb="13" eb="15">
      <t>ゴウケイ</t>
    </rPh>
    <phoneticPr fontId="1"/>
  </si>
  <si>
    <t>A_dr,i,j=1</t>
  </si>
  <si>
    <t>A_dr,i,j=2</t>
  </si>
  <si>
    <t>A_dr,i,j=3</t>
  </si>
  <si>
    <t>⑪</t>
    <phoneticPr fontId="1"/>
  </si>
  <si>
    <t>-</t>
    <phoneticPr fontId="1"/>
  </si>
  <si>
    <t>8-2</t>
  </si>
  <si>
    <t>8-3</t>
  </si>
  <si>
    <t>11-1</t>
  </si>
  <si>
    <t>11-2</t>
  </si>
  <si>
    <t>11-3</t>
  </si>
  <si>
    <t>13-1</t>
  </si>
  <si>
    <t>妻住戸（d90側）における各方位のΨ1vに該当する熱橋部の長さ</t>
    <rPh sb="0" eb="1">
      <t>ツマ</t>
    </rPh>
    <rPh sb="1" eb="3">
      <t>ジュウコ</t>
    </rPh>
    <rPh sb="7" eb="8">
      <t>ガワ</t>
    </rPh>
    <rPh sb="13" eb="14">
      <t>カク</t>
    </rPh>
    <rPh sb="14" eb="16">
      <t>ホウイ</t>
    </rPh>
    <rPh sb="21" eb="23">
      <t>ガイトウ</t>
    </rPh>
    <rPh sb="25" eb="27">
      <t>ネッキョウ</t>
    </rPh>
    <rPh sb="27" eb="28">
      <t>ブ</t>
    </rPh>
    <rPh sb="29" eb="30">
      <t>ナガ</t>
    </rPh>
    <phoneticPr fontId="1"/>
  </si>
  <si>
    <t>妻住戸（d270側）における各方位のΨ1vに該当する熱橋部の長さ</t>
    <rPh sb="0" eb="1">
      <t>ツマ</t>
    </rPh>
    <rPh sb="1" eb="3">
      <t>ジュウコ</t>
    </rPh>
    <rPh sb="8" eb="9">
      <t>ガワ</t>
    </rPh>
    <rPh sb="14" eb="15">
      <t>カク</t>
    </rPh>
    <rPh sb="15" eb="17">
      <t>ホウイ</t>
    </rPh>
    <rPh sb="22" eb="24">
      <t>ガイトウ</t>
    </rPh>
    <rPh sb="26" eb="28">
      <t>ネッキョウ</t>
    </rPh>
    <rPh sb="28" eb="29">
      <t>ブ</t>
    </rPh>
    <rPh sb="30" eb="31">
      <t>ナガ</t>
    </rPh>
    <phoneticPr fontId="1"/>
  </si>
  <si>
    <t>中住戸における各方位のΨ1vに該当する熱橋部の長さ</t>
    <rPh sb="0" eb="1">
      <t>ナカ</t>
    </rPh>
    <rPh sb="1" eb="3">
      <t>ジュウコ</t>
    </rPh>
    <rPh sb="7" eb="8">
      <t>カク</t>
    </rPh>
    <rPh sb="8" eb="10">
      <t>ホウイ</t>
    </rPh>
    <rPh sb="15" eb="17">
      <t>ガイトウ</t>
    </rPh>
    <rPh sb="19" eb="21">
      <t>ネッキョウ</t>
    </rPh>
    <rPh sb="21" eb="22">
      <t>ブ</t>
    </rPh>
    <rPh sb="23" eb="24">
      <t>ナガ</t>
    </rPh>
    <phoneticPr fontId="1"/>
  </si>
  <si>
    <t>15-2</t>
  </si>
  <si>
    <t>15-3</t>
  </si>
  <si>
    <t>Ψ1hrに該当する熱橋部の長さ</t>
    <rPh sb="5" eb="7">
      <t>ガイトウ</t>
    </rPh>
    <rPh sb="9" eb="11">
      <t>ネッキョウ</t>
    </rPh>
    <rPh sb="11" eb="12">
      <t>ブ</t>
    </rPh>
    <rPh sb="13" eb="14">
      <t>ナガ</t>
    </rPh>
    <phoneticPr fontId="1"/>
  </si>
  <si>
    <t>l_Ψ1hr,i,j=1</t>
    <phoneticPr fontId="1"/>
  </si>
  <si>
    <t>l_Ψ1hr,i,j=2</t>
  </si>
  <si>
    <t>l_Ψ1hr,i,j=3</t>
  </si>
  <si>
    <t>Ψ1hfに該当する熱橋部の長さ</t>
    <rPh sb="5" eb="7">
      <t>ガイトウ</t>
    </rPh>
    <rPh sb="9" eb="11">
      <t>ネッキョウ</t>
    </rPh>
    <rPh sb="11" eb="12">
      <t>ブ</t>
    </rPh>
    <rPh sb="13" eb="14">
      <t>ナガ</t>
    </rPh>
    <phoneticPr fontId="1"/>
  </si>
  <si>
    <t>l_Ψ1hf,i,j=1</t>
  </si>
  <si>
    <t>l_Ψ1hf,i,j=2</t>
  </si>
  <si>
    <t>l_Ψ1hf,i,j=3</t>
  </si>
  <si>
    <t>妻住戸（d90側）における各方位のΨ2vに該当する熱橋部の長さ</t>
    <rPh sb="0" eb="1">
      <t>ツマ</t>
    </rPh>
    <rPh sb="1" eb="3">
      <t>ジュウコ</t>
    </rPh>
    <rPh sb="7" eb="8">
      <t>ガワ</t>
    </rPh>
    <rPh sb="13" eb="14">
      <t>カク</t>
    </rPh>
    <rPh sb="14" eb="16">
      <t>ホウイ</t>
    </rPh>
    <rPh sb="21" eb="23">
      <t>ガイトウ</t>
    </rPh>
    <rPh sb="25" eb="27">
      <t>ネッキョウ</t>
    </rPh>
    <rPh sb="27" eb="28">
      <t>ブ</t>
    </rPh>
    <rPh sb="29" eb="30">
      <t>ナガ</t>
    </rPh>
    <phoneticPr fontId="1"/>
  </si>
  <si>
    <t>妻住戸（d270側）における各方位のΨ2vに該当する熱橋部の長さ</t>
    <rPh sb="0" eb="1">
      <t>ツマ</t>
    </rPh>
    <rPh sb="1" eb="3">
      <t>ジュウコ</t>
    </rPh>
    <rPh sb="8" eb="9">
      <t>ガワ</t>
    </rPh>
    <rPh sb="14" eb="15">
      <t>カク</t>
    </rPh>
    <rPh sb="15" eb="17">
      <t>ホウイ</t>
    </rPh>
    <rPh sb="22" eb="24">
      <t>ガイトウ</t>
    </rPh>
    <rPh sb="26" eb="28">
      <t>ネッキョウ</t>
    </rPh>
    <rPh sb="28" eb="29">
      <t>ブ</t>
    </rPh>
    <rPh sb="30" eb="31">
      <t>ナガ</t>
    </rPh>
    <phoneticPr fontId="1"/>
  </si>
  <si>
    <t>中住戸における各方位のΨ2vに該当する熱橋部の長さ</t>
    <rPh sb="0" eb="1">
      <t>ナカ</t>
    </rPh>
    <rPh sb="1" eb="3">
      <t>ジュウコ</t>
    </rPh>
    <rPh sb="7" eb="8">
      <t>カク</t>
    </rPh>
    <rPh sb="8" eb="10">
      <t>ホウイ</t>
    </rPh>
    <rPh sb="15" eb="17">
      <t>ガイトウ</t>
    </rPh>
    <rPh sb="19" eb="21">
      <t>ネッキョウ</t>
    </rPh>
    <rPh sb="21" eb="22">
      <t>ブ</t>
    </rPh>
    <rPh sb="23" eb="24">
      <t>ナガ</t>
    </rPh>
    <phoneticPr fontId="1"/>
  </si>
  <si>
    <t>Ψ2hrに該当する熱橋部の長さ</t>
    <rPh sb="5" eb="7">
      <t>ガイトウ</t>
    </rPh>
    <rPh sb="9" eb="11">
      <t>ネッキョウ</t>
    </rPh>
    <rPh sb="11" eb="12">
      <t>ブ</t>
    </rPh>
    <rPh sb="13" eb="14">
      <t>ナガ</t>
    </rPh>
    <phoneticPr fontId="1"/>
  </si>
  <si>
    <t>l_Ψ2hr,i,j=1</t>
  </si>
  <si>
    <t>l_Ψ2hr,i,j=2</t>
  </si>
  <si>
    <t>l_Ψ2hr,i,j=3</t>
  </si>
  <si>
    <t>妻住戸（d90側）における各方位のΨ2hf1に該当する熱橋部の長さ</t>
    <rPh sb="0" eb="1">
      <t>ツマ</t>
    </rPh>
    <rPh sb="1" eb="3">
      <t>ジュウコ</t>
    </rPh>
    <rPh sb="7" eb="8">
      <t>ガワ</t>
    </rPh>
    <rPh sb="13" eb="14">
      <t>カク</t>
    </rPh>
    <rPh sb="14" eb="16">
      <t>ホウイ</t>
    </rPh>
    <rPh sb="23" eb="25">
      <t>ガイトウ</t>
    </rPh>
    <rPh sb="27" eb="29">
      <t>ネッキョウ</t>
    </rPh>
    <rPh sb="29" eb="30">
      <t>ブ</t>
    </rPh>
    <rPh sb="31" eb="32">
      <t>ナガ</t>
    </rPh>
    <phoneticPr fontId="1"/>
  </si>
  <si>
    <t>妻住戸（d270側）における各方位のΨ2hf1に該当する熱橋部の長さ</t>
    <rPh sb="0" eb="1">
      <t>ツマ</t>
    </rPh>
    <rPh sb="1" eb="3">
      <t>ジュウコ</t>
    </rPh>
    <rPh sb="8" eb="9">
      <t>ガワ</t>
    </rPh>
    <rPh sb="14" eb="15">
      <t>カク</t>
    </rPh>
    <rPh sb="15" eb="17">
      <t>ホウイ</t>
    </rPh>
    <rPh sb="24" eb="26">
      <t>ガイトウ</t>
    </rPh>
    <rPh sb="28" eb="30">
      <t>ネッキョウ</t>
    </rPh>
    <rPh sb="30" eb="31">
      <t>ブ</t>
    </rPh>
    <rPh sb="32" eb="33">
      <t>ナガ</t>
    </rPh>
    <phoneticPr fontId="1"/>
  </si>
  <si>
    <t>中住戸における各方位のΨ2hf1に該当する熱橋部の長さ</t>
    <rPh sb="0" eb="1">
      <t>ナカ</t>
    </rPh>
    <rPh sb="1" eb="3">
      <t>ジュウコ</t>
    </rPh>
    <rPh sb="7" eb="8">
      <t>カク</t>
    </rPh>
    <rPh sb="8" eb="10">
      <t>ホウイ</t>
    </rPh>
    <rPh sb="17" eb="19">
      <t>ガイトウ</t>
    </rPh>
    <rPh sb="21" eb="23">
      <t>ネッキョウ</t>
    </rPh>
    <rPh sb="23" eb="24">
      <t>ブ</t>
    </rPh>
    <rPh sb="25" eb="26">
      <t>ナガ</t>
    </rPh>
    <phoneticPr fontId="1"/>
  </si>
  <si>
    <t>20-1</t>
  </si>
  <si>
    <t>20-2</t>
  </si>
  <si>
    <t>20-3</t>
  </si>
  <si>
    <t>Ψ2hf2に該当する熱橋部の長さ</t>
    <rPh sb="6" eb="8">
      <t>ガイトウ</t>
    </rPh>
    <rPh sb="10" eb="12">
      <t>ネッキョウ</t>
    </rPh>
    <rPh sb="12" eb="13">
      <t>ブ</t>
    </rPh>
    <rPh sb="14" eb="15">
      <t>ナガ</t>
    </rPh>
    <phoneticPr fontId="1"/>
  </si>
  <si>
    <t>l_Ψ2hf2,i,j=1</t>
  </si>
  <si>
    <t>l_Ψ2hf2,i,j=2</t>
  </si>
  <si>
    <t>l_Ψ2hf2,i,j=3</t>
  </si>
  <si>
    <t>Ψ3hrに該当する熱橋部の長さ</t>
    <rPh sb="5" eb="7">
      <t>ガイトウ</t>
    </rPh>
    <rPh sb="9" eb="11">
      <t>ネッキョウ</t>
    </rPh>
    <rPh sb="11" eb="12">
      <t>ブ</t>
    </rPh>
    <rPh sb="13" eb="14">
      <t>ナガ</t>
    </rPh>
    <phoneticPr fontId="1"/>
  </si>
  <si>
    <t>l_Ψ3hr,i,j=1</t>
  </si>
  <si>
    <t>l_Ψ3hr,i,j=2</t>
  </si>
  <si>
    <t>l_Ψ3hr,i,j=3</t>
  </si>
  <si>
    <t>22-1</t>
  </si>
  <si>
    <t>22-2</t>
  </si>
  <si>
    <t>22-3</t>
  </si>
  <si>
    <t>l_Ψ3hf,i,j=1</t>
  </si>
  <si>
    <t>l_Ψ3hf,i,j=2</t>
  </si>
  <si>
    <t>l_Ψ3hf,i,j=3</t>
  </si>
  <si>
    <t>23-1a</t>
  </si>
  <si>
    <t>23-1b</t>
  </si>
  <si>
    <t>23-1c</t>
  </si>
  <si>
    <t>23-1d</t>
  </si>
  <si>
    <t>23-2a</t>
  </si>
  <si>
    <t>23-2b</t>
  </si>
  <si>
    <t>23-2c</t>
  </si>
  <si>
    <t>23-2d</t>
  </si>
  <si>
    <t>23-3a</t>
  </si>
  <si>
    <t>23-3b</t>
  </si>
  <si>
    <t>23-3c</t>
  </si>
  <si>
    <t>23-3d</t>
  </si>
  <si>
    <t>Ψ3hfに該当する熱橋部の長さ</t>
    <rPh sb="5" eb="7">
      <t>ガイトウ</t>
    </rPh>
    <rPh sb="9" eb="11">
      <t>ネッキョウ</t>
    </rPh>
    <rPh sb="11" eb="12">
      <t>ブ</t>
    </rPh>
    <rPh sb="13" eb="14">
      <t>ナガ</t>
    </rPh>
    <phoneticPr fontId="1"/>
  </si>
  <si>
    <t>24-1</t>
  </si>
  <si>
    <t>24-2</t>
  </si>
  <si>
    <t>24-3</t>
  </si>
  <si>
    <t>方位</t>
  </si>
  <si>
    <t>地域の区分</t>
  </si>
  <si>
    <t>上面</t>
  </si>
  <si>
    <t>北</t>
  </si>
  <si>
    <t>北東</t>
  </si>
  <si>
    <t>東</t>
  </si>
  <si>
    <t>南東</t>
  </si>
  <si>
    <t>南</t>
  </si>
  <si>
    <t>南西</t>
  </si>
  <si>
    <t>西</t>
  </si>
  <si>
    <t>北西</t>
  </si>
  <si>
    <t>下面</t>
  </si>
  <si>
    <t>方位係数</t>
    <rPh sb="0" eb="2">
      <t>ホウイ</t>
    </rPh>
    <rPh sb="2" eb="4">
      <t>ケイスウ</t>
    </rPh>
    <phoneticPr fontId="1"/>
  </si>
  <si>
    <t>参照元：</t>
    <rPh sb="0" eb="2">
      <t>サンショウ</t>
    </rPh>
    <rPh sb="2" eb="3">
      <t>モト</t>
    </rPh>
    <phoneticPr fontId="1"/>
  </si>
  <si>
    <t>第二節 外皮性能　付録C 方位係数（Ver.04（住宅・住戸の外皮性能の計算プログラムVer.02.01～）, 2018.10）, p.3-2-20</t>
    <rPh sb="0" eb="1">
      <t>ダイ</t>
    </rPh>
    <rPh sb="1" eb="3">
      <t>ニセツ</t>
    </rPh>
    <rPh sb="4" eb="6">
      <t>ガイヒ</t>
    </rPh>
    <rPh sb="6" eb="8">
      <t>セイノウ</t>
    </rPh>
    <rPh sb="9" eb="11">
      <t>フロク</t>
    </rPh>
    <rPh sb="13" eb="15">
      <t>ホウイ</t>
    </rPh>
    <rPh sb="15" eb="17">
      <t>ケイスウ</t>
    </rPh>
    <phoneticPr fontId="1"/>
  </si>
  <si>
    <t>表1　暖房期の方位係数</t>
    <phoneticPr fontId="1"/>
  </si>
  <si>
    <t>表2　冷房期の方位係数</t>
    <phoneticPr fontId="1"/>
  </si>
  <si>
    <t>構造</t>
    <rPh sb="0" eb="2">
      <t>コウゾウ</t>
    </rPh>
    <phoneticPr fontId="1"/>
  </si>
  <si>
    <t>線熱貫流率</t>
    <rPh sb="0" eb="5">
      <t>センネツカンリュウリツ</t>
    </rPh>
    <phoneticPr fontId="1"/>
  </si>
  <si>
    <t>線熱貫流率
[W/mK]</t>
    <rPh sb="0" eb="1">
      <t>セン</t>
    </rPh>
    <rPh sb="1" eb="2">
      <t>ネツ</t>
    </rPh>
    <rPh sb="2" eb="4">
      <t>カンリュウ</t>
    </rPh>
    <rPh sb="4" eb="5">
      <t>リツ</t>
    </rPh>
    <phoneticPr fontId="1"/>
  </si>
  <si>
    <t>備考</t>
    <rPh sb="0" eb="2">
      <t>ビコウ</t>
    </rPh>
    <phoneticPr fontId="1"/>
  </si>
  <si>
    <t>第三節 熱貫流率及び線熱貫流率（Ver.15（住宅・住戸の外皮性能の計算プログラムVer.02.01～）, 2019.10）</t>
    <rPh sb="0" eb="1">
      <t>ダイ</t>
    </rPh>
    <rPh sb="1" eb="3">
      <t>サンセツ</t>
    </rPh>
    <rPh sb="4" eb="5">
      <t>ネツ</t>
    </rPh>
    <rPh sb="5" eb="7">
      <t>カンリュウ</t>
    </rPh>
    <rPh sb="7" eb="8">
      <t>リツ</t>
    </rPh>
    <rPh sb="8" eb="9">
      <t>オヨ</t>
    </rPh>
    <rPh sb="10" eb="11">
      <t>セン</t>
    </rPh>
    <rPh sb="11" eb="12">
      <t>ネツ</t>
    </rPh>
    <rPh sb="12" eb="14">
      <t>カンリュウ</t>
    </rPh>
    <rPh sb="14" eb="15">
      <t>リツ</t>
    </rPh>
    <phoneticPr fontId="1"/>
  </si>
  <si>
    <t>p.3-3-9</t>
    <phoneticPr fontId="1"/>
  </si>
  <si>
    <t>断熱位置</t>
    <rPh sb="0" eb="2">
      <t>ダンネツ</t>
    </rPh>
    <rPh sb="2" eb="4">
      <t>イチ</t>
    </rPh>
    <phoneticPr fontId="1"/>
  </si>
  <si>
    <t>外壁</t>
    <rPh sb="0" eb="2">
      <t>ガイヘキ</t>
    </rPh>
    <phoneticPr fontId="1"/>
  </si>
  <si>
    <t>ψ1v</t>
    <phoneticPr fontId="1"/>
  </si>
  <si>
    <t>無断熱</t>
    <rPh sb="0" eb="2">
      <t>ムダン</t>
    </rPh>
    <rPh sb="2" eb="3">
      <t>ネツ</t>
    </rPh>
    <phoneticPr fontId="1"/>
  </si>
  <si>
    <t>内断熱</t>
    <rPh sb="0" eb="1">
      <t>ウチ</t>
    </rPh>
    <rPh sb="1" eb="3">
      <t>ダンネツ</t>
    </rPh>
    <phoneticPr fontId="1"/>
  </si>
  <si>
    <t>線熱貫流率
記号</t>
    <rPh sb="0" eb="5">
      <t>センネツカンリュウリツ</t>
    </rPh>
    <rPh sb="6" eb="8">
      <t>キゴウ</t>
    </rPh>
    <phoneticPr fontId="1"/>
  </si>
  <si>
    <t>外断熱</t>
    <rPh sb="0" eb="1">
      <t>ソト</t>
    </rPh>
    <rPh sb="1" eb="3">
      <t>ダンネツ</t>
    </rPh>
    <phoneticPr fontId="1"/>
  </si>
  <si>
    <t>外内両面断熱</t>
    <rPh sb="0" eb="1">
      <t>ソト</t>
    </rPh>
    <rPh sb="1" eb="2">
      <t>ウチ</t>
    </rPh>
    <rPh sb="2" eb="4">
      <t>リョウメン</t>
    </rPh>
    <rPh sb="4" eb="6">
      <t>ダンネツ</t>
    </rPh>
    <phoneticPr fontId="1"/>
  </si>
  <si>
    <t>(2) 外壁と屋根の接合部における線熱貫流率</t>
    <rPh sb="4" eb="6">
      <t>ガイヘキ</t>
    </rPh>
    <rPh sb="7" eb="9">
      <t>ヤネ</t>
    </rPh>
    <rPh sb="10" eb="12">
      <t>セツゴウ</t>
    </rPh>
    <rPh sb="12" eb="13">
      <t>ブ</t>
    </rPh>
    <rPh sb="17" eb="22">
      <t>センネツカンリュウリツ</t>
    </rPh>
    <phoneticPr fontId="1"/>
  </si>
  <si>
    <t>(1) 外壁同士の接合部における線熱貫流率</t>
    <rPh sb="4" eb="6">
      <t>ガイヘキ</t>
    </rPh>
    <rPh sb="6" eb="8">
      <t>ドウシ</t>
    </rPh>
    <rPh sb="9" eb="11">
      <t>セツゴウ</t>
    </rPh>
    <rPh sb="11" eb="12">
      <t>ブ</t>
    </rPh>
    <rPh sb="16" eb="21">
      <t>センネツカンリュウリツ</t>
    </rPh>
    <phoneticPr fontId="1"/>
  </si>
  <si>
    <t>ψ1hr</t>
    <phoneticPr fontId="1"/>
  </si>
  <si>
    <t>屋根</t>
    <rPh sb="0" eb="2">
      <t>ヤネ</t>
    </rPh>
    <phoneticPr fontId="1"/>
  </si>
  <si>
    <t>内断熱</t>
    <rPh sb="0" eb="3">
      <t>ウチダンネツ</t>
    </rPh>
    <phoneticPr fontId="1"/>
  </si>
  <si>
    <t>外内両面断熱</t>
    <rPh sb="0" eb="1">
      <t>ソト</t>
    </rPh>
    <rPh sb="1" eb="2">
      <t>ウチ</t>
    </rPh>
    <rPh sb="2" eb="6">
      <t>リョウメンダンネツ</t>
    </rPh>
    <phoneticPr fontId="1"/>
  </si>
  <si>
    <t>p.3-3-10, 表11, 柱見付寸法300mm以上, 0.1≦R&lt;0.3の線熱貫流率</t>
    <phoneticPr fontId="1"/>
  </si>
  <si>
    <t>p.3-3-10, 表12, 梁見付寸法400mm以上, 0.1≦R&lt;0.3の線熱貫流率</t>
    <phoneticPr fontId="1"/>
  </si>
  <si>
    <t>(3) 外壁と外気床の接合部における線熱貫流率</t>
    <rPh sb="4" eb="6">
      <t>ガイヘキ</t>
    </rPh>
    <rPh sb="7" eb="9">
      <t>ガイキ</t>
    </rPh>
    <rPh sb="9" eb="10">
      <t>ユカ</t>
    </rPh>
    <rPh sb="11" eb="13">
      <t>セツゴウ</t>
    </rPh>
    <rPh sb="13" eb="14">
      <t>ブ</t>
    </rPh>
    <rPh sb="18" eb="23">
      <t>センネツカンリュウリツ</t>
    </rPh>
    <phoneticPr fontId="1"/>
  </si>
  <si>
    <t>ψ1hf</t>
  </si>
  <si>
    <t>ψ1hf</t>
    <phoneticPr fontId="1"/>
  </si>
  <si>
    <t>外気床</t>
    <rPh sb="0" eb="2">
      <t>ガイキ</t>
    </rPh>
    <rPh sb="2" eb="3">
      <t>ユカ</t>
    </rPh>
    <phoneticPr fontId="1"/>
  </si>
  <si>
    <t>界壁の断熱補強の有無（RC造のみ）</t>
    <rPh sb="0" eb="2">
      <t>カイヘキ</t>
    </rPh>
    <rPh sb="3" eb="5">
      <t>ダンネツ</t>
    </rPh>
    <rPh sb="5" eb="7">
      <t>ホキョウ</t>
    </rPh>
    <rPh sb="8" eb="10">
      <t>ウム</t>
    </rPh>
    <rPh sb="13" eb="14">
      <t>ゾウ</t>
    </rPh>
    <phoneticPr fontId="1"/>
  </si>
  <si>
    <t>(4) 外壁と界壁の接合部における線熱貫流率</t>
    <rPh sb="4" eb="6">
      <t>ガイヘキ</t>
    </rPh>
    <rPh sb="7" eb="8">
      <t>カイ</t>
    </rPh>
    <rPh sb="8" eb="9">
      <t>カベ</t>
    </rPh>
    <rPh sb="10" eb="12">
      <t>セツゴウ</t>
    </rPh>
    <rPh sb="12" eb="13">
      <t>ブ</t>
    </rPh>
    <rPh sb="17" eb="22">
      <t>センネツカンリュウリツ</t>
    </rPh>
    <phoneticPr fontId="1"/>
  </si>
  <si>
    <t>ψ2v</t>
  </si>
  <si>
    <t>ψ2v</t>
    <phoneticPr fontId="1"/>
  </si>
  <si>
    <t>界壁
(断熱補強)</t>
    <rPh sb="0" eb="2">
      <t>カイヘキ</t>
    </rPh>
    <rPh sb="4" eb="6">
      <t>ダンネツ</t>
    </rPh>
    <rPh sb="6" eb="8">
      <t>ホキョウ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</si>
  <si>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</si>
  <si>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</si>
  <si>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(5) 屋根と界壁の接合部における線熱貫流率</t>
    <rPh sb="4" eb="6">
      <t>ヤネ</t>
    </rPh>
    <rPh sb="7" eb="9">
      <t>カイヘキ</t>
    </rPh>
    <rPh sb="10" eb="12">
      <t>セツゴウ</t>
    </rPh>
    <rPh sb="12" eb="13">
      <t>ブ</t>
    </rPh>
    <rPh sb="17" eb="22">
      <t>センネツカンリュウリツ</t>
    </rPh>
    <phoneticPr fontId="1"/>
  </si>
  <si>
    <t>ψ2hf1</t>
  </si>
  <si>
    <t>ψ2hf1</t>
    <phoneticPr fontId="1"/>
  </si>
  <si>
    <t>ψ2hr</t>
  </si>
  <si>
    <t>ψ2hr</t>
    <phoneticPr fontId="1"/>
  </si>
  <si>
    <t>(7) 外気床と界壁の接合部における線熱貫流率</t>
    <rPh sb="4" eb="6">
      <t>ガイキ</t>
    </rPh>
    <rPh sb="6" eb="7">
      <t>ユカ</t>
    </rPh>
    <rPh sb="8" eb="10">
      <t>カイヘキ</t>
    </rPh>
    <rPh sb="11" eb="13">
      <t>セツゴウ</t>
    </rPh>
    <rPh sb="13" eb="14">
      <t>ブ</t>
    </rPh>
    <rPh sb="18" eb="23">
      <t>センネツカンリュウリツ</t>
    </rPh>
    <phoneticPr fontId="1"/>
  </si>
  <si>
    <t>ψ2hf2</t>
  </si>
  <si>
    <t>ψ2hf2</t>
    <phoneticPr fontId="1"/>
  </si>
  <si>
    <t>(8) 外壁と中間階屋根の接合部における線熱貫流率</t>
    <rPh sb="4" eb="6">
      <t>ガイヘキ</t>
    </rPh>
    <rPh sb="7" eb="9">
      <t>チュウカン</t>
    </rPh>
    <rPh sb="9" eb="10">
      <t>カイ</t>
    </rPh>
    <rPh sb="10" eb="12">
      <t>ヤネ</t>
    </rPh>
    <rPh sb="13" eb="15">
      <t>セツゴウ</t>
    </rPh>
    <rPh sb="15" eb="16">
      <t>ブ</t>
    </rPh>
    <rPh sb="20" eb="25">
      <t>センネツカンリュウリツ</t>
    </rPh>
    <phoneticPr fontId="1"/>
  </si>
  <si>
    <t>　　※中間階屋根も「屋根」の断熱位置と同じとみなす</t>
    <rPh sb="3" eb="5">
      <t>チュウカン</t>
    </rPh>
    <rPh sb="5" eb="6">
      <t>カイ</t>
    </rPh>
    <rPh sb="6" eb="8">
      <t>ヤネ</t>
    </rPh>
    <rPh sb="10" eb="12">
      <t>ヤネ</t>
    </rPh>
    <rPh sb="14" eb="16">
      <t>ダンネツ</t>
    </rPh>
    <rPh sb="16" eb="18">
      <t>イチ</t>
    </rPh>
    <rPh sb="19" eb="20">
      <t>オナ</t>
    </rPh>
    <phoneticPr fontId="1"/>
  </si>
  <si>
    <t>ψ3hr</t>
  </si>
  <si>
    <t>ψ3hr</t>
    <phoneticPr fontId="1"/>
  </si>
  <si>
    <t>(9) 外壁と外気床の接合部における線熱貫流率</t>
    <rPh sb="4" eb="6">
      <t>ガイヘキ</t>
    </rPh>
    <rPh sb="7" eb="9">
      <t>ガイキ</t>
    </rPh>
    <rPh sb="9" eb="10">
      <t>ユカ</t>
    </rPh>
    <rPh sb="11" eb="13">
      <t>セツゴウ</t>
    </rPh>
    <rPh sb="13" eb="14">
      <t>ブ</t>
    </rPh>
    <rPh sb="18" eb="23">
      <t>センネツカンリュウリツ</t>
    </rPh>
    <phoneticPr fontId="1"/>
  </si>
  <si>
    <t>ψ3hf</t>
  </si>
  <si>
    <t>ψ3hf</t>
    <phoneticPr fontId="1"/>
  </si>
  <si>
    <t>(10) 外壁と最下階床の接合部における線熱貫流率</t>
    <rPh sb="5" eb="7">
      <t>ガイヘキ</t>
    </rPh>
    <rPh sb="8" eb="10">
      <t>サイカ</t>
    </rPh>
    <rPh sb="10" eb="11">
      <t>カイ</t>
    </rPh>
    <rPh sb="11" eb="12">
      <t>ユカ</t>
    </rPh>
    <rPh sb="13" eb="15">
      <t>セツゴウ</t>
    </rPh>
    <rPh sb="15" eb="16">
      <t>ブ</t>
    </rPh>
    <rPh sb="20" eb="25">
      <t>センネツカンリュウリツ</t>
    </rPh>
    <phoneticPr fontId="1"/>
  </si>
  <si>
    <t>最下階床</t>
    <rPh sb="0" eb="2">
      <t>サイカ</t>
    </rPh>
    <rPh sb="2" eb="3">
      <t>カイ</t>
    </rPh>
    <rPh sb="3" eb="4">
      <t>ユカ</t>
    </rPh>
    <phoneticPr fontId="1"/>
  </si>
  <si>
    <t>(11) 界壁と最下階床の接合部における線熱貫流率</t>
    <rPh sb="5" eb="7">
      <t>カイヘキ</t>
    </rPh>
    <rPh sb="8" eb="10">
      <t>サイカ</t>
    </rPh>
    <rPh sb="10" eb="11">
      <t>カイ</t>
    </rPh>
    <rPh sb="11" eb="12">
      <t>ユカ</t>
    </rPh>
    <rPh sb="13" eb="15">
      <t>セツゴウ</t>
    </rPh>
    <rPh sb="15" eb="16">
      <t>ブ</t>
    </rPh>
    <rPh sb="20" eb="25">
      <t>センネツカンリュウリツ</t>
    </rPh>
    <phoneticPr fontId="1"/>
  </si>
  <si>
    <t>無し</t>
    <rPh sb="0" eb="1">
      <t>ナ</t>
    </rPh>
    <phoneticPr fontId="1"/>
  </si>
  <si>
    <t>シート作成日</t>
    <rPh sb="3" eb="6">
      <t>サクセイビ</t>
    </rPh>
    <phoneticPr fontId="1"/>
  </si>
  <si>
    <t>屋根又は天井の熱貫流率</t>
    <rPh sb="0" eb="2">
      <t>ヤネ</t>
    </rPh>
    <rPh sb="2" eb="3">
      <t>マタ</t>
    </rPh>
    <rPh sb="4" eb="6">
      <t>テンジョウ</t>
    </rPh>
    <rPh sb="7" eb="8">
      <t>ネツ</t>
    </rPh>
    <rPh sb="8" eb="10">
      <t>カンリュウ</t>
    </rPh>
    <rPh sb="10" eb="11">
      <t>リツ</t>
    </rPh>
    <phoneticPr fontId="1"/>
  </si>
  <si>
    <t>W/(㎡K)</t>
  </si>
  <si>
    <t>界壁の熱貫流率</t>
    <rPh sb="0" eb="2">
      <t>カイヘキ</t>
    </rPh>
    <rPh sb="3" eb="6">
      <t>ネツカンリュウ</t>
    </rPh>
    <rPh sb="6" eb="7">
      <t>リツ</t>
    </rPh>
    <phoneticPr fontId="1"/>
  </si>
  <si>
    <t>窓の熱貫流率</t>
    <rPh sb="0" eb="1">
      <t>マド</t>
    </rPh>
    <rPh sb="2" eb="6">
      <t>ネツカンリュウリツ</t>
    </rPh>
    <phoneticPr fontId="1"/>
  </si>
  <si>
    <t>U_ow</t>
  </si>
  <si>
    <t>U_r</t>
  </si>
  <si>
    <t>U_of</t>
  </si>
  <si>
    <t>U_iw</t>
  </si>
  <si>
    <t>U_if</t>
  </si>
  <si>
    <t>U_win</t>
  </si>
  <si>
    <t>外壁の断熱位置（RC造のみ）</t>
    <rPh sb="0" eb="2">
      <t>ガイヘキ</t>
    </rPh>
    <rPh sb="3" eb="5">
      <t>ダンネツ</t>
    </rPh>
    <rPh sb="5" eb="7">
      <t>イチ</t>
    </rPh>
    <rPh sb="10" eb="11">
      <t>ゾウ</t>
    </rPh>
    <phoneticPr fontId="1"/>
  </si>
  <si>
    <t>屋根又は天井の断熱位置（RC造のみ）</t>
    <rPh sb="0" eb="2">
      <t>ヤネ</t>
    </rPh>
    <rPh sb="2" eb="3">
      <t>マタ</t>
    </rPh>
    <rPh sb="4" eb="6">
      <t>テンジョウ</t>
    </rPh>
    <rPh sb="7" eb="9">
      <t>ダンネツ</t>
    </rPh>
    <rPh sb="9" eb="11">
      <t>イチ</t>
    </rPh>
    <rPh sb="14" eb="15">
      <t>ゾウ</t>
    </rPh>
    <phoneticPr fontId="1"/>
  </si>
  <si>
    <t>最下階床の断熱位置（RC造のみ）</t>
    <rPh sb="0" eb="2">
      <t>サイカ</t>
    </rPh>
    <rPh sb="2" eb="3">
      <t>カイ</t>
    </rPh>
    <rPh sb="3" eb="4">
      <t>ユカ</t>
    </rPh>
    <rPh sb="5" eb="7">
      <t>ダンネツ</t>
    </rPh>
    <rPh sb="7" eb="9">
      <t>イチ</t>
    </rPh>
    <rPh sb="12" eb="13">
      <t>ゾウ</t>
    </rPh>
    <phoneticPr fontId="1"/>
  </si>
  <si>
    <t>外内両面断熱</t>
    <rPh sb="0" eb="6">
      <t>ソトウチリョウメンダンネツ</t>
    </rPh>
    <phoneticPr fontId="1"/>
  </si>
  <si>
    <t>対象部位なし</t>
    <rPh sb="0" eb="2">
      <t>タイショウ</t>
    </rPh>
    <rPh sb="2" eb="4">
      <t>ブイ</t>
    </rPh>
    <phoneticPr fontId="1"/>
  </si>
  <si>
    <t>階</t>
    <rPh sb="0" eb="1">
      <t>カイ</t>
    </rPh>
    <phoneticPr fontId="1"/>
  </si>
  <si>
    <t>各部位の熱貫流率</t>
    <rPh sb="0" eb="3">
      <t>カクブイ</t>
    </rPh>
    <rPh sb="4" eb="5">
      <t>ネツ</t>
    </rPh>
    <rPh sb="5" eb="7">
      <t>カンリュウ</t>
    </rPh>
    <rPh sb="7" eb="8">
      <t>リツ</t>
    </rPh>
    <phoneticPr fontId="1"/>
  </si>
  <si>
    <t>外壁</t>
    <rPh sb="0" eb="2">
      <t>ガイヘキ</t>
    </rPh>
    <phoneticPr fontId="1"/>
  </si>
  <si>
    <t>屋根又は天井</t>
    <rPh sb="0" eb="2">
      <t>ヤネ</t>
    </rPh>
    <rPh sb="2" eb="3">
      <t>マタ</t>
    </rPh>
    <rPh sb="4" eb="6">
      <t>テンジョウ</t>
    </rPh>
    <phoneticPr fontId="1"/>
  </si>
  <si>
    <t>最下階における床</t>
    <rPh sb="0" eb="2">
      <t>サイカ</t>
    </rPh>
    <rPh sb="2" eb="3">
      <t>カイ</t>
    </rPh>
    <rPh sb="7" eb="8">
      <t>ユカ</t>
    </rPh>
    <phoneticPr fontId="1"/>
  </si>
  <si>
    <t>最下階における床の熱貫流率</t>
    <rPh sb="0" eb="2">
      <t>サイカ</t>
    </rPh>
    <rPh sb="2" eb="3">
      <t>カイ</t>
    </rPh>
    <rPh sb="7" eb="8">
      <t>ユカ</t>
    </rPh>
    <rPh sb="9" eb="13">
      <t>ネツカンリュウリツ</t>
    </rPh>
    <phoneticPr fontId="1"/>
  </si>
  <si>
    <t>外気床</t>
    <rPh sb="0" eb="2">
      <t>ガイキ</t>
    </rPh>
    <rPh sb="2" eb="3">
      <t>ユカ</t>
    </rPh>
    <phoneticPr fontId="1"/>
  </si>
  <si>
    <t>界壁</t>
    <rPh sb="0" eb="2">
      <t>カイヘキ</t>
    </rPh>
    <phoneticPr fontId="1"/>
  </si>
  <si>
    <t>窓</t>
    <rPh sb="0" eb="1">
      <t>マド</t>
    </rPh>
    <phoneticPr fontId="1"/>
  </si>
  <si>
    <t>U_ic</t>
    <phoneticPr fontId="1"/>
  </si>
  <si>
    <t>各部位の線熱貫流率</t>
    <rPh sb="0" eb="1">
      <t>カク</t>
    </rPh>
    <rPh sb="1" eb="3">
      <t>ブイ</t>
    </rPh>
    <rPh sb="4" eb="9">
      <t>センネツカンリュウリツ</t>
    </rPh>
    <phoneticPr fontId="1"/>
  </si>
  <si>
    <t>ψ1v</t>
  </si>
  <si>
    <t>ψ1hr</t>
  </si>
  <si>
    <t>(1) 外壁同士の接合部</t>
  </si>
  <si>
    <t>(2) 外壁と屋根の接合部</t>
  </si>
  <si>
    <t>(3) 外壁と外気床の接合部</t>
  </si>
  <si>
    <t>(4) 外壁と界壁の接合部</t>
  </si>
  <si>
    <t>(5) 屋根と界壁の接合部</t>
  </si>
  <si>
    <t>(7) 外気床と界壁の接合部</t>
  </si>
  <si>
    <t>(8) 外壁と中間階屋根の接合部</t>
  </si>
  <si>
    <t>(9) 外壁と外気床の接合部</t>
  </si>
  <si>
    <t>(10) 外壁と最下階床の接合部</t>
  </si>
  <si>
    <t>(11) 界壁と最下階床の接合部</t>
  </si>
  <si>
    <t>W/(mK)</t>
    <phoneticPr fontId="1"/>
  </si>
  <si>
    <t>-</t>
    <phoneticPr fontId="1"/>
  </si>
  <si>
    <t>隣接空間の種類</t>
  </si>
  <si>
    <t>表1　温度差係数</t>
    <phoneticPr fontId="1"/>
  </si>
  <si>
    <t>外気
外気に通じる空間</t>
    <rPh sb="3" eb="5">
      <t>ガイキ</t>
    </rPh>
    <rPh sb="6" eb="7">
      <t>ツウ</t>
    </rPh>
    <rPh sb="9" eb="11">
      <t>クウカン</t>
    </rPh>
    <phoneticPr fontId="1"/>
  </si>
  <si>
    <t>外気に通じていない空間
外気に通じる床裏</t>
    <rPh sb="0" eb="2">
      <t>ガイキ</t>
    </rPh>
    <rPh sb="3" eb="4">
      <t>ツウ</t>
    </rPh>
    <rPh sb="9" eb="11">
      <t>クウカン</t>
    </rPh>
    <rPh sb="12" eb="14">
      <t>ガイキ</t>
    </rPh>
    <rPh sb="15" eb="16">
      <t>ツウ</t>
    </rPh>
    <rPh sb="18" eb="19">
      <t>ユカ</t>
    </rPh>
    <rPh sb="19" eb="20">
      <t>ウラ</t>
    </rPh>
    <phoneticPr fontId="1"/>
  </si>
  <si>
    <t>住戸及び住戸と同様の熱的環境の空間
外気に通じていない床裏</t>
    <rPh sb="0" eb="2">
      <t>ジュウコ</t>
    </rPh>
    <rPh sb="2" eb="3">
      <t>オヨ</t>
    </rPh>
    <rPh sb="4" eb="6">
      <t>ジュウコ</t>
    </rPh>
    <rPh sb="7" eb="9">
      <t>ドウヨウ</t>
    </rPh>
    <rPh sb="10" eb="12">
      <t>ネツテキ</t>
    </rPh>
    <rPh sb="12" eb="14">
      <t>カンキョウ</t>
    </rPh>
    <rPh sb="15" eb="17">
      <t>クウカン</t>
    </rPh>
    <rPh sb="18" eb="20">
      <t>ガイキ</t>
    </rPh>
    <rPh sb="21" eb="22">
      <t>ツウ</t>
    </rPh>
    <rPh sb="27" eb="28">
      <t>ユカ</t>
    </rPh>
    <rPh sb="28" eb="29">
      <t>ウラ</t>
    </rPh>
    <phoneticPr fontId="1"/>
  </si>
  <si>
    <t>参照元：第二節 外皮性能（Ver.04（住宅・住戸の外皮性能の計算プログラムVer.02.01～）2018.10）</t>
    <rPh sb="0" eb="2">
      <t>サンショウ</t>
    </rPh>
    <rPh sb="2" eb="3">
      <t>モト</t>
    </rPh>
    <phoneticPr fontId="1"/>
  </si>
  <si>
    <t>　　　　付録B　温度差係数</t>
    <rPh sb="4" eb="6">
      <t>フロク</t>
    </rPh>
    <rPh sb="8" eb="11">
      <t>オンドサ</t>
    </rPh>
    <rPh sb="11" eb="13">
      <t>ケイスウ</t>
    </rPh>
    <phoneticPr fontId="1"/>
  </si>
  <si>
    <t>温度差係数</t>
    <rPh sb="0" eb="3">
      <t>オンドサ</t>
    </rPh>
    <rPh sb="3" eb="5">
      <t>ケイスウ</t>
    </rPh>
    <phoneticPr fontId="1"/>
  </si>
  <si>
    <t>外気側
(d180以外の外壁、及び床下以外)</t>
    <rPh sb="0" eb="2">
      <t>ガイキ</t>
    </rPh>
    <rPh sb="2" eb="3">
      <t>ガワ</t>
    </rPh>
    <rPh sb="9" eb="11">
      <t>イガイ</t>
    </rPh>
    <rPh sb="12" eb="14">
      <t>ガイヘキ</t>
    </rPh>
    <rPh sb="15" eb="16">
      <t>オヨ</t>
    </rPh>
    <rPh sb="17" eb="19">
      <t>ユカシタ</t>
    </rPh>
    <rPh sb="19" eb="21">
      <t>イガイ</t>
    </rPh>
    <phoneticPr fontId="1"/>
  </si>
  <si>
    <t>d180の外壁側</t>
    <rPh sb="5" eb="7">
      <t>ガイヘキ</t>
    </rPh>
    <rPh sb="7" eb="8">
      <t>ガワ</t>
    </rPh>
    <phoneticPr fontId="1"/>
  </si>
  <si>
    <t>床下側</t>
    <rPh sb="0" eb="2">
      <t>ユカシタ</t>
    </rPh>
    <rPh sb="2" eb="3">
      <t>ガワ</t>
    </rPh>
    <phoneticPr fontId="1"/>
  </si>
  <si>
    <t>W/K</t>
    <phoneticPr fontId="1"/>
  </si>
  <si>
    <t>集計</t>
    <rPh sb="0" eb="1">
      <t>シュウケイ</t>
    </rPh>
    <phoneticPr fontId="1"/>
  </si>
  <si>
    <t>屋根面積の集計</t>
    <rPh sb="0" eb="2">
      <t>ヤネ</t>
    </rPh>
    <rPh sb="2" eb="4">
      <t>メンセキ</t>
    </rPh>
    <rPh sb="5" eb="7">
      <t>シュウケイ</t>
    </rPh>
    <phoneticPr fontId="1"/>
  </si>
  <si>
    <t>㎡</t>
    <phoneticPr fontId="1"/>
  </si>
  <si>
    <t>窓面積の集計</t>
    <rPh sb="0" eb="1">
      <t>マド</t>
    </rPh>
    <rPh sb="1" eb="3">
      <t>メンセキ</t>
    </rPh>
    <rPh sb="4" eb="6">
      <t>シュウケイ</t>
    </rPh>
    <phoneticPr fontId="1"/>
  </si>
  <si>
    <t>界壁面積の集計</t>
    <rPh sb="0" eb="2">
      <t>カイヘキ</t>
    </rPh>
    <rPh sb="2" eb="4">
      <t>メンセキ</t>
    </rPh>
    <rPh sb="5" eb="7">
      <t>シュウケイ</t>
    </rPh>
    <phoneticPr fontId="1"/>
  </si>
  <si>
    <t>最下階の床面積の集計</t>
    <rPh sb="0" eb="2">
      <t>サイカ</t>
    </rPh>
    <rPh sb="2" eb="3">
      <t>カイ</t>
    </rPh>
    <rPh sb="4" eb="7">
      <t>ユカメンセキ</t>
    </rPh>
    <rPh sb="8" eb="10">
      <t>シュウケイ</t>
    </rPh>
    <phoneticPr fontId="1"/>
  </si>
  <si>
    <t>玄関ドア面積の集計</t>
    <rPh sb="0" eb="2">
      <t>ゲンカン</t>
    </rPh>
    <rPh sb="4" eb="6">
      <t>メンセキ</t>
    </rPh>
    <rPh sb="7" eb="9">
      <t>シュウケイ</t>
    </rPh>
    <phoneticPr fontId="1"/>
  </si>
  <si>
    <t>外壁面積（d=180以外）の集計</t>
    <rPh sb="0" eb="2">
      <t>ガイヘキ</t>
    </rPh>
    <rPh sb="2" eb="4">
      <t>メンセキ</t>
    </rPh>
    <rPh sb="10" eb="12">
      <t>イガイ</t>
    </rPh>
    <rPh sb="14" eb="16">
      <t>シュウケイ</t>
    </rPh>
    <phoneticPr fontId="1"/>
  </si>
  <si>
    <t>外壁面積（d=180）</t>
    <rPh sb="0" eb="2">
      <t>ガイヘキ</t>
    </rPh>
    <rPh sb="2" eb="4">
      <t>メンセキ</t>
    </rPh>
    <phoneticPr fontId="1"/>
  </si>
  <si>
    <t>転記</t>
    <rPh sb="0" eb="1">
      <t>テンキ</t>
    </rPh>
    <phoneticPr fontId="1"/>
  </si>
  <si>
    <t>外壁面積の集計</t>
    <rPh sb="0" eb="2">
      <t>ガイヘキ</t>
    </rPh>
    <rPh sb="2" eb="4">
      <t>メンセキ</t>
    </rPh>
    <rPh sb="5" eb="7">
      <t>シュウケイ</t>
    </rPh>
    <phoneticPr fontId="1"/>
  </si>
  <si>
    <t>外気床面積の集計</t>
    <rPh sb="0" eb="2">
      <t>ガイキ</t>
    </rPh>
    <rPh sb="2" eb="5">
      <t>ユカメンセキ</t>
    </rPh>
    <rPh sb="6" eb="8">
      <t>シュウケイ</t>
    </rPh>
    <phoneticPr fontId="1"/>
  </si>
  <si>
    <t>窓面積（d=180）</t>
    <rPh sb="1" eb="3">
      <t>メンセキ</t>
    </rPh>
    <phoneticPr fontId="1"/>
  </si>
  <si>
    <t>窓面積（d=180以外）の集計</t>
    <rPh sb="1" eb="3">
      <t>メンセキ</t>
    </rPh>
    <rPh sb="9" eb="11">
      <t>イガイ</t>
    </rPh>
    <rPh sb="13" eb="15">
      <t>シュウケイ</t>
    </rPh>
    <phoneticPr fontId="1"/>
  </si>
  <si>
    <t>妻住戸
(d90側）</t>
    <rPh sb="0" eb="1">
      <t>ツマ</t>
    </rPh>
    <rPh sb="1" eb="3">
      <t>ジュウコ</t>
    </rPh>
    <rPh sb="8" eb="9">
      <t>ガワ</t>
    </rPh>
    <phoneticPr fontId="1"/>
  </si>
  <si>
    <t>妻住戸
(d270側）</t>
    <rPh sb="0" eb="1">
      <t>ツマ</t>
    </rPh>
    <rPh sb="1" eb="3">
      <t>ジュウコ</t>
    </rPh>
    <rPh sb="9" eb="10">
      <t>ガワ</t>
    </rPh>
    <phoneticPr fontId="1"/>
  </si>
  <si>
    <t>中住戸</t>
    <rPh sb="0" eb="1">
      <t>ナカ</t>
    </rPh>
    <rPh sb="1" eb="3">
      <t>ジュウコ</t>
    </rPh>
    <phoneticPr fontId="1"/>
  </si>
  <si>
    <t>隣戸側</t>
    <rPh sb="0" eb="1">
      <t>トナリ</t>
    </rPh>
    <rPh sb="1" eb="2">
      <t>コ</t>
    </rPh>
    <rPh sb="2" eb="3">
      <t>ガワ</t>
    </rPh>
    <phoneticPr fontId="1"/>
  </si>
  <si>
    <t>UA値</t>
    <rPh sb="2" eb="3">
      <t>アタイ</t>
    </rPh>
    <phoneticPr fontId="1"/>
  </si>
  <si>
    <t>W/(㎡K)</t>
    <phoneticPr fontId="1"/>
  </si>
  <si>
    <t>上面</t>
    <rPh sb="0" eb="1">
      <t>ウエ</t>
    </rPh>
    <rPh sb="1" eb="2">
      <t>メン</t>
    </rPh>
    <phoneticPr fontId="1"/>
  </si>
  <si>
    <t>上面</t>
    <rPh sb="0" eb="2">
      <t>ジョウメン</t>
    </rPh>
    <phoneticPr fontId="1"/>
  </si>
  <si>
    <t>水平</t>
    <rPh sb="0" eb="2">
      <t>スイヘイ</t>
    </rPh>
    <phoneticPr fontId="1"/>
  </si>
  <si>
    <t>暖房期における方位係数</t>
    <rPh sb="0" eb="2">
      <t>ダンボウ</t>
    </rPh>
    <rPh sb="2" eb="3">
      <t>キ</t>
    </rPh>
    <rPh sb="7" eb="9">
      <t>ホウイ</t>
    </rPh>
    <rPh sb="9" eb="11">
      <t>ケイスウ</t>
    </rPh>
    <phoneticPr fontId="1"/>
  </si>
  <si>
    <t>冷房期における方位係数</t>
    <rPh sb="0" eb="2">
      <t>レイボウ</t>
    </rPh>
    <rPh sb="2" eb="3">
      <t>キ</t>
    </rPh>
    <rPh sb="7" eb="9">
      <t>ホウイ</t>
    </rPh>
    <rPh sb="9" eb="11">
      <t>ケイスウ</t>
    </rPh>
    <phoneticPr fontId="1"/>
  </si>
  <si>
    <t>ηAH</t>
    <phoneticPr fontId="1"/>
  </si>
  <si>
    <t>ηAC</t>
    <phoneticPr fontId="1"/>
  </si>
  <si>
    <t>暖房期における窓の取得日射熱補正係数</t>
    <rPh sb="0" eb="2">
      <t>ダンボウ</t>
    </rPh>
    <rPh sb="2" eb="3">
      <t>キ</t>
    </rPh>
    <rPh sb="7" eb="8">
      <t>マド</t>
    </rPh>
    <rPh sb="9" eb="11">
      <t>シュトク</t>
    </rPh>
    <rPh sb="11" eb="13">
      <t>ニッシャ</t>
    </rPh>
    <rPh sb="13" eb="14">
      <t>ネツ</t>
    </rPh>
    <rPh sb="14" eb="16">
      <t>ホセイ</t>
    </rPh>
    <rPh sb="16" eb="18">
      <t>ケイスウ</t>
    </rPh>
    <phoneticPr fontId="1"/>
  </si>
  <si>
    <t>冷房期における窓の取得日射熱補正係数</t>
    <rPh sb="0" eb="2">
      <t>レイボウ</t>
    </rPh>
    <rPh sb="2" eb="3">
      <t>キ</t>
    </rPh>
    <rPh sb="7" eb="8">
      <t>マド</t>
    </rPh>
    <rPh sb="9" eb="11">
      <t>シュトク</t>
    </rPh>
    <rPh sb="11" eb="13">
      <t>ニッシャ</t>
    </rPh>
    <rPh sb="13" eb="14">
      <t>ネツ</t>
    </rPh>
    <rPh sb="14" eb="16">
      <t>ホセイ</t>
    </rPh>
    <rPh sb="16" eb="18">
      <t>ケイスウ</t>
    </rPh>
    <phoneticPr fontId="1"/>
  </si>
  <si>
    <t>暖房期における窓の日射熱取得率</t>
    <rPh sb="0" eb="2">
      <t>ダンボウ</t>
    </rPh>
    <rPh sb="2" eb="3">
      <t>キ</t>
    </rPh>
    <rPh sb="7" eb="8">
      <t>マド</t>
    </rPh>
    <rPh sb="9" eb="11">
      <t>ニッシャ</t>
    </rPh>
    <rPh sb="11" eb="12">
      <t>ネツ</t>
    </rPh>
    <rPh sb="12" eb="15">
      <t>シュトクリツ</t>
    </rPh>
    <phoneticPr fontId="1"/>
  </si>
  <si>
    <t>-</t>
    <phoneticPr fontId="1"/>
  </si>
  <si>
    <t>冷房期における窓の日射熱取得率</t>
    <rPh sb="0" eb="2">
      <t>レイボウ</t>
    </rPh>
    <rPh sb="2" eb="3">
      <t>キ</t>
    </rPh>
    <rPh sb="7" eb="8">
      <t>マド</t>
    </rPh>
    <rPh sb="9" eb="11">
      <t>ニッシャ</t>
    </rPh>
    <rPh sb="11" eb="12">
      <t>ネツ</t>
    </rPh>
    <rPh sb="12" eb="15">
      <t>シュトクリツ</t>
    </rPh>
    <phoneticPr fontId="1"/>
  </si>
  <si>
    <t>暖房期における
「外壁」の「日射熱取得量（A×ηH×γH）」</t>
    <rPh sb="0" eb="2">
      <t>ダンボウ</t>
    </rPh>
    <rPh sb="2" eb="3">
      <t>キ</t>
    </rPh>
    <rPh sb="9" eb="11">
      <t>ガイヘキ</t>
    </rPh>
    <rPh sb="14" eb="16">
      <t>ニッシャ</t>
    </rPh>
    <rPh sb="16" eb="17">
      <t>ネツ</t>
    </rPh>
    <rPh sb="17" eb="19">
      <t>シュトク</t>
    </rPh>
    <rPh sb="19" eb="20">
      <t>リョウ</t>
    </rPh>
    <phoneticPr fontId="1"/>
  </si>
  <si>
    <t>暖房期における
「屋根」の「日射熱取得量（A×ηH×γH）」</t>
    <rPh sb="0" eb="2">
      <t>ダンボウ</t>
    </rPh>
    <rPh sb="2" eb="3">
      <t>キ</t>
    </rPh>
    <rPh sb="9" eb="11">
      <t>ヤネ</t>
    </rPh>
    <phoneticPr fontId="1"/>
  </si>
  <si>
    <t>暖房期における
「窓」の「日射熱取得量（A×ηH×γH）」</t>
    <rPh sb="0" eb="2">
      <t>ダンボウ</t>
    </rPh>
    <rPh sb="2" eb="3">
      <t>キ</t>
    </rPh>
    <rPh sb="9" eb="10">
      <t>マド</t>
    </rPh>
    <phoneticPr fontId="1"/>
  </si>
  <si>
    <t>暖房期における
「日射熱取得量（A×ηH×γH）」の合計</t>
    <rPh sb="0" eb="2">
      <t>ダンボウ</t>
    </rPh>
    <rPh sb="2" eb="3">
      <t>キ</t>
    </rPh>
    <rPh sb="26" eb="28">
      <t>ゴウケイ</t>
    </rPh>
    <phoneticPr fontId="1"/>
  </si>
  <si>
    <t>その他居室の有無</t>
    <rPh sb="2" eb="3">
      <t>タ</t>
    </rPh>
    <rPh sb="3" eb="5">
      <t>キョシツ</t>
    </rPh>
    <rPh sb="6" eb="8">
      <t>ウム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</si>
  <si>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</si>
  <si>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</si>
  <si>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</si>
  <si>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</si>
  <si>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㎡</t>
    <phoneticPr fontId="1"/>
  </si>
  <si>
    <t>主たる居室</t>
    <rPh sb="0" eb="1">
      <t>シュ</t>
    </rPh>
    <rPh sb="3" eb="5">
      <t>キョシツ</t>
    </rPh>
    <phoneticPr fontId="1"/>
  </si>
  <si>
    <t>合計</t>
    <rPh sb="0" eb="2">
      <t>ゴウケイ</t>
    </rPh>
    <phoneticPr fontId="1"/>
  </si>
  <si>
    <t>面積の比率</t>
    <rPh sb="0" eb="2">
      <t>メンセキ</t>
    </rPh>
    <rPh sb="3" eb="4">
      <t>ヒ</t>
    </rPh>
    <rPh sb="4" eb="5">
      <t>リツ</t>
    </rPh>
    <phoneticPr fontId="1"/>
  </si>
  <si>
    <t>主たる居室</t>
    <rPh sb="0" eb="1">
      <t>シュ</t>
    </rPh>
    <rPh sb="3" eb="5">
      <t>キョシツ</t>
    </rPh>
    <phoneticPr fontId="1"/>
  </si>
  <si>
    <t>その他居室</t>
    <rPh sb="2" eb="3">
      <t>タ</t>
    </rPh>
    <rPh sb="3" eb="5">
      <t>キョシツ</t>
    </rPh>
    <phoneticPr fontId="1"/>
  </si>
  <si>
    <t>非居室</t>
    <rPh sb="0" eb="1">
      <t>ヒ</t>
    </rPh>
    <rPh sb="1" eb="3">
      <t>キョシツ</t>
    </rPh>
    <phoneticPr fontId="1"/>
  </si>
  <si>
    <t>合計</t>
    <rPh sb="0" eb="2">
      <t>ゴウケイ</t>
    </rPh>
    <phoneticPr fontId="1"/>
  </si>
  <si>
    <t>中住戸</t>
    <rPh sb="0" eb="1">
      <t>ナカ</t>
    </rPh>
    <rPh sb="1" eb="3">
      <t>ジュウコ</t>
    </rPh>
    <phoneticPr fontId="1"/>
  </si>
  <si>
    <t>⑤</t>
    <phoneticPr fontId="1"/>
  </si>
  <si>
    <t>⑥</t>
  </si>
  <si>
    <t>⑦</t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</si>
  <si>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</si>
  <si>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>外皮面積
の合計</t>
    <rPh sb="0" eb="2">
      <t>ガイヒ</t>
    </rPh>
    <rPh sb="2" eb="4">
      <t>メンセキ</t>
    </rPh>
    <rPh sb="6" eb="8">
      <t>ゴウケイ</t>
    </rPh>
    <phoneticPr fontId="1"/>
  </si>
  <si>
    <t>暖房期平均
日射熱取得率</t>
    <rPh sb="0" eb="2">
      <t>ダンボウ</t>
    </rPh>
    <rPh sb="2" eb="3">
      <t>キ</t>
    </rPh>
    <rPh sb="3" eb="5">
      <t>ヘイキン</t>
    </rPh>
    <rPh sb="6" eb="8">
      <t>ニッシャ</t>
    </rPh>
    <rPh sb="8" eb="9">
      <t>ネツ</t>
    </rPh>
    <rPh sb="9" eb="12">
      <t>シュトクリツ</t>
    </rPh>
    <phoneticPr fontId="1"/>
  </si>
  <si>
    <t>冷房期平均
日射熱取得率</t>
    <rPh sb="0" eb="2">
      <t>レイボウ</t>
    </rPh>
    <rPh sb="2" eb="3">
      <t>キ</t>
    </rPh>
    <rPh sb="3" eb="5">
      <t>ヘイキン</t>
    </rPh>
    <rPh sb="6" eb="8">
      <t>ニッシャ</t>
    </rPh>
    <rPh sb="8" eb="9">
      <t>ネツ</t>
    </rPh>
    <rPh sb="9" eb="12">
      <t>シュトクリツ</t>
    </rPh>
    <phoneticPr fontId="1"/>
  </si>
  <si>
    <t>戸</t>
    <rPh sb="0" eb="1">
      <t>コ</t>
    </rPh>
    <phoneticPr fontId="1"/>
  </si>
  <si>
    <t>熱損失の合計</t>
    <rPh sb="0" eb="3">
      <t>ネツソンシツ</t>
    </rPh>
    <rPh sb="4" eb="6">
      <t>ゴウケイ</t>
    </rPh>
    <phoneticPr fontId="1"/>
  </si>
  <si>
    <t>W/K</t>
    <phoneticPr fontId="1"/>
  </si>
  <si>
    <t>冷房期における
「日射熱取得量（A×ηH×γH）」の合計</t>
    <rPh sb="0" eb="2">
      <t>レイボウ</t>
    </rPh>
    <rPh sb="2" eb="3">
      <t>キ</t>
    </rPh>
    <rPh sb="26" eb="28">
      <t>ゴウケイ</t>
    </rPh>
    <phoneticPr fontId="1"/>
  </si>
  <si>
    <t>住棟平均UA
[W/(㎡K)]</t>
    <rPh sb="0" eb="2">
      <t>ジュウトウ</t>
    </rPh>
    <rPh sb="2" eb="4">
      <t>ヘイキン</t>
    </rPh>
    <phoneticPr fontId="1"/>
  </si>
  <si>
    <t>(文字入力)</t>
    <rPh sb="1" eb="3">
      <t>モジ</t>
    </rPh>
    <rPh sb="3" eb="5">
      <t>ニュウリョク</t>
    </rPh>
    <phoneticPr fontId="1"/>
  </si>
  <si>
    <t>(選択入力)</t>
    <rPh sb="1" eb="3">
      <t>センタク</t>
    </rPh>
    <rPh sb="3" eb="5">
      <t>ニュウリョク</t>
    </rPh>
    <phoneticPr fontId="1"/>
  </si>
  <si>
    <t>(数値入力)</t>
    <rPh sb="1" eb="3">
      <t>スウチ</t>
    </rPh>
    <rPh sb="3" eb="5">
      <t>ニュウリョク</t>
    </rPh>
    <phoneticPr fontId="1"/>
  </si>
  <si>
    <t>[㎡]</t>
    <phoneticPr fontId="1"/>
  </si>
  <si>
    <t>[m]</t>
    <phoneticPr fontId="1"/>
  </si>
  <si>
    <t>[階]</t>
    <rPh sb="1" eb="2">
      <t>カイ</t>
    </rPh>
    <phoneticPr fontId="1"/>
  </si>
  <si>
    <t>[㎡]</t>
    <phoneticPr fontId="1"/>
  </si>
  <si>
    <t>[m]</t>
    <phoneticPr fontId="1"/>
  </si>
  <si>
    <t>[戸]</t>
    <rPh sb="1" eb="2">
      <t>コ</t>
    </rPh>
    <phoneticPr fontId="1"/>
  </si>
  <si>
    <t>⑧</t>
  </si>
  <si>
    <t>⑨</t>
  </si>
  <si>
    <t>⑭</t>
  </si>
  <si>
    <t>⑮</t>
  </si>
  <si>
    <t>[W/(㎡K)]</t>
    <phoneticPr fontId="1"/>
  </si>
  <si>
    <t>入力リスト</t>
    <rPh sb="0" eb="2">
      <t>ニュウリョク</t>
    </rPh>
    <phoneticPr fontId="1"/>
  </si>
  <si>
    <t>断熱補強の有無
（RC造のみ）</t>
    <rPh sb="0" eb="2">
      <t>ダンネツ</t>
    </rPh>
    <rPh sb="2" eb="4">
      <t>ホキョウ</t>
    </rPh>
    <rPh sb="5" eb="7">
      <t>ウム</t>
    </rPh>
    <rPh sb="11" eb="12">
      <t>ゾウ</t>
    </rPh>
    <phoneticPr fontId="1"/>
  </si>
  <si>
    <t>主たる居室
の方位</t>
    <rPh sb="0" eb="1">
      <t>シュ</t>
    </rPh>
    <rPh sb="3" eb="5">
      <t>キョシツ</t>
    </rPh>
    <rPh sb="7" eb="9">
      <t>ホウイ</t>
    </rPh>
    <phoneticPr fontId="1"/>
  </si>
  <si>
    <t>その他居室
の有無</t>
    <rPh sb="2" eb="3">
      <t>タ</t>
    </rPh>
    <rPh sb="3" eb="5">
      <t>キョシツ</t>
    </rPh>
    <rPh sb="7" eb="9">
      <t>ウム</t>
    </rPh>
    <phoneticPr fontId="1"/>
  </si>
  <si>
    <t>⑫</t>
    <phoneticPr fontId="1"/>
  </si>
  <si>
    <t>住戸部分全体の長辺の長さ</t>
    <rPh sb="0" eb="2">
      <t>ジュウコ</t>
    </rPh>
    <rPh sb="2" eb="4">
      <t>ブブン</t>
    </rPh>
    <rPh sb="4" eb="6">
      <t>ゼンタイ</t>
    </rPh>
    <rPh sb="7" eb="9">
      <t>チョウヘン</t>
    </rPh>
    <rPh sb="10" eb="11">
      <t>ナガ</t>
    </rPh>
    <phoneticPr fontId="1"/>
  </si>
  <si>
    <t>住戸部分全体の短辺の長さ</t>
    <rPh sb="0" eb="2">
      <t>ジュウコ</t>
    </rPh>
    <rPh sb="2" eb="4">
      <t>ブブン</t>
    </rPh>
    <rPh sb="4" eb="6">
      <t>ゼンタイ</t>
    </rPh>
    <rPh sb="7" eb="9">
      <t>タンペン</t>
    </rPh>
    <rPh sb="10" eb="11">
      <t>ナガ</t>
    </rPh>
    <phoneticPr fontId="1"/>
  </si>
  <si>
    <t>l_1,total,i</t>
    <phoneticPr fontId="1"/>
  </si>
  <si>
    <t>l_2,total,i</t>
  </si>
  <si>
    <t>A_of,total,i</t>
    <phoneticPr fontId="1"/>
  </si>
  <si>
    <t>住戸部分の屋根面積の合計</t>
    <rPh sb="0" eb="2">
      <t>ジュウコ</t>
    </rPh>
    <rPh sb="2" eb="4">
      <t>ブブン</t>
    </rPh>
    <rPh sb="5" eb="7">
      <t>ヤネ</t>
    </rPh>
    <rPh sb="7" eb="9">
      <t>メンセキ</t>
    </rPh>
    <rPh sb="10" eb="12">
      <t>ゴウケイ</t>
    </rPh>
    <phoneticPr fontId="1"/>
  </si>
  <si>
    <t>住戸部分の外気に接する床面積の合計</t>
    <rPh sb="0" eb="2">
      <t>ジュウコ</t>
    </rPh>
    <rPh sb="2" eb="4">
      <t>ブブン</t>
    </rPh>
    <rPh sb="5" eb="7">
      <t>ガイキ</t>
    </rPh>
    <rPh sb="8" eb="9">
      <t>セッ</t>
    </rPh>
    <rPh sb="11" eb="12">
      <t>ユカ</t>
    </rPh>
    <rPh sb="12" eb="14">
      <t>メンセキ</t>
    </rPh>
    <rPh sb="15" eb="17">
      <t>ゴウケイ</t>
    </rPh>
    <phoneticPr fontId="1"/>
  </si>
  <si>
    <t>A_r,total,i</t>
    <phoneticPr fontId="1"/>
  </si>
  <si>
    <t>5a</t>
  </si>
  <si>
    <t>5b</t>
  </si>
  <si>
    <t>5c</t>
  </si>
  <si>
    <t>5d</t>
  </si>
  <si>
    <t>6a</t>
  </si>
  <si>
    <t>6b</t>
  </si>
  <si>
    <t>6c</t>
  </si>
  <si>
    <t>6d</t>
  </si>
  <si>
    <t>7-1</t>
  </si>
  <si>
    <t>7-2</t>
  </si>
  <si>
    <t>7-3</t>
  </si>
  <si>
    <t>住戸位置jにおける仮想単位住戸の屋根面積</t>
    <rPh sb="0" eb="2">
      <t>ジュウコ</t>
    </rPh>
    <rPh sb="2" eb="4">
      <t>イチ</t>
    </rPh>
    <rPh sb="16" eb="18">
      <t>ヤネ</t>
    </rPh>
    <rPh sb="18" eb="20">
      <t>メンセキ</t>
    </rPh>
    <phoneticPr fontId="1"/>
  </si>
  <si>
    <t>住戸位置jにおける仮想単位住戸の外気床の面積</t>
    <rPh sb="0" eb="2">
      <t>ジュウコ</t>
    </rPh>
    <rPh sb="2" eb="4">
      <t>イチ</t>
    </rPh>
    <rPh sb="16" eb="18">
      <t>ガイキ</t>
    </rPh>
    <rPh sb="18" eb="19">
      <t>ユカ</t>
    </rPh>
    <rPh sb="20" eb="22">
      <t>メンセキ</t>
    </rPh>
    <phoneticPr fontId="1"/>
  </si>
  <si>
    <t>9-2</t>
  </si>
  <si>
    <t>9-3</t>
  </si>
  <si>
    <t>12-1a</t>
  </si>
  <si>
    <t>12-1b</t>
  </si>
  <si>
    <t>12-1c</t>
  </si>
  <si>
    <t>12-1d</t>
  </si>
  <si>
    <t>12-2a</t>
  </si>
  <si>
    <t>12-2b</t>
  </si>
  <si>
    <t>12-2c</t>
  </si>
  <si>
    <t>12-2d</t>
  </si>
  <si>
    <t>12-3a</t>
  </si>
  <si>
    <t>12-3b</t>
  </si>
  <si>
    <t>12-3c</t>
  </si>
  <si>
    <t>12-3d</t>
  </si>
  <si>
    <t>住戸位置jにおける仮想単位住戸の玄関ドアの面積</t>
    <rPh sb="0" eb="2">
      <t>ジュウコ</t>
    </rPh>
    <rPh sb="2" eb="4">
      <t>イチ</t>
    </rPh>
    <rPh sb="16" eb="18">
      <t>ゲンカン</t>
    </rPh>
    <rPh sb="21" eb="23">
      <t>メンセキ</t>
    </rPh>
    <phoneticPr fontId="1"/>
  </si>
  <si>
    <t>住戸位置jにおける仮想単位住戸の界壁の面積</t>
    <rPh sb="0" eb="2">
      <t>ジュウコ</t>
    </rPh>
    <rPh sb="2" eb="4">
      <t>イチ</t>
    </rPh>
    <rPh sb="16" eb="18">
      <t>カイヘキ</t>
    </rPh>
    <rPh sb="19" eb="21">
      <t>メンセキ</t>
    </rPh>
    <phoneticPr fontId="1"/>
  </si>
  <si>
    <t>15-1</t>
  </si>
  <si>
    <t>妻住戸（d90側）における各方位のΨ1hufに該当する熱橋部の長さ</t>
    <rPh sb="0" eb="1">
      <t>ツマ</t>
    </rPh>
    <rPh sb="1" eb="3">
      <t>ジュウコ</t>
    </rPh>
    <rPh sb="7" eb="8">
      <t>ガワ</t>
    </rPh>
    <rPh sb="13" eb="14">
      <t>カク</t>
    </rPh>
    <rPh sb="14" eb="16">
      <t>ホウイ</t>
    </rPh>
    <rPh sb="23" eb="25">
      <t>ガイトウ</t>
    </rPh>
    <rPh sb="27" eb="29">
      <t>ネッキョウ</t>
    </rPh>
    <rPh sb="29" eb="30">
      <t>ブ</t>
    </rPh>
    <rPh sb="31" eb="32">
      <t>ナガ</t>
    </rPh>
    <phoneticPr fontId="1"/>
  </si>
  <si>
    <t>妻住戸（d270側）における各方位のΨ1hufに該当する熱橋部の長さ</t>
    <rPh sb="0" eb="1">
      <t>ツマ</t>
    </rPh>
    <rPh sb="1" eb="3">
      <t>ジュウコ</t>
    </rPh>
    <rPh sb="8" eb="9">
      <t>ガワ</t>
    </rPh>
    <rPh sb="14" eb="15">
      <t>カク</t>
    </rPh>
    <rPh sb="15" eb="17">
      <t>ホウイ</t>
    </rPh>
    <rPh sb="24" eb="26">
      <t>ガイトウ</t>
    </rPh>
    <rPh sb="28" eb="30">
      <t>ネッキョウ</t>
    </rPh>
    <rPh sb="30" eb="31">
      <t>ブ</t>
    </rPh>
    <rPh sb="32" eb="33">
      <t>ナガ</t>
    </rPh>
    <phoneticPr fontId="1"/>
  </si>
  <si>
    <t>中住戸における各方位のΨ1hufに該当する熱橋部の長さ</t>
    <rPh sb="0" eb="1">
      <t>ナカ</t>
    </rPh>
    <rPh sb="1" eb="3">
      <t>ジュウコ</t>
    </rPh>
    <rPh sb="7" eb="8">
      <t>カク</t>
    </rPh>
    <rPh sb="8" eb="10">
      <t>ホウイ</t>
    </rPh>
    <rPh sb="17" eb="19">
      <t>ガイトウ</t>
    </rPh>
    <rPh sb="21" eb="23">
      <t>ネッキョウ</t>
    </rPh>
    <rPh sb="23" eb="24">
      <t>ブ</t>
    </rPh>
    <rPh sb="25" eb="26">
      <t>ナガ</t>
    </rPh>
    <phoneticPr fontId="1"/>
  </si>
  <si>
    <t>Ψ2hufに該当する熱橋部の長さ</t>
    <rPh sb="6" eb="8">
      <t>ガイトウ</t>
    </rPh>
    <rPh sb="10" eb="12">
      <t>ネッキョウ</t>
    </rPh>
    <rPh sb="12" eb="13">
      <t>ブ</t>
    </rPh>
    <rPh sb="14" eb="15">
      <t>ナガ</t>
    </rPh>
    <phoneticPr fontId="1"/>
  </si>
  <si>
    <t>l_Ψ2huf,i,j=1</t>
  </si>
  <si>
    <t>l_Ψ2huf,i,j=2</t>
  </si>
  <si>
    <t>l_Ψ2huf,i,j=3</t>
  </si>
  <si>
    <t>ψ2huf</t>
    <phoneticPr fontId="1"/>
  </si>
  <si>
    <t>ψ1huf</t>
    <phoneticPr fontId="1"/>
  </si>
  <si>
    <t>ψ1huf</t>
    <phoneticPr fontId="1"/>
  </si>
  <si>
    <t>ψ2huf</t>
    <phoneticPr fontId="1"/>
  </si>
  <si>
    <t>17-1</t>
  </si>
  <si>
    <t>17-2</t>
  </si>
  <si>
    <t>17-3</t>
  </si>
  <si>
    <t>21-1a</t>
  </si>
  <si>
    <t>21-1b</t>
  </si>
  <si>
    <t>21-1c</t>
  </si>
  <si>
    <t>21-1d</t>
  </si>
  <si>
    <t>21-2a</t>
  </si>
  <si>
    <t>21-2b</t>
  </si>
  <si>
    <t>21-2c</t>
  </si>
  <si>
    <t>21-2d</t>
  </si>
  <si>
    <t>21-3a</t>
  </si>
  <si>
    <t>21-3b</t>
  </si>
  <si>
    <t>21-3c</t>
  </si>
  <si>
    <t>21-3d</t>
  </si>
  <si>
    <t>16-1</t>
  </si>
  <si>
    <t>16-2</t>
  </si>
  <si>
    <t>16-3</t>
  </si>
  <si>
    <t>26-1</t>
  </si>
  <si>
    <t>26-2</t>
  </si>
  <si>
    <t>26-3</t>
  </si>
  <si>
    <t>住戸位置jにおける仮想単位住戸の床面積の合計</t>
    <rPh sb="0" eb="2">
      <t>ジュウコ</t>
    </rPh>
    <rPh sb="2" eb="4">
      <t>イチ</t>
    </rPh>
    <rPh sb="9" eb="11">
      <t>カソウ</t>
    </rPh>
    <rPh sb="11" eb="13">
      <t>タンイ</t>
    </rPh>
    <rPh sb="13" eb="15">
      <t>ジュウコ</t>
    </rPh>
    <rPh sb="16" eb="19">
      <t>ユカメンセキ</t>
    </rPh>
    <rPh sb="20" eb="22">
      <t>ゴウケイ</t>
    </rPh>
    <phoneticPr fontId="1"/>
  </si>
  <si>
    <t>床面積</t>
    <rPh sb="0" eb="1">
      <t>ユカ</t>
    </rPh>
    <rPh sb="1" eb="3">
      <t>メンセキ</t>
    </rPh>
    <phoneticPr fontId="1"/>
  </si>
  <si>
    <t>その他の居室</t>
    <rPh sb="2" eb="3">
      <t>タ</t>
    </rPh>
    <rPh sb="4" eb="6">
      <t>キョシツ</t>
    </rPh>
    <phoneticPr fontId="1"/>
  </si>
  <si>
    <r>
      <t>U</t>
    </r>
    <r>
      <rPr>
        <vertAlign val="subscript"/>
        <sz val="10"/>
        <color theme="1"/>
        <rFont val="メイリオ"/>
        <family val="3"/>
        <charset val="128"/>
      </rPr>
      <t>A</t>
    </r>
    <phoneticPr fontId="1"/>
  </si>
  <si>
    <r>
      <t>η</t>
    </r>
    <r>
      <rPr>
        <vertAlign val="subscript"/>
        <sz val="10"/>
        <color theme="1"/>
        <rFont val="メイリオ"/>
        <family val="3"/>
        <charset val="128"/>
      </rPr>
      <t>AH</t>
    </r>
    <phoneticPr fontId="1"/>
  </si>
  <si>
    <r>
      <t>η</t>
    </r>
    <r>
      <rPr>
        <vertAlign val="subscript"/>
        <sz val="10"/>
        <color theme="1"/>
        <rFont val="メイリオ"/>
        <family val="3"/>
        <charset val="128"/>
      </rPr>
      <t>AC</t>
    </r>
    <phoneticPr fontId="1"/>
  </si>
  <si>
    <t>A_rm1,i,j=1</t>
    <phoneticPr fontId="1"/>
  </si>
  <si>
    <t>住戸位置jにおける仮想単位住戸のその他の居室の床面積</t>
    <rPh sb="0" eb="2">
      <t>ジュウコ</t>
    </rPh>
    <rPh sb="2" eb="4">
      <t>イチ</t>
    </rPh>
    <rPh sb="9" eb="11">
      <t>カソウ</t>
    </rPh>
    <rPh sb="11" eb="13">
      <t>タンイ</t>
    </rPh>
    <rPh sb="13" eb="15">
      <t>ジュウコ</t>
    </rPh>
    <rPh sb="18" eb="19">
      <t>タ</t>
    </rPh>
    <rPh sb="20" eb="22">
      <t>キョシツ</t>
    </rPh>
    <rPh sb="23" eb="26">
      <t>ユカメンセキ</t>
    </rPh>
    <phoneticPr fontId="1"/>
  </si>
  <si>
    <t>住戸位置jにおける仮想単位住戸の主たる居室の床面積</t>
    <rPh sb="0" eb="2">
      <t>ジュウコ</t>
    </rPh>
    <rPh sb="2" eb="4">
      <t>イチ</t>
    </rPh>
    <rPh sb="9" eb="11">
      <t>カソウ</t>
    </rPh>
    <rPh sb="11" eb="13">
      <t>タンイ</t>
    </rPh>
    <rPh sb="13" eb="15">
      <t>ジュウコ</t>
    </rPh>
    <rPh sb="16" eb="17">
      <t>シュ</t>
    </rPh>
    <rPh sb="19" eb="21">
      <t>キョシツ</t>
    </rPh>
    <rPh sb="22" eb="23">
      <t>ユカ</t>
    </rPh>
    <rPh sb="23" eb="25">
      <t>メンセキ</t>
    </rPh>
    <phoneticPr fontId="1"/>
  </si>
  <si>
    <t>8-1</t>
    <phoneticPr fontId="1"/>
  </si>
  <si>
    <t>9-1</t>
    <phoneticPr fontId="1"/>
  </si>
  <si>
    <t>A_rm1,i,j=2</t>
    <phoneticPr fontId="1"/>
  </si>
  <si>
    <t>A_rm1,i,j=3</t>
    <phoneticPr fontId="1"/>
  </si>
  <si>
    <t>A_rm2,i,j=1</t>
    <phoneticPr fontId="1"/>
  </si>
  <si>
    <t>A_rm2,i,j=2</t>
    <phoneticPr fontId="1"/>
  </si>
  <si>
    <t>A_rm2,i,j=3</t>
    <phoneticPr fontId="1"/>
  </si>
  <si>
    <t>10-1</t>
  </si>
  <si>
    <t>10-2</t>
  </si>
  <si>
    <t>10-3</t>
  </si>
  <si>
    <t>14-1a</t>
  </si>
  <si>
    <t>14-1b</t>
  </si>
  <si>
    <t>14-1c</t>
  </si>
  <si>
    <t>14-1d</t>
  </si>
  <si>
    <t>14-2a</t>
  </si>
  <si>
    <t>14-2b</t>
  </si>
  <si>
    <t>14-2c</t>
  </si>
  <si>
    <t>14-2d</t>
  </si>
  <si>
    <t>14-3a</t>
  </si>
  <si>
    <t>14-3b</t>
  </si>
  <si>
    <t>14-3c</t>
  </si>
  <si>
    <t>14-3d</t>
  </si>
  <si>
    <t>18-1a</t>
  </si>
  <si>
    <t>18-1b</t>
  </si>
  <si>
    <t>18-1c</t>
  </si>
  <si>
    <t>18-1d</t>
  </si>
  <si>
    <t>18-2a</t>
  </si>
  <si>
    <t>18-2b</t>
  </si>
  <si>
    <t>18-2c</t>
  </si>
  <si>
    <t>18-2d</t>
  </si>
  <si>
    <t>18-3a</t>
  </si>
  <si>
    <t>18-3b</t>
  </si>
  <si>
    <t>18-3c</t>
  </si>
  <si>
    <t>18-3d</t>
  </si>
  <si>
    <t>19-1</t>
  </si>
  <si>
    <t>19-2</t>
  </si>
  <si>
    <t>19-3</t>
  </si>
  <si>
    <t>25-1</t>
  </si>
  <si>
    <t>25-2</t>
  </si>
  <si>
    <t>25-3</t>
  </si>
  <si>
    <t>27-1a</t>
  </si>
  <si>
    <t>27-1b</t>
  </si>
  <si>
    <t>27-1c</t>
  </si>
  <si>
    <t>27-1d</t>
  </si>
  <si>
    <t>27-2a</t>
  </si>
  <si>
    <t>27-2b</t>
  </si>
  <si>
    <t>27-2c</t>
  </si>
  <si>
    <t>27-2d</t>
  </si>
  <si>
    <t>27-3a</t>
  </si>
  <si>
    <t>27-3b</t>
  </si>
  <si>
    <t>27-3c</t>
  </si>
  <si>
    <t>27-3d</t>
  </si>
  <si>
    <t>28-1</t>
  </si>
  <si>
    <t>28-2</t>
  </si>
  <si>
    <t>28-3</t>
  </si>
  <si>
    <t>ΣA_ow,i,j=1,d≠180</t>
    <phoneticPr fontId="1"/>
  </si>
  <si>
    <t>ΣA_ow,i,j=2,d≠180</t>
    <phoneticPr fontId="1"/>
  </si>
  <si>
    <t>ΣA_ow,i,j=3,d≠180</t>
    <phoneticPr fontId="1"/>
  </si>
  <si>
    <t>ΣA_win,i,j=1,d≠180</t>
    <phoneticPr fontId="1"/>
  </si>
  <si>
    <t>ΣA_win,i,j=2,d≠180</t>
    <phoneticPr fontId="1"/>
  </si>
  <si>
    <t>ΣA_win,i,j=3,d≠180</t>
    <phoneticPr fontId="1"/>
  </si>
  <si>
    <t>ΣA_ow,i,j=1,d</t>
    <phoneticPr fontId="1"/>
  </si>
  <si>
    <t>ΣA_ow,i,j=2,d</t>
    <phoneticPr fontId="1"/>
  </si>
  <si>
    <t>ΣA_ow,i,j=3,d</t>
    <phoneticPr fontId="1"/>
  </si>
  <si>
    <t>A_f,i=1,j=1</t>
    <phoneticPr fontId="1"/>
  </si>
  <si>
    <t>A_f,i=1,j=2</t>
    <phoneticPr fontId="1"/>
  </si>
  <si>
    <t>A_f,i=1,j=3</t>
    <phoneticPr fontId="1"/>
  </si>
  <si>
    <t>ΣA_win,i,j=1,d</t>
    <phoneticPr fontId="1"/>
  </si>
  <si>
    <t>A_of,i,j=1</t>
    <phoneticPr fontId="1"/>
  </si>
  <si>
    <t>A_of,i,j=2</t>
    <phoneticPr fontId="1"/>
  </si>
  <si>
    <t>A_of,i,j=3</t>
    <phoneticPr fontId="1"/>
  </si>
  <si>
    <t>A_iw,i,j=1</t>
    <phoneticPr fontId="1"/>
  </si>
  <si>
    <t>A_iw,i,j=2</t>
    <phoneticPr fontId="1"/>
  </si>
  <si>
    <t>A_iw,i,j=3</t>
    <phoneticPr fontId="1"/>
  </si>
  <si>
    <t>A_if,i,j=1</t>
    <phoneticPr fontId="1"/>
  </si>
  <si>
    <t>A_if,i,j=2</t>
    <phoneticPr fontId="1"/>
  </si>
  <si>
    <t>A_if,i,j=3</t>
    <phoneticPr fontId="1"/>
  </si>
  <si>
    <t>A_ic,i,j=1</t>
    <phoneticPr fontId="1"/>
  </si>
  <si>
    <t>A_ic,i,j=2</t>
    <phoneticPr fontId="1"/>
  </si>
  <si>
    <t>A_ic,i,j=3</t>
    <phoneticPr fontId="1"/>
  </si>
  <si>
    <t>ΣA_win,i,j=2,d</t>
    <phoneticPr fontId="1"/>
  </si>
  <si>
    <t>ΣA_win,i,j=3,d</t>
    <phoneticPr fontId="1"/>
  </si>
  <si>
    <t>A_dr,i,j=1</t>
    <phoneticPr fontId="1"/>
  </si>
  <si>
    <t>A_dr,i,j=2</t>
    <phoneticPr fontId="1"/>
  </si>
  <si>
    <t>A_dr,i,j=3</t>
    <phoneticPr fontId="1"/>
  </si>
  <si>
    <t>A_env,i,j=1</t>
    <phoneticPr fontId="1"/>
  </si>
  <si>
    <t>A_env,i,j=2</t>
    <phoneticPr fontId="1"/>
  </si>
  <si>
    <t>A_env,i,j=3</t>
    <phoneticPr fontId="1"/>
  </si>
  <si>
    <t>入力値</t>
    <rPh sb="0" eb="3">
      <t>ニュウリョクチ</t>
    </rPh>
    <phoneticPr fontId="1"/>
  </si>
  <si>
    <t>外皮面積の合計</t>
    <rPh sb="0" eb="2">
      <t>ガイヒ</t>
    </rPh>
    <rPh sb="2" eb="4">
      <t>メンセキ</t>
    </rPh>
    <rPh sb="5" eb="7">
      <t>ゴウケイ</t>
    </rPh>
    <phoneticPr fontId="1"/>
  </si>
  <si>
    <t>29-1</t>
    <phoneticPr fontId="1"/>
  </si>
  <si>
    <t>29-2</t>
    <phoneticPr fontId="1"/>
  </si>
  <si>
    <t>29-3</t>
    <phoneticPr fontId="1"/>
  </si>
  <si>
    <t>U_f</t>
    <phoneticPr fontId="1"/>
  </si>
  <si>
    <t>式番号等→</t>
    <rPh sb="0" eb="1">
      <t>シキ</t>
    </rPh>
    <rPh sb="1" eb="3">
      <t>バンゴウ</t>
    </rPh>
    <rPh sb="3" eb="4">
      <t>トウ</t>
    </rPh>
    <phoneticPr fontId="1"/>
  </si>
  <si>
    <t>玄関ドア</t>
    <rPh sb="0" eb="2">
      <t>ゲンカン</t>
    </rPh>
    <phoneticPr fontId="1"/>
  </si>
  <si>
    <t>U_dr</t>
    <phoneticPr fontId="1"/>
  </si>
  <si>
    <t>(6) 外壁と界床の接合部における線熱貫流率</t>
    <rPh sb="4" eb="6">
      <t>ガイヘキ</t>
    </rPh>
    <rPh sb="7" eb="8">
      <t>カイ</t>
    </rPh>
    <rPh sb="8" eb="9">
      <t>ユカ</t>
    </rPh>
    <rPh sb="10" eb="12">
      <t>セツゴウ</t>
    </rPh>
    <rPh sb="12" eb="13">
      <t>ブ</t>
    </rPh>
    <rPh sb="17" eb="22">
      <t>センネツカンリュウリツ</t>
    </rPh>
    <phoneticPr fontId="1"/>
  </si>
  <si>
    <t>界床
(断熱補強)</t>
    <rPh sb="0" eb="1">
      <t>カイ</t>
    </rPh>
    <rPh sb="1" eb="2">
      <t>ユカ</t>
    </rPh>
    <rPh sb="4" eb="6">
      <t>ダンネツ</t>
    </rPh>
    <rPh sb="6" eb="8">
      <t>ホキョウ</t>
    </rPh>
    <phoneticPr fontId="1"/>
  </si>
  <si>
    <t>表7</t>
    <rPh sb="0" eb="1">
      <t>ヒョウ</t>
    </rPh>
    <phoneticPr fontId="1"/>
  </si>
  <si>
    <t>表8</t>
    <rPh sb="0" eb="1">
      <t>ヒョウ</t>
    </rPh>
    <phoneticPr fontId="1"/>
  </si>
  <si>
    <t>表9</t>
    <rPh sb="0" eb="1">
      <t>ヒョウ</t>
    </rPh>
    <phoneticPr fontId="1"/>
  </si>
  <si>
    <t>表10</t>
    <rPh sb="0" eb="1">
      <t>ヒョウ</t>
    </rPh>
    <phoneticPr fontId="1"/>
  </si>
  <si>
    <t>表11</t>
    <rPh sb="0" eb="1">
      <t>ヒョウ</t>
    </rPh>
    <phoneticPr fontId="1"/>
  </si>
  <si>
    <t>表12</t>
    <rPh sb="0" eb="1">
      <t>ヒョウ</t>
    </rPh>
    <phoneticPr fontId="1"/>
  </si>
  <si>
    <t>表13</t>
    <rPh sb="0" eb="1">
      <t>ヒョウ</t>
    </rPh>
    <phoneticPr fontId="1"/>
  </si>
  <si>
    <t>表14</t>
    <rPh sb="0" eb="1">
      <t>ヒョウ</t>
    </rPh>
    <phoneticPr fontId="1"/>
  </si>
  <si>
    <t>表15</t>
    <rPh sb="0" eb="1">
      <t>ヒョウ</t>
    </rPh>
    <phoneticPr fontId="1"/>
  </si>
  <si>
    <t>表16</t>
    <rPh sb="0" eb="1">
      <t>ヒョウ</t>
    </rPh>
    <phoneticPr fontId="1"/>
  </si>
  <si>
    <t>表17</t>
    <rPh sb="0" eb="1">
      <t>ヒョウ</t>
    </rPh>
    <phoneticPr fontId="1"/>
  </si>
  <si>
    <t>6.4節</t>
    <rPh sb="2" eb="3">
      <t>セツ</t>
    </rPh>
    <phoneticPr fontId="1"/>
  </si>
  <si>
    <t>住3章2節(4)</t>
    <rPh sb="1" eb="2">
      <t>ショウ</t>
    </rPh>
    <rPh sb="3" eb="4">
      <t>セツ</t>
    </rPh>
    <phoneticPr fontId="1"/>
  </si>
  <si>
    <t>住3章2節付C</t>
    <rPh sb="1" eb="2">
      <t>ショウ</t>
    </rPh>
    <rPh sb="3" eb="4">
      <t>セツ</t>
    </rPh>
    <rPh sb="5" eb="6">
      <t>ツキ</t>
    </rPh>
    <phoneticPr fontId="1"/>
  </si>
  <si>
    <t>住3章2節(5)</t>
    <rPh sb="1" eb="2">
      <t>ショウ</t>
    </rPh>
    <rPh sb="3" eb="4">
      <t>セツ</t>
    </rPh>
    <phoneticPr fontId="1"/>
  </si>
  <si>
    <t>住3章4節付B</t>
    <rPh sb="1" eb="2">
      <t>ショウ</t>
    </rPh>
    <rPh sb="5" eb="6">
      <t>ツキ</t>
    </rPh>
    <phoneticPr fontId="1"/>
  </si>
  <si>
    <t>住3章2節(6)</t>
    <rPh sb="1" eb="2">
      <t>ショウ</t>
    </rPh>
    <rPh sb="3" eb="4">
      <t>セツ</t>
    </rPh>
    <phoneticPr fontId="1"/>
  </si>
  <si>
    <t>冷房期における
「外壁」の「日射熱取得量（A×ηC×γC）」</t>
    <rPh sb="9" eb="11">
      <t>ガイヘキ</t>
    </rPh>
    <phoneticPr fontId="1"/>
  </si>
  <si>
    <t>冷房期における
「屋根」の「日射熱取得量（A×ηC×γC）」</t>
    <rPh sb="9" eb="11">
      <t>ヤネ</t>
    </rPh>
    <phoneticPr fontId="1"/>
  </si>
  <si>
    <t>冷房期における
「窓」の「日射熱取得量（A×ηC×γC）」</t>
    <rPh sb="9" eb="10">
      <t>マド</t>
    </rPh>
    <phoneticPr fontId="1"/>
  </si>
  <si>
    <t>暖房期における
「日射熱取得量（A×ηC×γC）」の合計</t>
    <rPh sb="0" eb="2">
      <t>ダンボウ</t>
    </rPh>
    <rPh sb="2" eb="3">
      <t>キ</t>
    </rPh>
    <rPh sb="26" eb="28">
      <t>ゴウケイ</t>
    </rPh>
    <phoneticPr fontId="1"/>
  </si>
  <si>
    <t>集計</t>
    <rPh sb="0" eb="2">
      <t>シュウケイ</t>
    </rPh>
    <phoneticPr fontId="1"/>
  </si>
  <si>
    <t>外壁における単位温度差あたりの熱損失量</t>
    <rPh sb="0" eb="2">
      <t>ガイヘキ</t>
    </rPh>
    <rPh sb="6" eb="8">
      <t>タンイ</t>
    </rPh>
    <rPh sb="8" eb="11">
      <t>オンドサ</t>
    </rPh>
    <rPh sb="15" eb="16">
      <t>ネツ</t>
    </rPh>
    <rPh sb="16" eb="18">
      <t>ソンシツ</t>
    </rPh>
    <rPh sb="18" eb="19">
      <t>リョウ</t>
    </rPh>
    <phoneticPr fontId="1"/>
  </si>
  <si>
    <t>屋根における単位温度差あたりの熱損失量</t>
    <rPh sb="0" eb="2">
      <t>ヤネ</t>
    </rPh>
    <rPh sb="6" eb="8">
      <t>タンイ</t>
    </rPh>
    <rPh sb="8" eb="11">
      <t>オンドサ</t>
    </rPh>
    <rPh sb="15" eb="16">
      <t>ネツ</t>
    </rPh>
    <rPh sb="16" eb="18">
      <t>ソンシツ</t>
    </rPh>
    <rPh sb="18" eb="19">
      <t>リョウ</t>
    </rPh>
    <phoneticPr fontId="1"/>
  </si>
  <si>
    <t>最下階床における単位温度差あたりの熱損失量</t>
    <rPh sb="0" eb="2">
      <t>サイカ</t>
    </rPh>
    <rPh sb="2" eb="3">
      <t>カイ</t>
    </rPh>
    <rPh sb="3" eb="4">
      <t>ユカ</t>
    </rPh>
    <rPh sb="8" eb="10">
      <t>タンイ</t>
    </rPh>
    <rPh sb="10" eb="13">
      <t>オンドサ</t>
    </rPh>
    <rPh sb="17" eb="18">
      <t>ネツ</t>
    </rPh>
    <rPh sb="18" eb="20">
      <t>ソンシツ</t>
    </rPh>
    <rPh sb="20" eb="21">
      <t>リョウ</t>
    </rPh>
    <phoneticPr fontId="1"/>
  </si>
  <si>
    <t>外気床における単位温度差あたりの熱損失量</t>
    <rPh sb="0" eb="2">
      <t>ガイキ</t>
    </rPh>
    <rPh sb="2" eb="3">
      <t>ユカ</t>
    </rPh>
    <rPh sb="7" eb="9">
      <t>タンイ</t>
    </rPh>
    <rPh sb="9" eb="12">
      <t>オンドサ</t>
    </rPh>
    <rPh sb="16" eb="17">
      <t>ネツ</t>
    </rPh>
    <rPh sb="17" eb="19">
      <t>ソンシツ</t>
    </rPh>
    <rPh sb="19" eb="20">
      <t>リョウ</t>
    </rPh>
    <phoneticPr fontId="1"/>
  </si>
  <si>
    <t>界壁における単位温度差あたりの熱損失量</t>
    <rPh sb="0" eb="2">
      <t>カイヘキ</t>
    </rPh>
    <rPh sb="6" eb="8">
      <t>タンイ</t>
    </rPh>
    <rPh sb="8" eb="11">
      <t>オンドサ</t>
    </rPh>
    <rPh sb="15" eb="16">
      <t>ネツ</t>
    </rPh>
    <rPh sb="16" eb="18">
      <t>ソンシツ</t>
    </rPh>
    <rPh sb="18" eb="19">
      <t>リョウ</t>
    </rPh>
    <phoneticPr fontId="1"/>
  </si>
  <si>
    <t>窓における単位温度差あたりの熱損失量</t>
    <rPh sb="0" eb="1">
      <t>マド</t>
    </rPh>
    <rPh sb="5" eb="7">
      <t>タンイ</t>
    </rPh>
    <rPh sb="7" eb="10">
      <t>オンドサ</t>
    </rPh>
    <rPh sb="14" eb="15">
      <t>ネツ</t>
    </rPh>
    <rPh sb="15" eb="17">
      <t>ソンシツ</t>
    </rPh>
    <rPh sb="17" eb="18">
      <t>リョウ</t>
    </rPh>
    <phoneticPr fontId="1"/>
  </si>
  <si>
    <t>玄関ドアにおける単位温度差あたりの熱損失量</t>
    <rPh sb="0" eb="2">
      <t>ゲンカン</t>
    </rPh>
    <rPh sb="8" eb="10">
      <t>タンイ</t>
    </rPh>
    <rPh sb="10" eb="13">
      <t>オンドサ</t>
    </rPh>
    <rPh sb="17" eb="18">
      <t>ネツ</t>
    </rPh>
    <rPh sb="18" eb="20">
      <t>ソンシツ</t>
    </rPh>
    <rPh sb="20" eb="21">
      <t>リョウ</t>
    </rPh>
    <phoneticPr fontId="1"/>
  </si>
  <si>
    <t>ψ1vに該当する熱橋部における単位温度差あたりの熱損失量</t>
    <rPh sb="4" eb="6">
      <t>ガイトウ</t>
    </rPh>
    <rPh sb="8" eb="10">
      <t>ネッキョウ</t>
    </rPh>
    <rPh sb="10" eb="11">
      <t>ブ</t>
    </rPh>
    <rPh sb="15" eb="17">
      <t>タンイ</t>
    </rPh>
    <rPh sb="17" eb="20">
      <t>オンドサ</t>
    </rPh>
    <rPh sb="24" eb="25">
      <t>ネツ</t>
    </rPh>
    <rPh sb="25" eb="27">
      <t>ソンシツ</t>
    </rPh>
    <rPh sb="27" eb="28">
      <t>リョウ</t>
    </rPh>
    <phoneticPr fontId="1"/>
  </si>
  <si>
    <t>ψ1hrに該当する熱橋部における単位温度差あたりの熱損失量</t>
    <rPh sb="5" eb="7">
      <t>ガイトウ</t>
    </rPh>
    <rPh sb="9" eb="11">
      <t>ネッキョウ</t>
    </rPh>
    <rPh sb="11" eb="12">
      <t>ブ</t>
    </rPh>
    <rPh sb="16" eb="18">
      <t>タンイ</t>
    </rPh>
    <rPh sb="18" eb="21">
      <t>オンドサ</t>
    </rPh>
    <rPh sb="25" eb="26">
      <t>ネツ</t>
    </rPh>
    <rPh sb="26" eb="28">
      <t>ソンシツ</t>
    </rPh>
    <rPh sb="28" eb="29">
      <t>リョウ</t>
    </rPh>
    <phoneticPr fontId="1"/>
  </si>
  <si>
    <t>ψ1hfに該当する熱橋部における単位温度差あたりの熱損失量</t>
    <rPh sb="5" eb="7">
      <t>ガイトウ</t>
    </rPh>
    <rPh sb="9" eb="11">
      <t>ネッキョウ</t>
    </rPh>
    <rPh sb="11" eb="12">
      <t>ブ</t>
    </rPh>
    <rPh sb="16" eb="18">
      <t>タンイ</t>
    </rPh>
    <rPh sb="18" eb="21">
      <t>オンドサ</t>
    </rPh>
    <rPh sb="25" eb="26">
      <t>ネツ</t>
    </rPh>
    <rPh sb="26" eb="28">
      <t>ソンシツ</t>
    </rPh>
    <rPh sb="28" eb="29">
      <t>リョウ</t>
    </rPh>
    <phoneticPr fontId="1"/>
  </si>
  <si>
    <t>ψ2vに該当する熱橋部における単位温度差あたりの熱損失量</t>
    <rPh sb="4" eb="6">
      <t>ガイトウ</t>
    </rPh>
    <rPh sb="8" eb="10">
      <t>ネッキョウ</t>
    </rPh>
    <rPh sb="10" eb="11">
      <t>ブ</t>
    </rPh>
    <rPh sb="15" eb="17">
      <t>タンイ</t>
    </rPh>
    <rPh sb="17" eb="20">
      <t>オンドサ</t>
    </rPh>
    <rPh sb="24" eb="25">
      <t>ネツ</t>
    </rPh>
    <rPh sb="25" eb="27">
      <t>ソンシツ</t>
    </rPh>
    <rPh sb="27" eb="28">
      <t>リョウ</t>
    </rPh>
    <phoneticPr fontId="1"/>
  </si>
  <si>
    <t>ψ2hrに該当する熱橋部における単位温度差あたりの熱損失量</t>
    <rPh sb="5" eb="7">
      <t>ガイトウ</t>
    </rPh>
    <rPh sb="9" eb="11">
      <t>ネッキョウ</t>
    </rPh>
    <rPh sb="11" eb="12">
      <t>ブ</t>
    </rPh>
    <rPh sb="16" eb="18">
      <t>タンイ</t>
    </rPh>
    <rPh sb="18" eb="21">
      <t>オンドサ</t>
    </rPh>
    <rPh sb="25" eb="26">
      <t>ネツ</t>
    </rPh>
    <rPh sb="26" eb="28">
      <t>ソンシツ</t>
    </rPh>
    <rPh sb="28" eb="29">
      <t>リョウ</t>
    </rPh>
    <phoneticPr fontId="1"/>
  </si>
  <si>
    <t>ψ2hf1に該当する熱橋部における単位温度差あたりの熱損失量</t>
    <rPh sb="6" eb="8">
      <t>ガイトウ</t>
    </rPh>
    <rPh sb="10" eb="12">
      <t>ネッキョウ</t>
    </rPh>
    <rPh sb="12" eb="13">
      <t>ブ</t>
    </rPh>
    <rPh sb="17" eb="19">
      <t>タンイ</t>
    </rPh>
    <rPh sb="19" eb="22">
      <t>オンドサ</t>
    </rPh>
    <rPh sb="26" eb="27">
      <t>ネツ</t>
    </rPh>
    <rPh sb="27" eb="29">
      <t>ソンシツ</t>
    </rPh>
    <rPh sb="29" eb="30">
      <t>リョウ</t>
    </rPh>
    <phoneticPr fontId="1"/>
  </si>
  <si>
    <t>ψ2hf2に該当する熱橋部における単位温度差あたりの熱損失量</t>
    <rPh sb="6" eb="8">
      <t>ガイトウ</t>
    </rPh>
    <rPh sb="10" eb="12">
      <t>ネッキョウ</t>
    </rPh>
    <rPh sb="12" eb="13">
      <t>ブ</t>
    </rPh>
    <rPh sb="17" eb="19">
      <t>タンイ</t>
    </rPh>
    <rPh sb="19" eb="22">
      <t>オンドサ</t>
    </rPh>
    <rPh sb="26" eb="27">
      <t>ネツ</t>
    </rPh>
    <rPh sb="27" eb="29">
      <t>ソンシツ</t>
    </rPh>
    <rPh sb="29" eb="30">
      <t>リョウ</t>
    </rPh>
    <phoneticPr fontId="1"/>
  </si>
  <si>
    <t>ψ3hrに該当する熱橋部における単位温度差あたりの熱損失量</t>
    <rPh sb="5" eb="7">
      <t>ガイトウ</t>
    </rPh>
    <rPh sb="9" eb="11">
      <t>ネッキョウ</t>
    </rPh>
    <rPh sb="11" eb="12">
      <t>ブ</t>
    </rPh>
    <rPh sb="16" eb="18">
      <t>タンイ</t>
    </rPh>
    <rPh sb="18" eb="21">
      <t>オンドサ</t>
    </rPh>
    <rPh sb="25" eb="26">
      <t>ネツ</t>
    </rPh>
    <rPh sb="26" eb="28">
      <t>ソンシツ</t>
    </rPh>
    <rPh sb="28" eb="29">
      <t>リョウ</t>
    </rPh>
    <phoneticPr fontId="1"/>
  </si>
  <si>
    <t>ψ3hfに該当する熱橋部における単位温度差あたりの熱損失量</t>
    <rPh sb="5" eb="7">
      <t>ガイトウ</t>
    </rPh>
    <rPh sb="9" eb="11">
      <t>ネッキョウ</t>
    </rPh>
    <rPh sb="11" eb="12">
      <t>ブ</t>
    </rPh>
    <rPh sb="16" eb="18">
      <t>タンイ</t>
    </rPh>
    <rPh sb="18" eb="21">
      <t>オンドサ</t>
    </rPh>
    <rPh sb="25" eb="26">
      <t>ネツ</t>
    </rPh>
    <rPh sb="26" eb="28">
      <t>ソンシツ</t>
    </rPh>
    <rPh sb="28" eb="29">
      <t>リョウ</t>
    </rPh>
    <phoneticPr fontId="1"/>
  </si>
  <si>
    <t>ψ1hufに該当する熱橋部における単位温度差あたりの熱損失量</t>
    <rPh sb="6" eb="8">
      <t>ガイトウ</t>
    </rPh>
    <rPh sb="10" eb="12">
      <t>ネッキョウ</t>
    </rPh>
    <rPh sb="12" eb="13">
      <t>ブ</t>
    </rPh>
    <rPh sb="17" eb="19">
      <t>タンイ</t>
    </rPh>
    <rPh sb="19" eb="22">
      <t>オンドサ</t>
    </rPh>
    <rPh sb="26" eb="27">
      <t>ネツ</t>
    </rPh>
    <rPh sb="27" eb="29">
      <t>ソンシツ</t>
    </rPh>
    <rPh sb="29" eb="30">
      <t>リョウ</t>
    </rPh>
    <phoneticPr fontId="1"/>
  </si>
  <si>
    <t>ψ2hufに該当する熱橋部における単位温度差あたりの熱損失量</t>
    <rPh sb="6" eb="8">
      <t>ガイトウ</t>
    </rPh>
    <rPh sb="10" eb="12">
      <t>ネッキョウ</t>
    </rPh>
    <rPh sb="12" eb="13">
      <t>ブ</t>
    </rPh>
    <rPh sb="17" eb="19">
      <t>タンイ</t>
    </rPh>
    <rPh sb="19" eb="22">
      <t>オンドサ</t>
    </rPh>
    <rPh sb="26" eb="27">
      <t>ネツ</t>
    </rPh>
    <rPh sb="27" eb="29">
      <t>ソンシツ</t>
    </rPh>
    <rPh sb="29" eb="30">
      <t>リョウ</t>
    </rPh>
    <phoneticPr fontId="1"/>
  </si>
  <si>
    <t>単位温度差あたりの熱損失量の合計</t>
    <rPh sb="14" eb="16">
      <t>ゴウケイ</t>
    </rPh>
    <phoneticPr fontId="1"/>
  </si>
  <si>
    <t>q_i,j=1</t>
    <phoneticPr fontId="1"/>
  </si>
  <si>
    <t>q_i,j=2</t>
    <phoneticPr fontId="1"/>
  </si>
  <si>
    <t>q_i,j=3</t>
    <phoneticPr fontId="1"/>
  </si>
  <si>
    <t>33-1</t>
    <phoneticPr fontId="1"/>
  </si>
  <si>
    <t>33-2</t>
    <phoneticPr fontId="1"/>
  </si>
  <si>
    <t>33-3</t>
    <phoneticPr fontId="1"/>
  </si>
  <si>
    <t>32-1</t>
    <phoneticPr fontId="1"/>
  </si>
  <si>
    <t>32-2</t>
  </si>
  <si>
    <t>32-3</t>
  </si>
  <si>
    <t>W/(W/㎡)</t>
  </si>
  <si>
    <t>W/(W/㎡)</t>
    <phoneticPr fontId="1"/>
  </si>
  <si>
    <t>35-1</t>
    <phoneticPr fontId="1"/>
  </si>
  <si>
    <t>35-2</t>
  </si>
  <si>
    <t>35-3</t>
  </si>
  <si>
    <t>34-1</t>
    <phoneticPr fontId="1"/>
  </si>
  <si>
    <t>34-2</t>
  </si>
  <si>
    <t>34-3</t>
  </si>
  <si>
    <t>37-1</t>
    <phoneticPr fontId="1"/>
  </si>
  <si>
    <t>37-2</t>
  </si>
  <si>
    <t>37-3</t>
  </si>
  <si>
    <t>36-1</t>
    <phoneticPr fontId="1"/>
  </si>
  <si>
    <t>36-2</t>
  </si>
  <si>
    <t>36-3</t>
  </si>
  <si>
    <t>40-1</t>
    <phoneticPr fontId="1"/>
  </si>
  <si>
    <t>40-2</t>
  </si>
  <si>
    <t>40-3</t>
  </si>
  <si>
    <t>外皮総面積の合計</t>
    <rPh sb="0" eb="2">
      <t>ガイヒ</t>
    </rPh>
    <rPh sb="2" eb="5">
      <t>ソウメンセキ</t>
    </rPh>
    <rPh sb="6" eb="8">
      <t>ゴウケイ</t>
    </rPh>
    <phoneticPr fontId="1"/>
  </si>
  <si>
    <t>住棟平均ηAC
[%]</t>
    <rPh sb="0" eb="2">
      <t>ジュウトウ</t>
    </rPh>
    <rPh sb="2" eb="4">
      <t>ヘイキン</t>
    </rPh>
    <phoneticPr fontId="1"/>
  </si>
  <si>
    <t>dir=0</t>
  </si>
  <si>
    <t>dir=90</t>
  </si>
  <si>
    <t>dir=180</t>
  </si>
  <si>
    <t>dir=270</t>
  </si>
  <si>
    <t>Awin,total,i,dir=0</t>
  </si>
  <si>
    <t>Awin,total,i,dir=90</t>
  </si>
  <si>
    <t>Awin,total,i,dir=180</t>
  </si>
  <si>
    <t>Awin,total,i,dir=270</t>
  </si>
  <si>
    <t>Aow,i,total,dir=0</t>
  </si>
  <si>
    <t>Aow,i,total,dir=90</t>
  </si>
  <si>
    <t>Aow,i,total,dir=180</t>
  </si>
  <si>
    <t>Aow,i,total,dir=270</t>
  </si>
  <si>
    <t>A_win,i,j=1,dir=0</t>
  </si>
  <si>
    <t>A_win,i,j=1,dir=90</t>
  </si>
  <si>
    <t>A_win,i,j=1,dir=180</t>
  </si>
  <si>
    <t>A_win,i,j=1,dir=270</t>
  </si>
  <si>
    <t>A_win,i,j=2,dir=0</t>
  </si>
  <si>
    <t>A_win,i,j=2,dir=90</t>
  </si>
  <si>
    <t>A_win,i,j=2,dir=180</t>
  </si>
  <si>
    <t>A_win,i,j=2,dir=270</t>
  </si>
  <si>
    <t>A_win,i,j=3,dir=0</t>
  </si>
  <si>
    <t>A_win,i,j=3,dir=90</t>
  </si>
  <si>
    <t>A_win,i,j=3,dir=180</t>
  </si>
  <si>
    <t>A_win,i,j=3,dir=270</t>
  </si>
  <si>
    <t>A_ow,i,j=1,dir=0</t>
  </si>
  <si>
    <t>A_ow,i,j=1,dir=90</t>
  </si>
  <si>
    <t>A_ow,i,j=1,dir=180</t>
  </si>
  <si>
    <t>A_ow,i,j=1,dir=270</t>
  </si>
  <si>
    <t>A_ow,i,j=2,dir=0</t>
  </si>
  <si>
    <t>A_ow,i,j=2,dir=90</t>
  </si>
  <si>
    <t>A_ow,i,j=2,dir=180</t>
  </si>
  <si>
    <t>A_ow,i,j=2,dir=270</t>
  </si>
  <si>
    <t>A_ow,i,j=3,dir=0</t>
  </si>
  <si>
    <t>A_ow,i,j=3,dir=90</t>
  </si>
  <si>
    <t>A_ow,i,j=3,dir=180</t>
  </si>
  <si>
    <t>A_ow,i,j=3,dir=270</t>
  </si>
  <si>
    <t>l_Ψ1v,i,j=1,dir=0</t>
  </si>
  <si>
    <t>l_Ψ1v,i,j=1,dir=90</t>
  </si>
  <si>
    <t>l_Ψ1v,i,j=1,dir=180</t>
  </si>
  <si>
    <t>l_Ψ1v,i,j=1,dir=270</t>
  </si>
  <si>
    <t>l_Ψ1v,i,j=2,dir=0</t>
  </si>
  <si>
    <t>l_Ψ1v,i,j=2,dir=90</t>
  </si>
  <si>
    <t>l_Ψ1v,i,j=2,dir=180</t>
  </si>
  <si>
    <t>l_Ψ1v,i,j=2,dir=270</t>
  </si>
  <si>
    <t>l_Ψ1v,i,j=3,dir=0</t>
  </si>
  <si>
    <t>l_Ψ1v,i,j=3,dir=90</t>
  </si>
  <si>
    <t>l_Ψ1v,i,j=3,dir=380</t>
  </si>
  <si>
    <t>l_Ψ1v,i,j=3,dir=270</t>
  </si>
  <si>
    <t>l_Ψ2v,i,j=1,dir=0</t>
  </si>
  <si>
    <t>l_Ψ2v,i,j=1,dir=90</t>
  </si>
  <si>
    <t>l_Ψ2v,i,j=1,dir=180</t>
  </si>
  <si>
    <t>l_Ψ2v,i,j=1,dir=270</t>
  </si>
  <si>
    <t>l_Ψ2v,i,j=2,dir=0</t>
  </si>
  <si>
    <t>l_Ψ2v,i,j=2,dir=90</t>
  </si>
  <si>
    <t>l_Ψ2v,i,j=2,dir=180</t>
  </si>
  <si>
    <t>l_Ψ2v,i,j=2,dir=270</t>
  </si>
  <si>
    <t>l_Ψ2v,i,j=3,dir=0</t>
  </si>
  <si>
    <t>l_Ψ2v,i,j=3,dir=90</t>
  </si>
  <si>
    <t>l_Ψ2v,i,j=3,dir=380</t>
  </si>
  <si>
    <t>l_Ψ2v,i,j=3,dir=270</t>
  </si>
  <si>
    <t>l_Ψ2hf1,i,j=1,dir=0</t>
  </si>
  <si>
    <t>l_Ψ2hf1,i,j=1,dir=90</t>
  </si>
  <si>
    <t>l_Ψ2hf1,i,j=1,dir=180</t>
  </si>
  <si>
    <t>l_Ψ2hf1,i,j=1,dir=270</t>
  </si>
  <si>
    <t>l_Ψ2hf1,i,j=2,dir=0</t>
  </si>
  <si>
    <t>l_Ψ2hf1,i,j=2,dir=90</t>
  </si>
  <si>
    <t>l_Ψ2hf1,i,j=2,dir=180</t>
  </si>
  <si>
    <t>l_Ψ2hf1,i,j=2,dir=270</t>
  </si>
  <si>
    <t>l_Ψ2hf1,i,j=3,dir=0</t>
  </si>
  <si>
    <t>l_Ψ2hf1,i,j=3,dir=90</t>
  </si>
  <si>
    <t>l_Ψ2hf1,i,j=3,dir=380</t>
  </si>
  <si>
    <t>l_Ψ2hf1,i,j=3,dir=270</t>
  </si>
  <si>
    <t>l_Ψ1huf,i,j=1,dir=0</t>
  </si>
  <si>
    <t>l_Ψ1huf,i,j=1,dir=90</t>
  </si>
  <si>
    <t>l_Ψ1huf,i,j=1,dir=180</t>
  </si>
  <si>
    <t>l_Ψ1huf,i,j=1,dir=270</t>
  </si>
  <si>
    <t>l_Ψ1huf,i,j=2,dir=0</t>
  </si>
  <si>
    <t>l_Ψ1huf,i,j=2,dir=90</t>
  </si>
  <si>
    <t>l_Ψ1huf,i,j=2,dir=180</t>
  </si>
  <si>
    <t>l_Ψ1huf,i,j=2,dir=270</t>
  </si>
  <si>
    <t>l_Ψ1huf,i,j=3,dir=0</t>
  </si>
  <si>
    <t>l_Ψ1huf,i,j=3,dir=90</t>
  </si>
  <si>
    <t>l_Ψ1huf,i,j=3,dir=380</t>
  </si>
  <si>
    <t>l_Ψ1huf,i,j=3,dir=270</t>
  </si>
  <si>
    <t>住棟単位外皮性能の基準値</t>
    <rPh sb="0" eb="2">
      <t>ジュウトウ</t>
    </rPh>
    <rPh sb="2" eb="4">
      <t>タンイ</t>
    </rPh>
    <rPh sb="4" eb="6">
      <t>ガイヒ</t>
    </rPh>
    <rPh sb="6" eb="8">
      <t>セイノウ</t>
    </rPh>
    <rPh sb="9" eb="12">
      <t>キジュンチ</t>
    </rPh>
    <phoneticPr fontId="1"/>
  </si>
  <si>
    <t>ー</t>
    <phoneticPr fontId="1"/>
  </si>
  <si>
    <t>[-]</t>
    <phoneticPr fontId="1"/>
  </si>
  <si>
    <t>住棟単位
外皮平均熱貫流率</t>
    <rPh sb="0" eb="2">
      <t>ジュウトウ</t>
    </rPh>
    <rPh sb="2" eb="4">
      <t>タンイ</t>
    </rPh>
    <rPh sb="5" eb="13">
      <t>ガイヒヘイキンネツカンリュウリツ</t>
    </rPh>
    <phoneticPr fontId="1"/>
  </si>
  <si>
    <t>住棟単位
冷房期平均日射熱取得率</t>
    <rPh sb="0" eb="2">
      <t>ジュウトウ</t>
    </rPh>
    <rPh sb="2" eb="4">
      <t>タンイ</t>
    </rPh>
    <rPh sb="5" eb="7">
      <t>レイボウ</t>
    </rPh>
    <rPh sb="7" eb="8">
      <t>キ</t>
    </rPh>
    <rPh sb="8" eb="10">
      <t>ヘイキン</t>
    </rPh>
    <rPh sb="10" eb="16">
      <t>ニッシャネツシュトクリツ</t>
    </rPh>
    <phoneticPr fontId="1"/>
  </si>
  <si>
    <t>断熱位置
（RC造のみ）
最下階床と外気床</t>
    <rPh sb="0" eb="2">
      <t>ダンネツ</t>
    </rPh>
    <rPh sb="2" eb="4">
      <t>イチ</t>
    </rPh>
    <rPh sb="8" eb="9">
      <t>ゾウ</t>
    </rPh>
    <rPh sb="13" eb="15">
      <t>サイカ</t>
    </rPh>
    <rPh sb="15" eb="16">
      <t>カイ</t>
    </rPh>
    <rPh sb="16" eb="17">
      <t>ユカ</t>
    </rPh>
    <rPh sb="18" eb="20">
      <t>ガイキ</t>
    </rPh>
    <rPh sb="20" eb="21">
      <t>ユカ</t>
    </rPh>
    <phoneticPr fontId="1"/>
  </si>
  <si>
    <t>断熱位置
（RC造のみ）
外壁と屋根</t>
    <rPh sb="0" eb="2">
      <t>ダンネツ</t>
    </rPh>
    <rPh sb="2" eb="4">
      <t>イチ</t>
    </rPh>
    <rPh sb="8" eb="9">
      <t>ゾウ</t>
    </rPh>
    <rPh sb="13" eb="15">
      <t>ガイヘキ</t>
    </rPh>
    <rPh sb="16" eb="18">
      <t>ヤネ</t>
    </rPh>
    <phoneticPr fontId="1"/>
  </si>
  <si>
    <t>住戸部分の床面積の合計</t>
    <rPh sb="0" eb="2">
      <t>ジュウコ</t>
    </rPh>
    <rPh sb="2" eb="4">
      <t>ブブン</t>
    </rPh>
    <rPh sb="5" eb="8">
      <t>ユカメンセキ</t>
    </rPh>
    <rPh sb="9" eb="11">
      <t>ゴウケイ</t>
    </rPh>
    <phoneticPr fontId="1"/>
  </si>
  <si>
    <t>住戸部分の外周長</t>
    <rPh sb="0" eb="2">
      <t>ジュウコ</t>
    </rPh>
    <rPh sb="2" eb="3">
      <t>ブ</t>
    </rPh>
    <rPh sb="3" eb="4">
      <t>ブン</t>
    </rPh>
    <rPh sb="5" eb="7">
      <t>ガイシュウ</t>
    </rPh>
    <rPh sb="7" eb="8">
      <t>チョウ</t>
    </rPh>
    <phoneticPr fontId="1"/>
  </si>
  <si>
    <t>住戸部分の窓面積の合計</t>
    <rPh sb="0" eb="2">
      <t>ジュウコ</t>
    </rPh>
    <rPh sb="2" eb="4">
      <t>ブブン</t>
    </rPh>
    <rPh sb="5" eb="8">
      <t>マドメンセキ</t>
    </rPh>
    <rPh sb="9" eb="11">
      <t>ゴウケイ</t>
    </rPh>
    <phoneticPr fontId="1"/>
  </si>
  <si>
    <t>住戸部分の屋根の面積の合計（最上階を除く）</t>
    <rPh sb="0" eb="2">
      <t>ジュウコ</t>
    </rPh>
    <rPh sb="2" eb="4">
      <t>ブブン</t>
    </rPh>
    <rPh sb="5" eb="7">
      <t>ヤネ</t>
    </rPh>
    <rPh sb="8" eb="10">
      <t>メンセキ</t>
    </rPh>
    <rPh sb="11" eb="13">
      <t>ゴウケイ</t>
    </rPh>
    <rPh sb="14" eb="17">
      <t>サイジョウカイ</t>
    </rPh>
    <rPh sb="18" eb="19">
      <t>ノゾ</t>
    </rPh>
    <phoneticPr fontId="1"/>
  </si>
  <si>
    <t>・当該階が無い、または、当該階に住戸が無い場合は計算結果はありません（"-"と表記されています）。</t>
    <rPh sb="1" eb="3">
      <t>トウガイ</t>
    </rPh>
    <rPh sb="3" eb="4">
      <t>カイ</t>
    </rPh>
    <rPh sb="5" eb="6">
      <t>ナ</t>
    </rPh>
    <rPh sb="12" eb="14">
      <t>トウガイ</t>
    </rPh>
    <rPh sb="14" eb="15">
      <t>カイ</t>
    </rPh>
    <rPh sb="16" eb="18">
      <t>ジュウコ</t>
    </rPh>
    <rPh sb="19" eb="20">
      <t>ナ</t>
    </rPh>
    <rPh sb="21" eb="23">
      <t>バアイ</t>
    </rPh>
    <rPh sb="24" eb="26">
      <t>ケイサン</t>
    </rPh>
    <rPh sb="26" eb="28">
      <t>ケッカ</t>
    </rPh>
    <rPh sb="39" eb="41">
      <t>ヒョウキ</t>
    </rPh>
    <phoneticPr fontId="1"/>
  </si>
  <si>
    <t>・当該階の住戸数が１の場合、妻住戸（主方位＋90°側）のみとして、他の住戸の欄には"-"と表記されています。</t>
    <rPh sb="1" eb="3">
      <t>トウガイ</t>
    </rPh>
    <rPh sb="3" eb="4">
      <t>カイ</t>
    </rPh>
    <rPh sb="5" eb="7">
      <t>ジュウコ</t>
    </rPh>
    <rPh sb="7" eb="8">
      <t>スウ</t>
    </rPh>
    <rPh sb="11" eb="13">
      <t>バアイ</t>
    </rPh>
    <rPh sb="14" eb="15">
      <t>ツマ</t>
    </rPh>
    <rPh sb="15" eb="17">
      <t>ジュウコ</t>
    </rPh>
    <rPh sb="18" eb="19">
      <t>シュ</t>
    </rPh>
    <rPh sb="19" eb="21">
      <t>ホウイ</t>
    </rPh>
    <rPh sb="25" eb="26">
      <t>ガワ</t>
    </rPh>
    <rPh sb="33" eb="34">
      <t>ホカ</t>
    </rPh>
    <rPh sb="35" eb="37">
      <t>ジュウコ</t>
    </rPh>
    <rPh sb="38" eb="39">
      <t>ラン</t>
    </rPh>
    <rPh sb="45" eb="47">
      <t>ヒョウキ</t>
    </rPh>
    <phoneticPr fontId="1"/>
  </si>
  <si>
    <t>・当該階の住戸数が２の場合、妻住戸（主方位＋90°側）と妻住戸（主方位＋270°側）として、中住戸の欄には"-"と表記されています。</t>
    <rPh sb="1" eb="3">
      <t>トウガイ</t>
    </rPh>
    <rPh sb="3" eb="4">
      <t>カイ</t>
    </rPh>
    <rPh sb="5" eb="7">
      <t>ジュウコ</t>
    </rPh>
    <rPh sb="7" eb="8">
      <t>スウ</t>
    </rPh>
    <rPh sb="11" eb="13">
      <t>バアイ</t>
    </rPh>
    <rPh sb="46" eb="47">
      <t>ナカ</t>
    </rPh>
    <rPh sb="47" eb="49">
      <t>ジュウコ</t>
    </rPh>
    <rPh sb="50" eb="51">
      <t>ラン</t>
    </rPh>
    <rPh sb="57" eb="59">
      <t>ヒョウキ</t>
    </rPh>
    <phoneticPr fontId="1"/>
  </si>
  <si>
    <t>[MJ/年]</t>
    <rPh sb="4" eb="5">
      <t>ネン</t>
    </rPh>
    <phoneticPr fontId="1"/>
  </si>
  <si>
    <t>（2）共同住宅共用部</t>
    <rPh sb="3" eb="5">
      <t>キョウドウ</t>
    </rPh>
    <rPh sb="5" eb="7">
      <t>ジュウタク</t>
    </rPh>
    <rPh sb="7" eb="10">
      <t>キョウヨウブ</t>
    </rPh>
    <phoneticPr fontId="1"/>
  </si>
  <si>
    <t>・当該階が無い、または、当該階に住戸が無い場合は空欄のままとしてください。</t>
    <rPh sb="1" eb="3">
      <t>トウガイ</t>
    </rPh>
    <rPh sb="3" eb="4">
      <t>カイ</t>
    </rPh>
    <rPh sb="5" eb="6">
      <t>ナ</t>
    </rPh>
    <rPh sb="12" eb="14">
      <t>トウガイ</t>
    </rPh>
    <rPh sb="14" eb="15">
      <t>カイ</t>
    </rPh>
    <rPh sb="16" eb="18">
      <t>ジュウコ</t>
    </rPh>
    <rPh sb="19" eb="20">
      <t>ナ</t>
    </rPh>
    <rPh sb="21" eb="23">
      <t>バアイ</t>
    </rPh>
    <rPh sb="24" eb="26">
      <t>クウラン</t>
    </rPh>
    <phoneticPr fontId="1"/>
  </si>
  <si>
    <t>1．入力</t>
    <rPh sb="2" eb="4">
      <t>ニュウリョク</t>
    </rPh>
    <phoneticPr fontId="1"/>
  </si>
  <si>
    <t>1.1　基本情報</t>
    <rPh sb="4" eb="6">
      <t>キホン</t>
    </rPh>
    <rPh sb="6" eb="8">
      <t>ジョウホウ</t>
    </rPh>
    <phoneticPr fontId="1"/>
  </si>
  <si>
    <t>1.2　建物形状</t>
    <rPh sb="4" eb="6">
      <t>タテモノ</t>
    </rPh>
    <rPh sb="6" eb="8">
      <t>ケイジョウ</t>
    </rPh>
    <phoneticPr fontId="1"/>
  </si>
  <si>
    <t>1.3　外皮仕様</t>
    <rPh sb="4" eb="6">
      <t>ガイヒ</t>
    </rPh>
    <rPh sb="6" eb="8">
      <t>シヨウ</t>
    </rPh>
    <phoneticPr fontId="1"/>
  </si>
  <si>
    <t>　・下記の情報を入力してください（各項目をクリックすると入力部分へジャンプします）。</t>
    <rPh sb="2" eb="4">
      <t>カキ</t>
    </rPh>
    <rPh sb="5" eb="7">
      <t>ジョウホウ</t>
    </rPh>
    <rPh sb="8" eb="10">
      <t>ニュウリョク</t>
    </rPh>
    <rPh sb="17" eb="20">
      <t>カクコウモク</t>
    </rPh>
    <rPh sb="28" eb="30">
      <t>ニュウリョク</t>
    </rPh>
    <rPh sb="30" eb="32">
      <t>ブブン</t>
    </rPh>
    <phoneticPr fontId="1"/>
  </si>
  <si>
    <t>　・本シートでは最大で30階までの建物を評価することができます。</t>
    <rPh sb="2" eb="3">
      <t>ホン</t>
    </rPh>
    <rPh sb="8" eb="10">
      <t>サイダイ</t>
    </rPh>
    <rPh sb="13" eb="14">
      <t>カイ</t>
    </rPh>
    <rPh sb="17" eb="19">
      <t>タテモノ</t>
    </rPh>
    <rPh sb="20" eb="22">
      <t>ヒョウカ</t>
    </rPh>
    <phoneticPr fontId="1"/>
  </si>
  <si>
    <t>2． 外皮性能の計算結果</t>
    <rPh sb="3" eb="5">
      <t>ガイヒ</t>
    </rPh>
    <rPh sb="5" eb="7">
      <t>セイノウ</t>
    </rPh>
    <rPh sb="8" eb="10">
      <t>ケイサン</t>
    </rPh>
    <rPh sb="10" eb="12">
      <t>ケッカ</t>
    </rPh>
    <phoneticPr fontId="1"/>
  </si>
  <si>
    <t>4．評価結果</t>
    <rPh sb="2" eb="4">
      <t>ヒョウカ</t>
    </rPh>
    <rPh sb="4" eb="6">
      <t>ケッカ</t>
    </rPh>
    <phoneticPr fontId="1"/>
  </si>
  <si>
    <r>
      <t>住棟単位η</t>
    </r>
    <r>
      <rPr>
        <vertAlign val="subscript"/>
        <sz val="10"/>
        <color theme="1"/>
        <rFont val="メイリオ"/>
        <family val="3"/>
        <charset val="128"/>
      </rPr>
      <t>AC</t>
    </r>
    <r>
      <rPr>
        <sz val="10"/>
        <color theme="1"/>
        <rFont val="メイリオ"/>
        <family val="2"/>
        <charset val="128"/>
      </rPr>
      <t>値</t>
    </r>
    <rPh sb="0" eb="2">
      <t>ジュウトウ</t>
    </rPh>
    <rPh sb="2" eb="4">
      <t>タンイ</t>
    </rPh>
    <rPh sb="7" eb="8">
      <t>アタイ</t>
    </rPh>
    <phoneticPr fontId="1"/>
  </si>
  <si>
    <t>住棟単位のBEI（住戸部分のみ）</t>
    <rPh sb="0" eb="2">
      <t>ジュウトウ</t>
    </rPh>
    <rPh sb="2" eb="4">
      <t>タンイ</t>
    </rPh>
    <phoneticPr fontId="1"/>
  </si>
  <si>
    <t>住棟単位のBEI（共用部等を含む）</t>
    <rPh sb="0" eb="2">
      <t>ジュウトウ</t>
    </rPh>
    <rPh sb="2" eb="4">
      <t>タンイ</t>
    </rPh>
    <rPh sb="9" eb="12">
      <t>キョウヨウブ</t>
    </rPh>
    <rPh sb="12" eb="13">
      <t>トウ</t>
    </rPh>
    <rPh sb="14" eb="15">
      <t>フク</t>
    </rPh>
    <phoneticPr fontId="1"/>
  </si>
  <si>
    <r>
      <t>住棟単位U</t>
    </r>
    <r>
      <rPr>
        <vertAlign val="subscript"/>
        <sz val="10"/>
        <color theme="1"/>
        <rFont val="メイリオ"/>
        <family val="3"/>
        <charset val="128"/>
      </rPr>
      <t>A</t>
    </r>
    <r>
      <rPr>
        <sz val="10"/>
        <color theme="1"/>
        <rFont val="メイリオ"/>
        <family val="2"/>
        <charset val="128"/>
      </rPr>
      <t>値　</t>
    </r>
    <r>
      <rPr>
        <sz val="10"/>
        <color theme="1"/>
        <rFont val="メイリオ"/>
        <family val="3"/>
        <charset val="128"/>
      </rPr>
      <t>[W/(㎡K)]</t>
    </r>
  </si>
  <si>
    <t>MJ/年</t>
    <rPh sb="3" eb="4">
      <t>ネン</t>
    </rPh>
    <phoneticPr fontId="1"/>
  </si>
  <si>
    <t>住戸部分の設計一次エネルギー消費量（その他除く）</t>
    <rPh sb="0" eb="2">
      <t>ジュウコ</t>
    </rPh>
    <rPh sb="2" eb="4">
      <t>ブブン</t>
    </rPh>
    <rPh sb="5" eb="7">
      <t>セッケイ</t>
    </rPh>
    <rPh sb="7" eb="9">
      <t>イチジ</t>
    </rPh>
    <rPh sb="14" eb="17">
      <t>ショウヒリョウ</t>
    </rPh>
    <rPh sb="20" eb="21">
      <t>タ</t>
    </rPh>
    <rPh sb="21" eb="22">
      <t>ノゾ</t>
    </rPh>
    <phoneticPr fontId="1"/>
  </si>
  <si>
    <t>転記</t>
    <rPh sb="0" eb="2">
      <t>テンキ</t>
    </rPh>
    <phoneticPr fontId="1"/>
  </si>
  <si>
    <t>住戸部分の基準一次エネルギー消費量（その他除く）</t>
    <rPh sb="0" eb="2">
      <t>ジュウコ</t>
    </rPh>
    <rPh sb="2" eb="4">
      <t>ブブン</t>
    </rPh>
    <rPh sb="5" eb="7">
      <t>キジュン</t>
    </rPh>
    <rPh sb="7" eb="9">
      <t>イチジ</t>
    </rPh>
    <rPh sb="14" eb="17">
      <t>ショウヒリョウ</t>
    </rPh>
    <rPh sb="20" eb="21">
      <t>タ</t>
    </rPh>
    <rPh sb="21" eb="22">
      <t>ノゾ</t>
    </rPh>
    <phoneticPr fontId="1"/>
  </si>
  <si>
    <t>-</t>
    <phoneticPr fontId="1"/>
  </si>
  <si>
    <t>43分子</t>
    <rPh sb="2" eb="4">
      <t>ブンシ</t>
    </rPh>
    <phoneticPr fontId="1"/>
  </si>
  <si>
    <t>43分母</t>
    <rPh sb="2" eb="4">
      <t>ブンボ</t>
    </rPh>
    <phoneticPr fontId="1"/>
  </si>
  <si>
    <t>住戸部分の設計一次エネルギー消費量（その他除く）の合計</t>
    <rPh sb="0" eb="2">
      <t>ジュウコ</t>
    </rPh>
    <rPh sb="2" eb="4">
      <t>ブブン</t>
    </rPh>
    <rPh sb="5" eb="7">
      <t>セッケイ</t>
    </rPh>
    <rPh sb="7" eb="9">
      <t>イチジ</t>
    </rPh>
    <rPh sb="14" eb="17">
      <t>ショウヒリョウ</t>
    </rPh>
    <rPh sb="20" eb="21">
      <t>タ</t>
    </rPh>
    <rPh sb="21" eb="22">
      <t>ノゾ</t>
    </rPh>
    <rPh sb="25" eb="27">
      <t>ゴウケイ</t>
    </rPh>
    <phoneticPr fontId="1"/>
  </si>
  <si>
    <t>住戸部分の基準一次エネルギー消費量（その他除く）の合計</t>
    <rPh sb="0" eb="2">
      <t>ジュウコ</t>
    </rPh>
    <rPh sb="2" eb="4">
      <t>ブブン</t>
    </rPh>
    <rPh sb="5" eb="7">
      <t>キジュン</t>
    </rPh>
    <rPh sb="7" eb="9">
      <t>イチジ</t>
    </rPh>
    <rPh sb="14" eb="17">
      <t>ショウヒリョウ</t>
    </rPh>
    <rPh sb="20" eb="21">
      <t>タ</t>
    </rPh>
    <rPh sb="21" eb="22">
      <t>ノゾ</t>
    </rPh>
    <rPh sb="25" eb="27">
      <t>ゴウケイ</t>
    </rPh>
    <phoneticPr fontId="1"/>
  </si>
  <si>
    <t>住棟単位のBEI（住戸部分のみ）</t>
    <rPh sb="0" eb="2">
      <t>ジュウトウ</t>
    </rPh>
    <rPh sb="2" eb="4">
      <t>タンイ</t>
    </rPh>
    <rPh sb="9" eb="13">
      <t>ジュウコブブン</t>
    </rPh>
    <phoneticPr fontId="1"/>
  </si>
  <si>
    <t>住棟単位のBEI（共用部等を含む）</t>
    <rPh sb="0" eb="2">
      <t>ジュウトウ</t>
    </rPh>
    <rPh sb="2" eb="4">
      <t>タンイ</t>
    </rPh>
    <rPh sb="9" eb="12">
      <t>キョウヨウブ</t>
    </rPh>
    <rPh sb="12" eb="13">
      <t>トウ</t>
    </rPh>
    <rPh sb="14" eb="15">
      <t>フク</t>
    </rPh>
    <phoneticPr fontId="1"/>
  </si>
  <si>
    <t>室の床面積の比率</t>
    <rPh sb="0" eb="1">
      <t>シツ</t>
    </rPh>
    <rPh sb="2" eb="3">
      <t>ユカ</t>
    </rPh>
    <rPh sb="3" eb="5">
      <t>メンセキ</t>
    </rPh>
    <rPh sb="6" eb="7">
      <t>ヒ</t>
    </rPh>
    <rPh sb="7" eb="8">
      <t>リツ</t>
    </rPh>
    <phoneticPr fontId="1"/>
  </si>
  <si>
    <t>（1）建物全体</t>
    <rPh sb="3" eb="5">
      <t>タテモノ</t>
    </rPh>
    <rPh sb="5" eb="7">
      <t>ゼンタイ</t>
    </rPh>
    <phoneticPr fontId="1"/>
  </si>
  <si>
    <t>（2）各階</t>
    <rPh sb="3" eb="5">
      <t>カクカイ</t>
    </rPh>
    <phoneticPr fontId="1"/>
  </si>
  <si>
    <t>基準判定</t>
    <rPh sb="0" eb="2">
      <t>キジュン</t>
    </rPh>
    <rPh sb="2" eb="4">
      <t>ハンテイ</t>
    </rPh>
    <phoneticPr fontId="1"/>
  </si>
  <si>
    <t>階</t>
    <rPh sb="0" eb="1">
      <t>カイ</t>
    </rPh>
    <phoneticPr fontId="1"/>
  </si>
  <si>
    <t>3．一次エネルギー消費量の計算結果</t>
    <rPh sb="2" eb="4">
      <t>イチジ</t>
    </rPh>
    <rPh sb="9" eb="12">
      <t>ショウヒリョウ</t>
    </rPh>
    <rPh sb="13" eb="15">
      <t>ケイサン</t>
    </rPh>
    <rPh sb="15" eb="17">
      <t>ケッカ</t>
    </rPh>
    <phoneticPr fontId="1"/>
  </si>
  <si>
    <t>※ この計算結果を「エネルギー消費性能計算プログラム（住宅版）」に入力し、各住戸の一次エネルギー消費量の計算を行ってください。</t>
    <rPh sb="4" eb="6">
      <t>ケイサン</t>
    </rPh>
    <rPh sb="6" eb="8">
      <t>ケッカ</t>
    </rPh>
    <rPh sb="15" eb="17">
      <t>ショウヒ</t>
    </rPh>
    <rPh sb="17" eb="19">
      <t>セイノウ</t>
    </rPh>
    <rPh sb="19" eb="21">
      <t>ケイサン</t>
    </rPh>
    <rPh sb="27" eb="29">
      <t>ジュウタク</t>
    </rPh>
    <rPh sb="29" eb="30">
      <t>バン</t>
    </rPh>
    <rPh sb="33" eb="35">
      <t>ニュウリョク</t>
    </rPh>
    <rPh sb="37" eb="38">
      <t>カク</t>
    </rPh>
    <rPh sb="38" eb="40">
      <t>ジュウコ</t>
    </rPh>
    <rPh sb="41" eb="43">
      <t>イチジ</t>
    </rPh>
    <rPh sb="48" eb="51">
      <t>ショウヒリョウ</t>
    </rPh>
    <rPh sb="52" eb="54">
      <t>ケイサン</t>
    </rPh>
    <rPh sb="55" eb="56">
      <t>オコナ</t>
    </rPh>
    <phoneticPr fontId="1"/>
  </si>
  <si>
    <t>（1）住戸</t>
    <rPh sb="3" eb="5">
      <t>ジュウコ</t>
    </rPh>
    <phoneticPr fontId="1"/>
  </si>
  <si>
    <t>（2）共同住宅共用部等</t>
    <rPh sb="3" eb="5">
      <t>キョウドウ</t>
    </rPh>
    <rPh sb="5" eb="7">
      <t>ジュウタク</t>
    </rPh>
    <rPh sb="7" eb="10">
      <t>キョウヨウブ</t>
    </rPh>
    <rPh sb="10" eb="11">
      <t>トウ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</si>
  <si>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</si>
  <si>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"/>
  </si>
  <si>
    <t>合計</t>
    <rPh sb="0" eb="2">
      <t>ゴウケイ</t>
    </rPh>
    <phoneticPr fontId="1"/>
  </si>
  <si>
    <t>※ 「エネルギー消費性能計算プログラム」による一次エネルギー消費量の計算結果（合計・その他の設備）を下の表に転記してください。</t>
    <rPh sb="36" eb="38">
      <t>ケッカ</t>
    </rPh>
    <rPh sb="39" eb="41">
      <t>ゴウケイ</t>
    </rPh>
    <rPh sb="44" eb="45">
      <t>タ</t>
    </rPh>
    <rPh sb="46" eb="48">
      <t>セツビ</t>
    </rPh>
    <rPh sb="50" eb="51">
      <t>シタ</t>
    </rPh>
    <rPh sb="52" eb="53">
      <t>ヒョウ</t>
    </rPh>
    <rPh sb="54" eb="56">
      <t>テンキ</t>
    </rPh>
    <phoneticPr fontId="1"/>
  </si>
  <si>
    <t>その他の設備</t>
    <rPh sb="2" eb="3">
      <t>タ</t>
    </rPh>
    <rPh sb="4" eb="6">
      <t>セツビ</t>
    </rPh>
    <phoneticPr fontId="1"/>
  </si>
  <si>
    <t>←</t>
    <phoneticPr fontId="1"/>
  </si>
  <si>
    <t>「エネルギー消費性能計算プログラム（住宅版）」</t>
    <rPh sb="6" eb="8">
      <t>ショウヒ</t>
    </rPh>
    <rPh sb="8" eb="10">
      <t>セイノウ</t>
    </rPh>
    <rPh sb="10" eb="12">
      <t>ケイサン</t>
    </rPh>
    <rPh sb="18" eb="20">
      <t>ジュウタク</t>
    </rPh>
    <rPh sb="20" eb="21">
      <t>バン</t>
    </rPh>
    <phoneticPr fontId="1"/>
  </si>
  <si>
    <t>「エネルギー消費性能計算プログラム（非住宅版）」</t>
    <rPh sb="6" eb="8">
      <t>ショウヒ</t>
    </rPh>
    <rPh sb="8" eb="10">
      <t>セイノウ</t>
    </rPh>
    <rPh sb="10" eb="12">
      <t>ケイサン</t>
    </rPh>
    <rPh sb="18" eb="19">
      <t>ヒ</t>
    </rPh>
    <rPh sb="19" eb="21">
      <t>ジュウタク</t>
    </rPh>
    <rPh sb="21" eb="22">
      <t>バン</t>
    </rPh>
    <phoneticPr fontId="1"/>
  </si>
  <si>
    <t>・住棟単位（共用部等を含む）を算出しない場合は、「（2）共同住宅共用部等」は空欄のままで構いません。</t>
    <rPh sb="1" eb="3">
      <t>ジュウトウ</t>
    </rPh>
    <rPh sb="3" eb="5">
      <t>タンイ</t>
    </rPh>
    <rPh sb="6" eb="9">
      <t>キョウヨウブ</t>
    </rPh>
    <rPh sb="9" eb="10">
      <t>トウ</t>
    </rPh>
    <rPh sb="11" eb="12">
      <t>フク</t>
    </rPh>
    <rPh sb="15" eb="17">
      <t>サンシュツ</t>
    </rPh>
    <rPh sb="20" eb="22">
      <t>バアイ</t>
    </rPh>
    <rPh sb="28" eb="30">
      <t>キョウドウ</t>
    </rPh>
    <rPh sb="30" eb="32">
      <t>ジュウタク</t>
    </rPh>
    <rPh sb="32" eb="35">
      <t>キョウヨウブ</t>
    </rPh>
    <rPh sb="35" eb="36">
      <t>トウ</t>
    </rPh>
    <rPh sb="38" eb="40">
      <t>クウラン</t>
    </rPh>
    <rPh sb="44" eb="45">
      <t>カマ</t>
    </rPh>
    <phoneticPr fontId="1"/>
  </si>
  <si>
    <t>[GJ/年]</t>
    <rPh sb="4" eb="5">
      <t>ネン</t>
    </rPh>
    <phoneticPr fontId="1"/>
  </si>
  <si>
    <t>住戸部分の外気に接する床の面積の合計（最下階を除く）</t>
    <rPh sb="0" eb="2">
      <t>ジュウコ</t>
    </rPh>
    <rPh sb="2" eb="4">
      <t>ブブン</t>
    </rPh>
    <rPh sb="5" eb="7">
      <t>ガイキ</t>
    </rPh>
    <rPh sb="8" eb="9">
      <t>セッ</t>
    </rPh>
    <rPh sb="11" eb="12">
      <t>ユカ</t>
    </rPh>
    <rPh sb="13" eb="15">
      <t>メンセキ</t>
    </rPh>
    <rPh sb="16" eb="18">
      <t>ゴウケイ</t>
    </rPh>
    <rPh sb="19" eb="21">
      <t>サイカ</t>
    </rPh>
    <rPh sb="21" eb="22">
      <t>カイ</t>
    </rPh>
    <rPh sb="23" eb="24">
      <t>ノゾ</t>
    </rPh>
    <phoneticPr fontId="1"/>
  </si>
  <si>
    <t>外気に接する床の熱貫流率</t>
    <rPh sb="0" eb="2">
      <t>ガイキ</t>
    </rPh>
    <rPh sb="3" eb="4">
      <t>セッ</t>
    </rPh>
    <rPh sb="6" eb="7">
      <t>ユカ</t>
    </rPh>
    <rPh sb="8" eb="12">
      <t>ネツカンリュウリツ</t>
    </rPh>
    <phoneticPr fontId="1"/>
  </si>
  <si>
    <t>界床の断熱補強の有無（RC造のみ）</t>
    <rPh sb="0" eb="1">
      <t>カイ</t>
    </rPh>
    <rPh sb="1" eb="2">
      <t>ユカ</t>
    </rPh>
    <rPh sb="3" eb="5">
      <t>ダンネツ</t>
    </rPh>
    <rPh sb="5" eb="7">
      <t>ホキョウ</t>
    </rPh>
    <rPh sb="8" eb="10">
      <t>ウム</t>
    </rPh>
    <phoneticPr fontId="1"/>
  </si>
  <si>
    <t>下階側界床の熱貫流率</t>
    <rPh sb="0" eb="2">
      <t>カカイ</t>
    </rPh>
    <rPh sb="2" eb="3">
      <t>ガワ</t>
    </rPh>
    <rPh sb="3" eb="4">
      <t>カイ</t>
    </rPh>
    <rPh sb="4" eb="5">
      <t>ユカ</t>
    </rPh>
    <rPh sb="6" eb="7">
      <t>ネツ</t>
    </rPh>
    <rPh sb="7" eb="9">
      <t>カンリュウ</t>
    </rPh>
    <rPh sb="9" eb="10">
      <t>リツ</t>
    </rPh>
    <phoneticPr fontId="1"/>
  </si>
  <si>
    <t>フロア入力法による共同住宅の評価シート Ver. 01</t>
    <rPh sb="3" eb="6">
      <t>ニュウリョクホウ</t>
    </rPh>
    <rPh sb="9" eb="11">
      <t>キョウドウ</t>
    </rPh>
    <rPh sb="11" eb="13">
      <t>ジュウタク</t>
    </rPh>
    <rPh sb="14" eb="16">
      <t>ヒョウカ</t>
    </rPh>
    <phoneticPr fontId="1"/>
  </si>
  <si>
    <t>外気に接する床の断熱位置（RC造のみ）</t>
    <rPh sb="0" eb="2">
      <t>ガイキ</t>
    </rPh>
    <rPh sb="3" eb="4">
      <t>セッ</t>
    </rPh>
    <rPh sb="6" eb="7">
      <t>ユカ</t>
    </rPh>
    <rPh sb="8" eb="12">
      <t>ダンネツイチ</t>
    </rPh>
    <rPh sb="15" eb="16">
      <t>ゾウ</t>
    </rPh>
    <phoneticPr fontId="1"/>
  </si>
  <si>
    <t>住戸位置jにおける仮想単位住戸の界天井（上階側界床）の面積</t>
    <rPh sb="0" eb="2">
      <t>ジュウコ</t>
    </rPh>
    <rPh sb="2" eb="4">
      <t>イチ</t>
    </rPh>
    <rPh sb="16" eb="17">
      <t>カイ</t>
    </rPh>
    <rPh sb="17" eb="19">
      <t>テンジョウ</t>
    </rPh>
    <rPh sb="20" eb="22">
      <t>ジョウカイ</t>
    </rPh>
    <rPh sb="22" eb="23">
      <t>ガワ</t>
    </rPh>
    <rPh sb="23" eb="24">
      <t>カイ</t>
    </rPh>
    <rPh sb="24" eb="25">
      <t>ユカ</t>
    </rPh>
    <rPh sb="27" eb="29">
      <t>メンセキ</t>
    </rPh>
    <phoneticPr fontId="1"/>
  </si>
  <si>
    <t>界天井
（上階側界床）</t>
    <rPh sb="0" eb="1">
      <t>カイ</t>
    </rPh>
    <rPh sb="1" eb="3">
      <t>テンジョウ</t>
    </rPh>
    <rPh sb="5" eb="7">
      <t>ジョウカイ</t>
    </rPh>
    <rPh sb="7" eb="8">
      <t>ガワ</t>
    </rPh>
    <rPh sb="8" eb="9">
      <t>カイ</t>
    </rPh>
    <rPh sb="9" eb="10">
      <t>ユカ</t>
    </rPh>
    <phoneticPr fontId="1"/>
  </si>
  <si>
    <t>界天井（上階側界床）面積の集計</t>
    <rPh sb="0" eb="1">
      <t>カイ</t>
    </rPh>
    <rPh sb="1" eb="3">
      <t>テンジョウ</t>
    </rPh>
    <rPh sb="4" eb="9">
      <t>ジョウカイガワカイユカ</t>
    </rPh>
    <rPh sb="10" eb="12">
      <t>メンセキ</t>
    </rPh>
    <rPh sb="13" eb="15">
      <t>シュウケイ</t>
    </rPh>
    <phoneticPr fontId="1"/>
  </si>
  <si>
    <t>(6) 外壁と界床の接合部</t>
    <phoneticPr fontId="1"/>
  </si>
  <si>
    <t>界床（下階側界床）面積の集計</t>
    <rPh sb="0" eb="1">
      <t>カイ</t>
    </rPh>
    <rPh sb="1" eb="2">
      <t>ユカ</t>
    </rPh>
    <rPh sb="3" eb="5">
      <t>カカイ</t>
    </rPh>
    <rPh sb="5" eb="6">
      <t>ガワ</t>
    </rPh>
    <rPh sb="6" eb="7">
      <t>カイ</t>
    </rPh>
    <rPh sb="7" eb="8">
      <t>ユカ</t>
    </rPh>
    <rPh sb="9" eb="11">
      <t>メンセキ</t>
    </rPh>
    <rPh sb="12" eb="14">
      <t>シュウケイ</t>
    </rPh>
    <phoneticPr fontId="1"/>
  </si>
  <si>
    <t>界床
（下階側界床）</t>
    <rPh sb="0" eb="1">
      <t>カイ</t>
    </rPh>
    <rPh sb="1" eb="2">
      <t>ユカ</t>
    </rPh>
    <rPh sb="4" eb="6">
      <t>カカイ</t>
    </rPh>
    <rPh sb="6" eb="7">
      <t>ガワ</t>
    </rPh>
    <rPh sb="7" eb="8">
      <t>カイ</t>
    </rPh>
    <rPh sb="8" eb="9">
      <t>ユカ</t>
    </rPh>
    <phoneticPr fontId="1"/>
  </si>
  <si>
    <t>住戸位置jにおける仮想単位住戸の界床（下階側界床）の面積</t>
    <rPh sb="0" eb="2">
      <t>ジュウコ</t>
    </rPh>
    <rPh sb="2" eb="4">
      <t>イチ</t>
    </rPh>
    <rPh sb="16" eb="17">
      <t>カイ</t>
    </rPh>
    <rPh sb="17" eb="18">
      <t>ユカ</t>
    </rPh>
    <rPh sb="19" eb="21">
      <t>カカイ</t>
    </rPh>
    <rPh sb="21" eb="22">
      <t>ガワ</t>
    </rPh>
    <rPh sb="22" eb="23">
      <t>カイ</t>
    </rPh>
    <rPh sb="23" eb="24">
      <t>ユカ</t>
    </rPh>
    <rPh sb="26" eb="28">
      <t>メンセキ</t>
    </rPh>
    <phoneticPr fontId="1"/>
  </si>
  <si>
    <t>界床（下階側界床）における単位温度差あたりの熱損失量</t>
    <rPh sb="0" eb="1">
      <t>カイ</t>
    </rPh>
    <rPh sb="1" eb="2">
      <t>ユカ</t>
    </rPh>
    <rPh sb="3" eb="5">
      <t>カカイ</t>
    </rPh>
    <rPh sb="5" eb="6">
      <t>ガワ</t>
    </rPh>
    <rPh sb="6" eb="7">
      <t>カイ</t>
    </rPh>
    <rPh sb="7" eb="8">
      <t>ユカ</t>
    </rPh>
    <rPh sb="13" eb="15">
      <t>タンイ</t>
    </rPh>
    <rPh sb="15" eb="18">
      <t>オンドサ</t>
    </rPh>
    <rPh sb="22" eb="23">
      <t>ネツ</t>
    </rPh>
    <rPh sb="23" eb="25">
      <t>ソンシツ</t>
    </rPh>
    <rPh sb="25" eb="26">
      <t>リョウ</t>
    </rPh>
    <phoneticPr fontId="1"/>
  </si>
  <si>
    <t>界天井（上階側界床）における単位温度差あたりの熱損失量</t>
    <rPh sb="0" eb="1">
      <t>カイ</t>
    </rPh>
    <rPh sb="1" eb="3">
      <t>テンジョウ</t>
    </rPh>
    <rPh sb="4" eb="6">
      <t>ジョウカイ</t>
    </rPh>
    <rPh sb="6" eb="7">
      <t>ガワ</t>
    </rPh>
    <rPh sb="7" eb="8">
      <t>カイ</t>
    </rPh>
    <rPh sb="8" eb="9">
      <t>ユカ</t>
    </rPh>
    <rPh sb="14" eb="16">
      <t>タンイ</t>
    </rPh>
    <rPh sb="16" eb="19">
      <t>オンドサ</t>
    </rPh>
    <rPh sb="23" eb="24">
      <t>ネツ</t>
    </rPh>
    <rPh sb="24" eb="26">
      <t>ソンシツ</t>
    </rPh>
    <rPh sb="26" eb="27">
      <t>リョウ</t>
    </rPh>
    <phoneticPr fontId="1"/>
  </si>
  <si>
    <t>　本エクセルシートの著作権は、国土交通省国土技術政策総合研究所（以下、国土技術政策総合研究所という。）及び国立研究開発法人建築研究所（以下、「建築研究所」という。）に帰属します。
　本エクセルシートの計算方法は、建築研究所内のページ「建築物のエネルギー消費性能に関する技術情報」における「平成28年省エネルギー基準に準拠したエネルギー消費性能の評価に関する技術情報（住宅）現行版」(http://www.kenken.go.jp/becc/house.html)に示す「エネルギー消費性能の算定方法」（以下、「建築研究所公開資料」という。）に基づき、国土技術政策総合研究所及び建築研究所が作成したものです。万一、建築研究所公開資料と本エクセルシートの内容に齟齬がある場合は、建築研究所公開資料で定める内容が優先されます。
　本エクセルシートを申請者の責任において、公的な申請に用いることは可能ですが、著作権者およびコントリビューターは、事由のいかんを問わず、損害発生の原因いかんを問わず、かつ責任の根拠が契約であるか厳格責任であるか（過失その他の）不法行為であるかを問わず、仮にそのような損害が発生する可能性が知らされていたとしても、本エクセルシートの使用によって発生した（代用品または代用サービスの調達、使用の損失、データの損失、利益の損失、業務の中断も含め、またはそれに限定されない）直接損害、間接損害、偶発的な損害、特別損害、懲罰的損害、または結果損害について、一切の責任を負わないものとします。
Copyright (c) 2016  National Institute for Land and Infrastructure Management &amp; Building Research Institute
Released under the MIT license
http://opensource.org/licenses/mit-license.php</t>
    <rPh sb="32" eb="34">
      <t>イカ</t>
    </rPh>
    <rPh sb="35" eb="37">
      <t>コクド</t>
    </rPh>
    <rPh sb="37" eb="39">
      <t>ギジュツ</t>
    </rPh>
    <rPh sb="39" eb="41">
      <t>セイサク</t>
    </rPh>
    <rPh sb="41" eb="43">
      <t>ソウゴウ</t>
    </rPh>
    <rPh sb="43" eb="45">
      <t>ケンキュウ</t>
    </rPh>
    <rPh sb="45" eb="46">
      <t>ショ</t>
    </rPh>
    <rPh sb="240" eb="242">
      <t>ショウヒ</t>
    </rPh>
    <rPh sb="242" eb="244">
      <t>セイノウ</t>
    </rPh>
    <rPh sb="245" eb="247">
      <t>サンテイ</t>
    </rPh>
    <rPh sb="247" eb="249">
      <t>ホウホウ</t>
    </rPh>
    <rPh sb="275" eb="286">
      <t>コクドギジュツセイサクソウゴウケンキュウショ</t>
    </rPh>
    <rPh sb="286" eb="287">
      <t>オヨ</t>
    </rPh>
    <phoneticPr fontId="1"/>
  </si>
  <si>
    <t>「エネルギー省性能計算プログラム（住宅版）」はこちら</t>
    <rPh sb="6" eb="7">
      <t>ショウ</t>
    </rPh>
    <rPh sb="7" eb="9">
      <t>セイノウ</t>
    </rPh>
    <rPh sb="9" eb="11">
      <t>ケイサン</t>
    </rPh>
    <rPh sb="17" eb="19">
      <t>ジュウタク</t>
    </rPh>
    <rPh sb="19" eb="20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</si>
</sst>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0_ "/>
    <numFmt numFmtId="178" formatCode="0.00_ "/>
    <numFmt numFmtId="179" formatCode="0.000_);[Red]\(0.000\)"/>
    <numFmt numFmtId="180" formatCode="0.0_);[Red]\(0.0\)"/>
    <numFmt numFmtId="181" formatCode="0.0_ "/>
  </numFmts>
  <fonts count="2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2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vertAlign val="subscript"/>
      <sz val="10"/>
      <color theme="1"/>
      <name val="メイリオ"/>
      <family val="3"/>
      <charset val="128"/>
    </font>
    <font>
      <sz val="10"/>
      <color rgb="FFFF0000"/>
      <name val="メイリオ"/>
      <family val="2"/>
      <charset val="128"/>
    </font>
    <font>
      <sz val="10"/>
      <color theme="0"/>
      <name val="メイリオ"/>
      <family val="2"/>
      <charset val="128"/>
    </font>
    <font>
      <sz val="10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6"/>
      <color rgb="FFFF0000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メイリオ"/>
      <family val="2"/>
      <charset val="128"/>
    </font>
    <font>
      <b/>
      <sz val="14"/>
      <name val="メイリオ"/>
      <family val="3"/>
      <charset val="128"/>
    </font>
    <font>
      <sz val="10"/>
      <color theme="4"/>
      <name val="メイリオ"/>
      <family val="2"/>
      <charset val="128"/>
    </font>
    <font>
      <b/>
      <u/>
      <sz val="10"/>
      <color theme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19" xfId="0" quotePrefix="1" applyNumberFormat="1" applyBorder="1" applyAlignment="1">
      <alignment horizontal="center" vertical="center"/>
    </xf>
    <xf numFmtId="176" fontId="0" fillId="0" borderId="0" xfId="0" quotePrefix="1" applyNumberForma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78" fontId="0" fillId="3" borderId="1" xfId="0" applyNumberForma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178" fontId="0" fillId="3" borderId="10" xfId="0" applyNumberFormat="1" applyFill="1" applyBorder="1" applyAlignment="1">
      <alignment horizontal="center" vertical="center"/>
    </xf>
    <xf numFmtId="178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178" fontId="0" fillId="3" borderId="18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shrinkToFit="1"/>
    </xf>
    <xf numFmtId="0" fontId="0" fillId="7" borderId="0" xfId="0" applyFill="1" applyBorder="1" applyAlignment="1">
      <alignment horizontal="center" vertical="center"/>
    </xf>
    <xf numFmtId="176" fontId="0" fillId="7" borderId="0" xfId="0" applyNumberFormat="1" applyFill="1" applyBorder="1" applyAlignment="1">
      <alignment horizontal="center" vertical="center"/>
    </xf>
    <xf numFmtId="177" fontId="0" fillId="9" borderId="1" xfId="0" applyNumberFormat="1" applyFill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6" fontId="0" fillId="0" borderId="20" xfId="0" quotePrefix="1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0" fillId="5" borderId="5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0" fontId="0" fillId="0" borderId="0" xfId="0" quotePrefix="1" applyBorder="1" applyAlignment="1">
      <alignment horizontal="center" vertical="center" shrinkToFit="1"/>
    </xf>
    <xf numFmtId="0" fontId="0" fillId="0" borderId="20" xfId="0" quotePrefix="1" applyBorder="1" applyAlignment="1">
      <alignment horizontal="center" vertical="center" shrinkToFit="1"/>
    </xf>
    <xf numFmtId="56" fontId="0" fillId="0" borderId="19" xfId="0" applyNumberFormat="1" applyBorder="1" applyAlignment="1">
      <alignment horizontal="center" vertical="center" shrinkToFit="1"/>
    </xf>
    <xf numFmtId="56" fontId="0" fillId="0" borderId="0" xfId="0" applyNumberFormat="1" applyBorder="1" applyAlignment="1">
      <alignment horizontal="center" vertical="center" shrinkToFit="1"/>
    </xf>
    <xf numFmtId="56" fontId="0" fillId="0" borderId="20" xfId="0" applyNumberFormat="1" applyBorder="1" applyAlignment="1">
      <alignment horizontal="center" vertical="center" shrinkToFit="1"/>
    </xf>
    <xf numFmtId="56" fontId="0" fillId="7" borderId="0" xfId="0" quotePrefix="1" applyNumberFormat="1" applyFill="1" applyBorder="1" applyAlignment="1">
      <alignment horizontal="center" vertical="center" shrinkToFit="1"/>
    </xf>
    <xf numFmtId="56" fontId="0" fillId="0" borderId="19" xfId="0" quotePrefix="1" applyNumberFormat="1" applyBorder="1" applyAlignment="1">
      <alignment horizontal="center" vertical="center" shrinkToFit="1"/>
    </xf>
    <xf numFmtId="56" fontId="0" fillId="0" borderId="0" xfId="0" quotePrefix="1" applyNumberFormat="1" applyBorder="1" applyAlignment="1">
      <alignment horizontal="center" vertical="center" shrinkToFit="1"/>
    </xf>
    <xf numFmtId="56" fontId="0" fillId="0" borderId="20" xfId="0" quotePrefix="1" applyNumberFormat="1" applyBorder="1" applyAlignment="1">
      <alignment horizontal="center" vertical="center" shrinkToFit="1"/>
    </xf>
    <xf numFmtId="0" fontId="0" fillId="0" borderId="19" xfId="0" quotePrefix="1" applyFill="1" applyBorder="1" applyAlignment="1">
      <alignment horizontal="center" vertical="center" shrinkToFit="1"/>
    </xf>
    <xf numFmtId="0" fontId="0" fillId="0" borderId="0" xfId="0" quotePrefix="1" applyFill="1" applyBorder="1" applyAlignment="1">
      <alignment horizontal="center" vertical="center" shrinkToFit="1"/>
    </xf>
    <xf numFmtId="0" fontId="0" fillId="0" borderId="20" xfId="0" quotePrefix="1" applyFill="1" applyBorder="1" applyAlignment="1">
      <alignment horizontal="center" vertical="center" shrinkToFit="1"/>
    </xf>
    <xf numFmtId="180" fontId="0" fillId="0" borderId="19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80" fontId="0" fillId="0" borderId="20" xfId="0" applyNumberFormat="1" applyBorder="1" applyAlignment="1">
      <alignment horizontal="center" vertical="center"/>
    </xf>
    <xf numFmtId="178" fontId="9" fillId="8" borderId="4" xfId="0" applyNumberFormat="1" applyFont="1" applyFill="1" applyBorder="1" applyAlignment="1">
      <alignment horizontal="center" vertical="center" wrapText="1"/>
    </xf>
    <xf numFmtId="181" fontId="9" fillId="8" borderId="4" xfId="0" applyNumberFormat="1" applyFont="1" applyFill="1" applyBorder="1" applyAlignment="1">
      <alignment horizontal="center" vertical="center" wrapText="1"/>
    </xf>
    <xf numFmtId="17" fontId="0" fillId="0" borderId="19" xfId="0" quotePrefix="1" applyNumberFormat="1" applyBorder="1" applyAlignment="1">
      <alignment horizontal="center" vertical="center" shrinkToFit="1"/>
    </xf>
    <xf numFmtId="17" fontId="0" fillId="0" borderId="0" xfId="0" quotePrefix="1" applyNumberFormat="1" applyBorder="1" applyAlignment="1">
      <alignment horizontal="center" vertical="center" shrinkToFit="1"/>
    </xf>
    <xf numFmtId="17" fontId="0" fillId="0" borderId="20" xfId="0" quotePrefix="1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176" fontId="0" fillId="0" borderId="20" xfId="0" applyNumberFormat="1" applyBorder="1">
      <alignment vertical="center"/>
    </xf>
    <xf numFmtId="0" fontId="0" fillId="0" borderId="29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9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7" borderId="29" xfId="0" applyNumberFormat="1" applyFill="1" applyBorder="1" applyAlignment="1">
      <alignment horizontal="center" vertical="center"/>
    </xf>
    <xf numFmtId="176" fontId="0" fillId="0" borderId="22" xfId="0" quotePrefix="1" applyNumberFormat="1" applyBorder="1" applyAlignment="1">
      <alignment horizontal="center" vertical="center"/>
    </xf>
    <xf numFmtId="176" fontId="0" fillId="0" borderId="29" xfId="0" quotePrefix="1" applyNumberFormat="1" applyBorder="1" applyAlignment="1">
      <alignment horizontal="center" vertical="center"/>
    </xf>
    <xf numFmtId="179" fontId="0" fillId="0" borderId="29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0" fontId="0" fillId="0" borderId="29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179" fontId="0" fillId="0" borderId="23" xfId="0" applyNumberFormat="1" applyBorder="1" applyAlignment="1">
      <alignment horizontal="center" vertical="center"/>
    </xf>
    <xf numFmtId="176" fontId="0" fillId="0" borderId="23" xfId="0" quotePrefix="1" applyNumberFormat="1" applyBorder="1" applyAlignment="1">
      <alignment horizontal="center" vertical="center"/>
    </xf>
    <xf numFmtId="180" fontId="0" fillId="0" borderId="2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8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7" borderId="28" xfId="0" applyNumberFormat="1" applyFill="1" applyBorder="1" applyAlignment="1">
      <alignment horizontal="center" vertical="center"/>
    </xf>
    <xf numFmtId="176" fontId="0" fillId="0" borderId="21" xfId="0" quotePrefix="1" applyNumberFormat="1" applyBorder="1" applyAlignment="1">
      <alignment horizontal="center" vertical="center"/>
    </xf>
    <xf numFmtId="176" fontId="0" fillId="0" borderId="28" xfId="0" quotePrefix="1" applyNumberForma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180" fontId="0" fillId="0" borderId="21" xfId="0" applyNumberFormat="1" applyBorder="1" applyAlignment="1">
      <alignment horizontal="center" vertical="center"/>
    </xf>
    <xf numFmtId="180" fontId="0" fillId="0" borderId="28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176" fontId="0" fillId="0" borderId="24" xfId="0" quotePrefix="1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5" fillId="0" borderId="0" xfId="1" applyAlignment="1">
      <alignment horizontal="left" vertical="center"/>
    </xf>
    <xf numFmtId="0" fontId="15" fillId="0" borderId="0" xfId="1" applyFill="1">
      <alignment vertical="center"/>
    </xf>
    <xf numFmtId="0" fontId="4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20" xfId="0" applyNumberFormat="1" applyBorder="1" applyAlignment="1">
      <alignment horizontal="center" vertical="center" shrinkToFit="1"/>
    </xf>
    <xf numFmtId="0" fontId="0" fillId="0" borderId="19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176" fontId="0" fillId="0" borderId="10" xfId="0" applyNumberFormat="1" applyFill="1" applyBorder="1" applyAlignment="1">
      <alignment horizontal="center" vertical="center" shrinkToFit="1"/>
    </xf>
    <xf numFmtId="180" fontId="0" fillId="0" borderId="10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shrinkToFit="1"/>
    </xf>
    <xf numFmtId="180" fontId="0" fillId="0" borderId="14" xfId="0" applyNumberFormat="1" applyFill="1" applyBorder="1" applyAlignment="1">
      <alignment horizontal="center" vertical="center" shrinkToFit="1"/>
    </xf>
    <xf numFmtId="176" fontId="0" fillId="0" borderId="18" xfId="0" applyNumberFormat="1" applyFill="1" applyBorder="1" applyAlignment="1">
      <alignment horizontal="center" vertical="center" shrinkToFit="1"/>
    </xf>
    <xf numFmtId="180" fontId="0" fillId="0" borderId="18" xfId="0" applyNumberFormat="1" applyFill="1" applyBorder="1" applyAlignment="1">
      <alignment horizontal="center" vertical="center" shrinkToFi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7" fillId="0" borderId="0" xfId="0" applyFont="1" applyFill="1">
      <alignment vertical="center"/>
    </xf>
    <xf numFmtId="0" fontId="0" fillId="5" borderId="7" xfId="0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0" fillId="5" borderId="17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4" fillId="5" borderId="27" xfId="0" applyFont="1" applyFill="1" applyBorder="1" applyAlignment="1">
      <alignment horizontal="left" vertical="center"/>
    </xf>
    <xf numFmtId="0" fontId="0" fillId="5" borderId="26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 shrinkToFit="1"/>
    </xf>
    <xf numFmtId="0" fontId="0" fillId="10" borderId="7" xfId="0" applyFill="1" applyBorder="1" applyAlignment="1">
      <alignment horizontal="right" vertical="center" shrinkToFit="1"/>
    </xf>
    <xf numFmtId="0" fontId="0" fillId="10" borderId="9" xfId="0" applyFill="1" applyBorder="1" applyAlignment="1">
      <alignment horizontal="left" vertical="center" shrinkToFit="1"/>
    </xf>
    <xf numFmtId="0" fontId="0" fillId="10" borderId="11" xfId="0" applyFill="1" applyBorder="1" applyAlignment="1">
      <alignment horizontal="right" vertical="center" shrinkToFit="1"/>
    </xf>
    <xf numFmtId="0" fontId="0" fillId="10" borderId="13" xfId="0" applyFill="1" applyBorder="1" applyAlignment="1">
      <alignment horizontal="left" vertical="center" shrinkToFit="1"/>
    </xf>
    <xf numFmtId="0" fontId="0" fillId="10" borderId="15" xfId="0" applyFill="1" applyBorder="1" applyAlignment="1">
      <alignment horizontal="right" vertical="center" shrinkToFit="1"/>
    </xf>
    <xf numFmtId="0" fontId="0" fillId="10" borderId="17" xfId="0" applyFill="1" applyBorder="1" applyAlignment="1">
      <alignment horizontal="left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10" borderId="22" xfId="0" applyNumberFormat="1" applyFill="1" applyBorder="1">
      <alignment vertical="center"/>
    </xf>
    <xf numFmtId="176" fontId="0" fillId="10" borderId="23" xfId="0" applyNumberFormat="1" applyFill="1" applyBorder="1">
      <alignment vertical="center"/>
    </xf>
    <xf numFmtId="176" fontId="0" fillId="10" borderId="10" xfId="0" applyNumberFormat="1" applyFill="1" applyBorder="1" applyAlignment="1">
      <alignment vertical="center" shrinkToFit="1"/>
    </xf>
    <xf numFmtId="0" fontId="0" fillId="10" borderId="19" xfId="0" applyNumberFormat="1" applyFill="1" applyBorder="1">
      <alignment vertical="center"/>
    </xf>
    <xf numFmtId="176" fontId="0" fillId="10" borderId="20" xfId="0" applyNumberFormat="1" applyFill="1" applyBorder="1">
      <alignment vertical="center"/>
    </xf>
    <xf numFmtId="176" fontId="0" fillId="10" borderId="14" xfId="0" applyNumberFormat="1" applyFill="1" applyBorder="1" applyAlignment="1">
      <alignment vertical="center" shrinkToFit="1"/>
    </xf>
    <xf numFmtId="0" fontId="0" fillId="10" borderId="21" xfId="0" applyNumberFormat="1" applyFill="1" applyBorder="1">
      <alignment vertical="center"/>
    </xf>
    <xf numFmtId="176" fontId="0" fillId="10" borderId="24" xfId="0" applyNumberFormat="1" applyFill="1" applyBorder="1">
      <alignment vertical="center"/>
    </xf>
    <xf numFmtId="176" fontId="0" fillId="10" borderId="18" xfId="0" applyNumberFormat="1" applyFill="1" applyBorder="1" applyAlignment="1">
      <alignment vertical="center" shrinkToFit="1"/>
    </xf>
    <xf numFmtId="0" fontId="0" fillId="10" borderId="22" xfId="0" applyNumberFormat="1" applyFill="1" applyBorder="1" applyAlignment="1">
      <alignment vertical="center"/>
    </xf>
    <xf numFmtId="176" fontId="0" fillId="10" borderId="23" xfId="0" applyNumberFormat="1" applyFill="1" applyBorder="1" applyAlignment="1">
      <alignment vertical="center"/>
    </xf>
    <xf numFmtId="0" fontId="0" fillId="10" borderId="19" xfId="0" applyNumberFormat="1" applyFill="1" applyBorder="1" applyAlignment="1">
      <alignment vertical="center"/>
    </xf>
    <xf numFmtId="176" fontId="0" fillId="10" borderId="20" xfId="0" applyNumberFormat="1" applyFill="1" applyBorder="1" applyAlignment="1">
      <alignment vertical="center"/>
    </xf>
    <xf numFmtId="0" fontId="0" fillId="10" borderId="21" xfId="0" applyNumberFormat="1" applyFill="1" applyBorder="1" applyAlignment="1">
      <alignment vertical="center"/>
    </xf>
    <xf numFmtId="176" fontId="0" fillId="10" borderId="24" xfId="0" applyNumberFormat="1" applyFill="1" applyBorder="1" applyAlignment="1">
      <alignment vertical="center"/>
    </xf>
    <xf numFmtId="0" fontId="0" fillId="10" borderId="1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8" fontId="6" fillId="3" borderId="14" xfId="0" applyNumberFormat="1" applyFont="1" applyFill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  <xf numFmtId="56" fontId="6" fillId="0" borderId="19" xfId="0" quotePrefix="1" applyNumberFormat="1" applyFont="1" applyBorder="1" applyAlignment="1">
      <alignment horizontal="center" vertical="center" shrinkToFit="1"/>
    </xf>
    <xf numFmtId="56" fontId="19" fillId="0" borderId="0" xfId="0" quotePrefix="1" applyNumberFormat="1" applyFont="1" applyBorder="1" applyAlignment="1">
      <alignment horizontal="center" vertical="center" shrinkToFit="1"/>
    </xf>
    <xf numFmtId="56" fontId="19" fillId="0" borderId="20" xfId="0" quotePrefix="1" applyNumberFormat="1" applyFont="1" applyBorder="1" applyAlignment="1">
      <alignment horizontal="center" vertical="center" shrinkToFit="1"/>
    </xf>
    <xf numFmtId="178" fontId="0" fillId="4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 shrinkToFit="1"/>
    </xf>
    <xf numFmtId="0" fontId="20" fillId="0" borderId="0" xfId="0" applyFont="1" applyAlignment="1">
      <alignment vertical="center" wrapText="1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5" borderId="8" xfId="0" applyFill="1" applyBorder="1" applyAlignment="1">
      <alignment horizontal="left" vertical="center"/>
    </xf>
    <xf numFmtId="0" fontId="0" fillId="5" borderId="8" xfId="0" applyFill="1" applyBorder="1" applyAlignment="1">
      <alignment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vertical="center"/>
    </xf>
    <xf numFmtId="0" fontId="0" fillId="5" borderId="27" xfId="0" applyFill="1" applyBorder="1" applyAlignment="1">
      <alignment horizontal="left" vertical="center"/>
    </xf>
    <xf numFmtId="0" fontId="0" fillId="5" borderId="27" xfId="0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5" borderId="2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1" applyAlignment="1">
      <alignment vertical="center"/>
    </xf>
    <xf numFmtId="176" fontId="0" fillId="10" borderId="15" xfId="0" applyNumberForma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0" fillId="10" borderId="7" xfId="0" applyNumberForma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10" borderId="11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5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0" fillId="5" borderId="22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ouse.lowenergy.jp/program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uilding.app.lowenergy.jp/" TargetMode="External"/><Relationship Id="rId1" Type="http://schemas.openxmlformats.org/officeDocument/2006/relationships/hyperlink" Target="https://house.lowenergy.jp/program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BD5C-5CE5-4228-9EC3-91EB220BBC34}">
  <dimension ref="A1"/>
  <sheetViews>
    <sheetView tabSelected="1" workbookViewId="0"/>
  </sheetViews>
  <sheetFormatPr defaultRowHeight="16.5"/>
  <cols>
    <col min="1" max="1" width="81.375" style="3" customWidth="1"/>
    <col min="2" max="16384" width="9" style="3"/>
  </cols>
  <sheetData>
    <row r="1" spans="1:1" ht="409.5" customHeight="1">
      <c r="A1" s="296" t="s">
        <v>784</v>
      </c>
    </row>
  </sheetData>
  <sheetProtection algorithmName="SHA-512" hashValue="DmR7tRqj/oDy55yC4XTV7ZjhXk3p7r8Kuy07IfgewnsBqnEZvJK7ZWTNhi66+hW5SnJFhcSn7gF4M7lnyg59Tw==" saltValue="hbG8ovTnMaG9JnPh26cn5g==" spinCount="100000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E9E2-0A99-4C85-8669-AA63B6AD87C3}">
  <dimension ref="A1:AV171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ColWidth="10" defaultRowHeight="16.5"/>
  <cols>
    <col min="1" max="2" width="10" style="1"/>
    <col min="3" max="3" width="11.125" style="1" customWidth="1"/>
    <col min="4" max="5" width="11.125" style="95" customWidth="1"/>
    <col min="6" max="9" width="11.125" style="1" customWidth="1"/>
    <col min="10" max="24" width="10" style="1"/>
    <col min="25" max="25" width="10" style="95"/>
    <col min="26" max="16384" width="10" style="1"/>
  </cols>
  <sheetData>
    <row r="1" spans="1:13" s="95" customFormat="1" ht="24.75">
      <c r="A1" s="189" t="s">
        <v>773</v>
      </c>
      <c r="I1" s="118"/>
    </row>
    <row r="2" spans="1:13" s="117" customFormat="1">
      <c r="A2" s="95"/>
      <c r="B2" s="95"/>
      <c r="C2" s="95"/>
      <c r="D2" s="95"/>
      <c r="E2" s="95"/>
      <c r="F2" s="95"/>
      <c r="G2" s="95"/>
      <c r="H2" s="95"/>
      <c r="J2" s="2"/>
      <c r="K2" s="2"/>
      <c r="L2" s="2"/>
      <c r="M2" s="2"/>
    </row>
    <row r="3" spans="1:13" s="117" customFormat="1" ht="19.5">
      <c r="A3" s="188" t="s">
        <v>727</v>
      </c>
      <c r="B3" s="95"/>
      <c r="D3" s="95"/>
      <c r="E3" s="95"/>
      <c r="F3" s="95"/>
      <c r="G3" s="95"/>
      <c r="H3" s="95"/>
      <c r="J3" s="2"/>
      <c r="K3" s="2"/>
      <c r="L3" s="2"/>
      <c r="M3" s="2"/>
    </row>
    <row r="4" spans="1:13" s="197" customFormat="1">
      <c r="A4" s="201" t="s">
        <v>732</v>
      </c>
      <c r="J4" s="198"/>
      <c r="K4" s="198"/>
      <c r="L4" s="198"/>
      <c r="M4" s="198"/>
    </row>
    <row r="5" spans="1:13" s="197" customFormat="1">
      <c r="A5" s="201" t="s">
        <v>731</v>
      </c>
      <c r="J5" s="198"/>
      <c r="K5" s="198"/>
      <c r="L5" s="198"/>
      <c r="M5" s="198"/>
    </row>
    <row r="6" spans="1:13" s="117" customFormat="1">
      <c r="B6" s="200" t="s">
        <v>728</v>
      </c>
      <c r="C6" s="197"/>
      <c r="D6" s="235" t="s">
        <v>729</v>
      </c>
      <c r="E6" s="199" t="s">
        <v>751</v>
      </c>
      <c r="F6" s="199" t="s">
        <v>752</v>
      </c>
      <c r="G6" s="199" t="s">
        <v>730</v>
      </c>
      <c r="H6" s="95"/>
      <c r="J6" s="2"/>
      <c r="K6" s="2"/>
      <c r="L6" s="2"/>
      <c r="M6" s="2"/>
    </row>
    <row r="7" spans="1:13" s="197" customFormat="1">
      <c r="B7" s="191"/>
      <c r="J7" s="198"/>
      <c r="K7" s="198"/>
      <c r="L7" s="198"/>
      <c r="M7" s="198"/>
    </row>
    <row r="8" spans="1:13" s="95" customFormat="1" ht="18.75">
      <c r="A8" s="190" t="s">
        <v>728</v>
      </c>
    </row>
    <row r="9" spans="1:13" s="95" customFormat="1">
      <c r="A9" s="248" t="s">
        <v>34</v>
      </c>
      <c r="B9" s="323" t="s">
        <v>245</v>
      </c>
      <c r="C9" s="323"/>
      <c r="D9" s="323"/>
      <c r="E9" s="237" t="s">
        <v>360</v>
      </c>
      <c r="F9" s="249"/>
      <c r="G9" s="298"/>
      <c r="H9" s="298"/>
      <c r="I9" s="298"/>
    </row>
    <row r="10" spans="1:13" s="95" customFormat="1">
      <c r="A10" s="250" t="s">
        <v>40</v>
      </c>
      <c r="B10" s="324" t="s">
        <v>6</v>
      </c>
      <c r="C10" s="324"/>
      <c r="D10" s="324"/>
      <c r="E10" s="240" t="s">
        <v>360</v>
      </c>
      <c r="F10" s="251"/>
      <c r="G10" s="299"/>
      <c r="H10" s="299"/>
      <c r="I10" s="299"/>
    </row>
    <row r="11" spans="1:13" s="95" customFormat="1">
      <c r="A11" s="250" t="s">
        <v>41</v>
      </c>
      <c r="B11" s="324" t="s">
        <v>18</v>
      </c>
      <c r="C11" s="324"/>
      <c r="D11" s="324"/>
      <c r="E11" s="240" t="s">
        <v>360</v>
      </c>
      <c r="F11" s="251"/>
      <c r="G11" s="299"/>
      <c r="H11" s="299"/>
      <c r="I11" s="299"/>
    </row>
    <row r="12" spans="1:13" s="95" customFormat="1">
      <c r="A12" s="250" t="s">
        <v>42</v>
      </c>
      <c r="B12" s="324" t="s">
        <v>19</v>
      </c>
      <c r="C12" s="324"/>
      <c r="D12" s="324"/>
      <c r="E12" s="240" t="s">
        <v>360</v>
      </c>
      <c r="F12" s="251"/>
      <c r="G12" s="299"/>
      <c r="H12" s="299"/>
      <c r="I12" s="299"/>
    </row>
    <row r="13" spans="1:13" s="95" customFormat="1">
      <c r="A13" s="250" t="s">
        <v>43</v>
      </c>
      <c r="B13" s="324" t="s">
        <v>7</v>
      </c>
      <c r="C13" s="324"/>
      <c r="D13" s="324"/>
      <c r="E13" s="240" t="s">
        <v>361</v>
      </c>
      <c r="F13" s="251"/>
      <c r="G13" s="299"/>
      <c r="H13" s="299"/>
      <c r="I13" s="299"/>
    </row>
    <row r="14" spans="1:13" s="95" customFormat="1">
      <c r="A14" s="252" t="s">
        <v>349</v>
      </c>
      <c r="B14" s="322" t="s">
        <v>14</v>
      </c>
      <c r="C14" s="322"/>
      <c r="D14" s="322"/>
      <c r="E14" s="243" t="s">
        <v>362</v>
      </c>
      <c r="F14" s="253" t="s">
        <v>363</v>
      </c>
      <c r="G14" s="300"/>
      <c r="H14" s="300"/>
      <c r="I14" s="300"/>
    </row>
    <row r="15" spans="1:13" s="95" customFormat="1"/>
    <row r="16" spans="1:13" s="95" customFormat="1" ht="18.75">
      <c r="A16" s="190" t="s">
        <v>729</v>
      </c>
    </row>
    <row r="17" spans="1:19" s="95" customFormat="1">
      <c r="A17" s="191" t="s">
        <v>751</v>
      </c>
    </row>
    <row r="18" spans="1:19" s="95" customFormat="1">
      <c r="A18" s="236" t="s">
        <v>34</v>
      </c>
      <c r="B18" s="308" t="s">
        <v>8</v>
      </c>
      <c r="C18" s="308"/>
      <c r="D18" s="308"/>
      <c r="E18" s="237" t="s">
        <v>361</v>
      </c>
      <c r="F18" s="249"/>
      <c r="G18" s="298"/>
      <c r="H18" s="301"/>
      <c r="I18" s="301"/>
    </row>
    <row r="19" spans="1:19" s="95" customFormat="1">
      <c r="A19" s="239" t="s">
        <v>40</v>
      </c>
      <c r="B19" s="310" t="s">
        <v>9</v>
      </c>
      <c r="C19" s="310"/>
      <c r="D19" s="310"/>
      <c r="E19" s="240" t="s">
        <v>362</v>
      </c>
      <c r="F19" s="251" t="s">
        <v>364</v>
      </c>
      <c r="G19" s="299"/>
      <c r="H19" s="302"/>
      <c r="I19" s="302"/>
    </row>
    <row r="20" spans="1:19" s="95" customFormat="1">
      <c r="A20" s="239" t="s">
        <v>41</v>
      </c>
      <c r="B20" s="310" t="s">
        <v>0</v>
      </c>
      <c r="C20" s="310"/>
      <c r="D20" s="310"/>
      <c r="E20" s="240" t="s">
        <v>362</v>
      </c>
      <c r="F20" s="251" t="s">
        <v>365</v>
      </c>
      <c r="G20" s="299"/>
      <c r="H20" s="302"/>
      <c r="I20" s="302"/>
    </row>
    <row r="21" spans="1:19" s="95" customFormat="1">
      <c r="A21" s="239" t="s">
        <v>42</v>
      </c>
      <c r="B21" s="310" t="s">
        <v>4</v>
      </c>
      <c r="C21" s="310"/>
      <c r="D21" s="310"/>
      <c r="E21" s="240" t="s">
        <v>361</v>
      </c>
      <c r="F21" s="251"/>
      <c r="G21" s="299"/>
      <c r="H21" s="299"/>
      <c r="I21" s="299"/>
    </row>
    <row r="22" spans="1:19" s="95" customFormat="1">
      <c r="A22" s="242" t="s">
        <v>43</v>
      </c>
      <c r="B22" s="312" t="s">
        <v>44</v>
      </c>
      <c r="C22" s="312"/>
      <c r="D22" s="312"/>
      <c r="E22" s="243" t="s">
        <v>361</v>
      </c>
      <c r="F22" s="253"/>
      <c r="G22" s="300"/>
      <c r="H22" s="303"/>
      <c r="I22" s="303"/>
    </row>
    <row r="23" spans="1:19" s="95" customFormat="1"/>
    <row r="24" spans="1:19" s="95" customFormat="1">
      <c r="A24" s="191" t="s">
        <v>752</v>
      </c>
    </row>
    <row r="25" spans="1:19" s="95" customFormat="1">
      <c r="A25" s="254"/>
      <c r="B25" s="255"/>
      <c r="C25" s="113" t="s">
        <v>10</v>
      </c>
      <c r="D25" s="113" t="s">
        <v>11</v>
      </c>
      <c r="E25" s="113" t="s">
        <v>12</v>
      </c>
      <c r="F25" s="113" t="s">
        <v>13</v>
      </c>
      <c r="G25" s="113" t="s">
        <v>15</v>
      </c>
      <c r="H25" s="113" t="s">
        <v>112</v>
      </c>
      <c r="I25" s="113" t="s">
        <v>378</v>
      </c>
    </row>
    <row r="26" spans="1:19" s="95" customFormat="1" ht="82.5">
      <c r="A26" s="256"/>
      <c r="B26" s="257"/>
      <c r="C26" s="258" t="s">
        <v>717</v>
      </c>
      <c r="D26" s="258" t="s">
        <v>718</v>
      </c>
      <c r="E26" s="258" t="s">
        <v>719</v>
      </c>
      <c r="F26" s="258" t="s">
        <v>769</v>
      </c>
      <c r="G26" s="258" t="s">
        <v>720</v>
      </c>
      <c r="H26" s="258" t="s">
        <v>57</v>
      </c>
      <c r="I26" s="258" t="s">
        <v>334</v>
      </c>
    </row>
    <row r="27" spans="1:19" s="95" customFormat="1">
      <c r="A27" s="256"/>
      <c r="B27" s="257"/>
      <c r="C27" s="259" t="s">
        <v>20</v>
      </c>
      <c r="D27" s="259" t="s">
        <v>20</v>
      </c>
      <c r="E27" s="259" t="s">
        <v>20</v>
      </c>
      <c r="F27" s="259" t="s">
        <v>20</v>
      </c>
      <c r="G27" s="259" t="s">
        <v>20</v>
      </c>
      <c r="H27" s="259" t="s">
        <v>20</v>
      </c>
      <c r="I27" s="259" t="s">
        <v>361</v>
      </c>
      <c r="K27" s="75"/>
      <c r="L27" s="75"/>
      <c r="M27" s="75"/>
      <c r="N27" s="75"/>
      <c r="O27" s="75"/>
      <c r="P27" s="75"/>
      <c r="Q27" s="75"/>
      <c r="R27" s="75"/>
    </row>
    <row r="28" spans="1:19" s="95" customFormat="1">
      <c r="A28" s="320" t="s">
        <v>754</v>
      </c>
      <c r="B28" s="321"/>
      <c r="C28" s="115" t="s">
        <v>366</v>
      </c>
      <c r="D28" s="115" t="s">
        <v>367</v>
      </c>
      <c r="E28" s="115" t="s">
        <v>363</v>
      </c>
      <c r="F28" s="115" t="s">
        <v>366</v>
      </c>
      <c r="G28" s="115" t="s">
        <v>366</v>
      </c>
      <c r="H28" s="115" t="s">
        <v>368</v>
      </c>
      <c r="I28" s="11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1:19" s="95" customFormat="1">
      <c r="A29" s="260">
        <v>1</v>
      </c>
      <c r="B29" s="261" t="s">
        <v>261</v>
      </c>
      <c r="C29" s="223"/>
      <c r="D29" s="223"/>
      <c r="E29" s="223"/>
      <c r="F29" s="223"/>
      <c r="G29" s="223"/>
      <c r="H29" s="223"/>
      <c r="I29" s="223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19" s="3" customFormat="1">
      <c r="A30" s="262">
        <v>2</v>
      </c>
      <c r="B30" s="263" t="s">
        <v>261</v>
      </c>
      <c r="C30" s="224"/>
      <c r="D30" s="224"/>
      <c r="E30" s="224"/>
      <c r="F30" s="224"/>
      <c r="G30" s="224"/>
      <c r="H30" s="224"/>
      <c r="I30" s="224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1:19" s="3" customFormat="1">
      <c r="A31" s="262">
        <v>3</v>
      </c>
      <c r="B31" s="263" t="s">
        <v>261</v>
      </c>
      <c r="C31" s="224"/>
      <c r="D31" s="224"/>
      <c r="E31" s="224"/>
      <c r="F31" s="224"/>
      <c r="G31" s="224"/>
      <c r="H31" s="224"/>
      <c r="I31" s="224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1:19" s="3" customFormat="1">
      <c r="A32" s="262">
        <v>4</v>
      </c>
      <c r="B32" s="263" t="s">
        <v>261</v>
      </c>
      <c r="C32" s="224"/>
      <c r="D32" s="224"/>
      <c r="E32" s="224"/>
      <c r="F32" s="224"/>
      <c r="G32" s="224"/>
      <c r="H32" s="224"/>
      <c r="I32" s="224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1:41" s="6" customFormat="1">
      <c r="A33" s="264">
        <v>5</v>
      </c>
      <c r="B33" s="265" t="s">
        <v>261</v>
      </c>
      <c r="C33" s="225"/>
      <c r="D33" s="225"/>
      <c r="E33" s="225"/>
      <c r="F33" s="225"/>
      <c r="G33" s="225"/>
      <c r="H33" s="225"/>
      <c r="I33" s="22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1:41" s="8" customFormat="1">
      <c r="A34" s="260">
        <v>6</v>
      </c>
      <c r="B34" s="261" t="s">
        <v>2</v>
      </c>
      <c r="C34" s="223"/>
      <c r="D34" s="223"/>
      <c r="E34" s="223"/>
      <c r="F34" s="223"/>
      <c r="G34" s="223"/>
      <c r="H34" s="223"/>
      <c r="I34" s="223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1:41" s="6" customFormat="1">
      <c r="A35" s="262">
        <v>7</v>
      </c>
      <c r="B35" s="263" t="s">
        <v>2</v>
      </c>
      <c r="C35" s="224"/>
      <c r="D35" s="224"/>
      <c r="E35" s="224"/>
      <c r="F35" s="224"/>
      <c r="G35" s="224"/>
      <c r="H35" s="224"/>
      <c r="I35" s="224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1:41" s="6" customFormat="1">
      <c r="A36" s="262">
        <v>8</v>
      </c>
      <c r="B36" s="263" t="s">
        <v>2</v>
      </c>
      <c r="C36" s="224"/>
      <c r="D36" s="224"/>
      <c r="E36" s="224"/>
      <c r="F36" s="224"/>
      <c r="G36" s="224"/>
      <c r="H36" s="224"/>
      <c r="I36" s="224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1:41" s="9" customFormat="1">
      <c r="A37" s="262">
        <v>9</v>
      </c>
      <c r="B37" s="263" t="s">
        <v>2</v>
      </c>
      <c r="C37" s="224"/>
      <c r="D37" s="224"/>
      <c r="E37" s="224"/>
      <c r="F37" s="224"/>
      <c r="G37" s="224"/>
      <c r="H37" s="224"/>
      <c r="I37" s="224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1:41" s="6" customFormat="1">
      <c r="A38" s="264">
        <v>10</v>
      </c>
      <c r="B38" s="265" t="s">
        <v>2</v>
      </c>
      <c r="C38" s="225"/>
      <c r="D38" s="225"/>
      <c r="E38" s="225"/>
      <c r="F38" s="225"/>
      <c r="G38" s="225"/>
      <c r="H38" s="225"/>
      <c r="I38" s="22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1:41" s="6" customFormat="1">
      <c r="A39" s="260">
        <v>11</v>
      </c>
      <c r="B39" s="261" t="s">
        <v>2</v>
      </c>
      <c r="C39" s="223"/>
      <c r="D39" s="223"/>
      <c r="E39" s="223"/>
      <c r="F39" s="223"/>
      <c r="G39" s="223"/>
      <c r="H39" s="223"/>
      <c r="I39" s="223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1:41" s="6" customFormat="1">
      <c r="A40" s="262">
        <v>12</v>
      </c>
      <c r="B40" s="263" t="s">
        <v>2</v>
      </c>
      <c r="C40" s="224"/>
      <c r="D40" s="224"/>
      <c r="E40" s="224"/>
      <c r="F40" s="224"/>
      <c r="G40" s="224"/>
      <c r="H40" s="224"/>
      <c r="I40" s="224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1:41" s="6" customFormat="1">
      <c r="A41" s="262">
        <v>13</v>
      </c>
      <c r="B41" s="263" t="s">
        <v>2</v>
      </c>
      <c r="C41" s="224"/>
      <c r="D41" s="224"/>
      <c r="E41" s="224"/>
      <c r="F41" s="224"/>
      <c r="G41" s="224"/>
      <c r="H41" s="224"/>
      <c r="I41" s="224"/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1:41" s="6" customFormat="1">
      <c r="A42" s="262">
        <v>14</v>
      </c>
      <c r="B42" s="263" t="s">
        <v>2</v>
      </c>
      <c r="C42" s="224"/>
      <c r="D42" s="224"/>
      <c r="E42" s="224"/>
      <c r="F42" s="224"/>
      <c r="G42" s="224"/>
      <c r="H42" s="224"/>
      <c r="I42" s="224"/>
      <c r="J42" s="95"/>
      <c r="K42" s="95"/>
      <c r="L42" s="95"/>
      <c r="M42" s="95"/>
      <c r="N42" s="95"/>
    </row>
    <row r="43" spans="1:41" s="6" customFormat="1">
      <c r="A43" s="264">
        <v>15</v>
      </c>
      <c r="B43" s="265" t="s">
        <v>2</v>
      </c>
      <c r="C43" s="225"/>
      <c r="D43" s="225"/>
      <c r="E43" s="225"/>
      <c r="F43" s="225"/>
      <c r="G43" s="225"/>
      <c r="H43" s="225"/>
      <c r="I43" s="225"/>
    </row>
    <row r="44" spans="1:41" s="6" customFormat="1">
      <c r="A44" s="260">
        <v>16</v>
      </c>
      <c r="B44" s="261" t="s">
        <v>2</v>
      </c>
      <c r="C44" s="223"/>
      <c r="D44" s="223"/>
      <c r="E44" s="223"/>
      <c r="F44" s="223"/>
      <c r="G44" s="223"/>
      <c r="H44" s="223"/>
      <c r="I44" s="223"/>
    </row>
    <row r="45" spans="1:41" s="6" customFormat="1">
      <c r="A45" s="262">
        <v>17</v>
      </c>
      <c r="B45" s="263" t="s">
        <v>2</v>
      </c>
      <c r="C45" s="224"/>
      <c r="D45" s="224"/>
      <c r="E45" s="224"/>
      <c r="F45" s="224"/>
      <c r="G45" s="224"/>
      <c r="H45" s="224"/>
      <c r="I45" s="224"/>
    </row>
    <row r="46" spans="1:41" s="6" customFormat="1">
      <c r="A46" s="262">
        <v>18</v>
      </c>
      <c r="B46" s="263" t="s">
        <v>2</v>
      </c>
      <c r="C46" s="224"/>
      <c r="D46" s="224"/>
      <c r="E46" s="224"/>
      <c r="F46" s="224"/>
      <c r="G46" s="224"/>
      <c r="H46" s="224"/>
      <c r="I46" s="22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</row>
    <row r="47" spans="1:41" s="6" customFormat="1">
      <c r="A47" s="262">
        <v>19</v>
      </c>
      <c r="B47" s="263" t="s">
        <v>2</v>
      </c>
      <c r="C47" s="224"/>
      <c r="D47" s="224"/>
      <c r="E47" s="224"/>
      <c r="F47" s="224"/>
      <c r="G47" s="224"/>
      <c r="H47" s="224"/>
      <c r="I47" s="22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</row>
    <row r="48" spans="1:41" s="6" customFormat="1">
      <c r="A48" s="264">
        <v>20</v>
      </c>
      <c r="B48" s="265" t="s">
        <v>2</v>
      </c>
      <c r="C48" s="225"/>
      <c r="D48" s="225"/>
      <c r="E48" s="225"/>
      <c r="F48" s="225"/>
      <c r="G48" s="225"/>
      <c r="H48" s="225"/>
      <c r="I48" s="225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</row>
    <row r="49" spans="1:41" s="6" customFormat="1">
      <c r="A49" s="260">
        <v>21</v>
      </c>
      <c r="B49" s="261" t="s">
        <v>2</v>
      </c>
      <c r="C49" s="223"/>
      <c r="D49" s="223"/>
      <c r="E49" s="223"/>
      <c r="F49" s="223"/>
      <c r="G49" s="223"/>
      <c r="H49" s="223"/>
      <c r="I49" s="223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</row>
    <row r="50" spans="1:41" s="6" customFormat="1">
      <c r="A50" s="262">
        <v>22</v>
      </c>
      <c r="B50" s="263" t="s">
        <v>2</v>
      </c>
      <c r="C50" s="224"/>
      <c r="D50" s="224"/>
      <c r="E50" s="224"/>
      <c r="F50" s="224"/>
      <c r="G50" s="224"/>
      <c r="H50" s="224"/>
      <c r="I50" s="22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</row>
    <row r="51" spans="1:41" s="6" customFormat="1">
      <c r="A51" s="262">
        <v>23</v>
      </c>
      <c r="B51" s="263" t="s">
        <v>2</v>
      </c>
      <c r="C51" s="224"/>
      <c r="D51" s="224"/>
      <c r="E51" s="224"/>
      <c r="F51" s="224"/>
      <c r="G51" s="224"/>
      <c r="H51" s="224"/>
      <c r="I51" s="22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</row>
    <row r="52" spans="1:41" s="6" customFormat="1">
      <c r="A52" s="262">
        <v>24</v>
      </c>
      <c r="B52" s="263" t="s">
        <v>2</v>
      </c>
      <c r="C52" s="224"/>
      <c r="D52" s="224"/>
      <c r="E52" s="224"/>
      <c r="F52" s="224"/>
      <c r="G52" s="224"/>
      <c r="H52" s="224"/>
      <c r="I52" s="22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</row>
    <row r="53" spans="1:41" s="6" customFormat="1">
      <c r="A53" s="264">
        <v>25</v>
      </c>
      <c r="B53" s="265" t="s">
        <v>2</v>
      </c>
      <c r="C53" s="225"/>
      <c r="D53" s="225"/>
      <c r="E53" s="225"/>
      <c r="F53" s="225"/>
      <c r="G53" s="225"/>
      <c r="H53" s="225"/>
      <c r="I53" s="225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</row>
    <row r="54" spans="1:41" s="6" customFormat="1">
      <c r="A54" s="260">
        <v>26</v>
      </c>
      <c r="B54" s="261" t="s">
        <v>2</v>
      </c>
      <c r="C54" s="223"/>
      <c r="D54" s="223"/>
      <c r="E54" s="223"/>
      <c r="F54" s="223"/>
      <c r="G54" s="223"/>
      <c r="H54" s="223"/>
      <c r="I54" s="223"/>
    </row>
    <row r="55" spans="1:41" s="6" customFormat="1">
      <c r="A55" s="262">
        <v>27</v>
      </c>
      <c r="B55" s="263" t="s">
        <v>2</v>
      </c>
      <c r="C55" s="224"/>
      <c r="D55" s="224"/>
      <c r="E55" s="224"/>
      <c r="F55" s="224"/>
      <c r="G55" s="224"/>
      <c r="H55" s="224"/>
      <c r="I55" s="224"/>
    </row>
    <row r="56" spans="1:41" s="6" customFormat="1">
      <c r="A56" s="262">
        <v>28</v>
      </c>
      <c r="B56" s="263" t="s">
        <v>2</v>
      </c>
      <c r="C56" s="224"/>
      <c r="D56" s="224"/>
      <c r="E56" s="224"/>
      <c r="F56" s="224"/>
      <c r="G56" s="224"/>
      <c r="H56" s="224"/>
      <c r="I56" s="224"/>
    </row>
    <row r="57" spans="1:41" s="6" customFormat="1">
      <c r="A57" s="262">
        <v>29</v>
      </c>
      <c r="B57" s="263" t="s">
        <v>2</v>
      </c>
      <c r="C57" s="224"/>
      <c r="D57" s="224"/>
      <c r="E57" s="224"/>
      <c r="F57" s="224"/>
      <c r="G57" s="224"/>
      <c r="H57" s="224"/>
      <c r="I57" s="224"/>
    </row>
    <row r="58" spans="1:41" s="6" customFormat="1">
      <c r="A58" s="264">
        <v>30</v>
      </c>
      <c r="B58" s="265" t="s">
        <v>2</v>
      </c>
      <c r="C58" s="225"/>
      <c r="D58" s="225"/>
      <c r="E58" s="225"/>
      <c r="F58" s="225"/>
      <c r="G58" s="225"/>
      <c r="H58" s="225"/>
      <c r="I58" s="225"/>
    </row>
    <row r="59" spans="1:41" s="6" customFormat="1"/>
    <row r="60" spans="1:41" s="6" customFormat="1" ht="18.75">
      <c r="A60" s="190" t="s">
        <v>730</v>
      </c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41" s="6" customFormat="1">
      <c r="A61" s="236" t="s">
        <v>34</v>
      </c>
      <c r="B61" s="308" t="s">
        <v>5</v>
      </c>
      <c r="C61" s="309"/>
      <c r="D61" s="309"/>
      <c r="E61" s="309"/>
      <c r="F61" s="237" t="s">
        <v>20</v>
      </c>
      <c r="G61" s="238" t="s">
        <v>373</v>
      </c>
      <c r="H61" s="304"/>
      <c r="I61" s="30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1" s="6" customFormat="1">
      <c r="A62" s="239" t="s">
        <v>40</v>
      </c>
      <c r="B62" s="310" t="s">
        <v>246</v>
      </c>
      <c r="C62" s="311"/>
      <c r="D62" s="311"/>
      <c r="E62" s="311"/>
      <c r="F62" s="240" t="s">
        <v>362</v>
      </c>
      <c r="G62" s="241" t="s">
        <v>373</v>
      </c>
      <c r="H62" s="306"/>
      <c r="I62" s="307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41" s="6" customFormat="1">
      <c r="A63" s="239" t="s">
        <v>41</v>
      </c>
      <c r="B63" s="310" t="s">
        <v>266</v>
      </c>
      <c r="C63" s="311"/>
      <c r="D63" s="311"/>
      <c r="E63" s="311"/>
      <c r="F63" s="240" t="s">
        <v>362</v>
      </c>
      <c r="G63" s="241" t="s">
        <v>373</v>
      </c>
      <c r="H63" s="306"/>
      <c r="I63" s="307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1:41" s="6" customFormat="1">
      <c r="A64" s="239" t="s">
        <v>42</v>
      </c>
      <c r="B64" s="310" t="s">
        <v>770</v>
      </c>
      <c r="C64" s="311"/>
      <c r="D64" s="311"/>
      <c r="E64" s="311"/>
      <c r="F64" s="240" t="s">
        <v>362</v>
      </c>
      <c r="G64" s="241" t="s">
        <v>373</v>
      </c>
      <c r="H64" s="306"/>
      <c r="I64" s="307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1:48" s="6" customFormat="1">
      <c r="A65" s="239" t="s">
        <v>43</v>
      </c>
      <c r="B65" s="310" t="s">
        <v>248</v>
      </c>
      <c r="C65" s="311"/>
      <c r="D65" s="311"/>
      <c r="E65" s="311"/>
      <c r="F65" s="240" t="s">
        <v>362</v>
      </c>
      <c r="G65" s="241" t="s">
        <v>373</v>
      </c>
      <c r="H65" s="306"/>
      <c r="I65" s="307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1:48" s="6" customFormat="1">
      <c r="A66" s="239" t="s">
        <v>349</v>
      </c>
      <c r="B66" s="310" t="s">
        <v>772</v>
      </c>
      <c r="C66" s="311"/>
      <c r="D66" s="311"/>
      <c r="E66" s="311"/>
      <c r="F66" s="240" t="s">
        <v>362</v>
      </c>
      <c r="G66" s="241" t="s">
        <v>373</v>
      </c>
      <c r="H66" s="306"/>
      <c r="I66" s="307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1:48">
      <c r="A67" s="239" t="s">
        <v>350</v>
      </c>
      <c r="B67" s="310" t="s">
        <v>249</v>
      </c>
      <c r="C67" s="311"/>
      <c r="D67" s="311"/>
      <c r="E67" s="311"/>
      <c r="F67" s="240" t="s">
        <v>362</v>
      </c>
      <c r="G67" s="241" t="s">
        <v>373</v>
      </c>
      <c r="H67" s="306"/>
      <c r="I67" s="307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Z67" s="95"/>
      <c r="AA67" s="95"/>
      <c r="AB67" s="95"/>
    </row>
    <row r="68" spans="1:48">
      <c r="A68" s="239" t="s">
        <v>369</v>
      </c>
      <c r="B68" s="310" t="s">
        <v>28</v>
      </c>
      <c r="C68" s="311"/>
      <c r="D68" s="311"/>
      <c r="E68" s="311"/>
      <c r="F68" s="240" t="s">
        <v>362</v>
      </c>
      <c r="G68" s="241"/>
      <c r="H68" s="306"/>
      <c r="I68" s="307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Z68" s="95"/>
      <c r="AA68" s="95"/>
      <c r="AB68" s="95"/>
    </row>
    <row r="69" spans="1:48">
      <c r="A69" s="242" t="s">
        <v>370</v>
      </c>
      <c r="B69" s="312" t="s">
        <v>29</v>
      </c>
      <c r="C69" s="313"/>
      <c r="D69" s="313"/>
      <c r="E69" s="313"/>
      <c r="F69" s="243" t="s">
        <v>362</v>
      </c>
      <c r="G69" s="244"/>
      <c r="H69" s="317"/>
      <c r="I69" s="318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</row>
    <row r="70" spans="1:48" s="95" customFormat="1">
      <c r="A70" s="245" t="s">
        <v>24</v>
      </c>
      <c r="B70" s="314" t="s">
        <v>256</v>
      </c>
      <c r="C70" s="315"/>
      <c r="D70" s="315"/>
      <c r="E70" s="315"/>
      <c r="F70" s="246" t="s">
        <v>361</v>
      </c>
      <c r="G70" s="247"/>
      <c r="H70" s="319"/>
      <c r="I70" s="319"/>
    </row>
    <row r="71" spans="1:48">
      <c r="A71" s="239" t="s">
        <v>25</v>
      </c>
      <c r="B71" s="310" t="s">
        <v>257</v>
      </c>
      <c r="C71" s="311"/>
      <c r="D71" s="311"/>
      <c r="E71" s="311"/>
      <c r="F71" s="240" t="s">
        <v>361</v>
      </c>
      <c r="G71" s="241"/>
      <c r="H71" s="316"/>
      <c r="I71" s="316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Z71" s="95"/>
      <c r="AA71" s="95"/>
      <c r="AB71" s="95"/>
    </row>
    <row r="72" spans="1:48">
      <c r="A72" s="239" t="s">
        <v>26</v>
      </c>
      <c r="B72" s="310" t="s">
        <v>258</v>
      </c>
      <c r="C72" s="311"/>
      <c r="D72" s="311"/>
      <c r="E72" s="311"/>
      <c r="F72" s="240" t="s">
        <v>361</v>
      </c>
      <c r="G72" s="241"/>
      <c r="H72" s="316"/>
      <c r="I72" s="316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Z72" s="95"/>
      <c r="AA72" s="95"/>
      <c r="AB72" s="95"/>
    </row>
    <row r="73" spans="1:48">
      <c r="A73" s="239" t="s">
        <v>27</v>
      </c>
      <c r="B73" s="310" t="s">
        <v>774</v>
      </c>
      <c r="C73" s="311"/>
      <c r="D73" s="311"/>
      <c r="E73" s="311"/>
      <c r="F73" s="240" t="s">
        <v>361</v>
      </c>
      <c r="G73" s="241"/>
      <c r="H73" s="316"/>
      <c r="I73" s="316"/>
      <c r="J73" s="6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Z73" s="95"/>
      <c r="AA73" s="95"/>
      <c r="AB73" s="95"/>
    </row>
    <row r="74" spans="1:48">
      <c r="A74" s="239" t="s">
        <v>371</v>
      </c>
      <c r="B74" s="310" t="s">
        <v>219</v>
      </c>
      <c r="C74" s="311"/>
      <c r="D74" s="311"/>
      <c r="E74" s="311"/>
      <c r="F74" s="240" t="s">
        <v>361</v>
      </c>
      <c r="G74" s="241"/>
      <c r="H74" s="316"/>
      <c r="I74" s="316"/>
      <c r="J74" s="6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Z74" s="95"/>
      <c r="AA74" s="95"/>
      <c r="AB74" s="95"/>
    </row>
    <row r="75" spans="1:48">
      <c r="A75" s="242" t="s">
        <v>372</v>
      </c>
      <c r="B75" s="312" t="s">
        <v>771</v>
      </c>
      <c r="C75" s="313"/>
      <c r="D75" s="313"/>
      <c r="E75" s="313"/>
      <c r="F75" s="243" t="s">
        <v>361</v>
      </c>
      <c r="G75" s="244"/>
      <c r="H75" s="297"/>
      <c r="I75" s="297"/>
      <c r="J75" s="6"/>
      <c r="K75" s="6"/>
      <c r="L75" s="6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</row>
    <row r="76" spans="1:48">
      <c r="J76" s="6"/>
      <c r="K76" s="6"/>
      <c r="L76" s="6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</row>
    <row r="77" spans="1:48">
      <c r="J77" s="6"/>
      <c r="K77" s="6"/>
      <c r="L77" s="6"/>
      <c r="Y77" s="1"/>
    </row>
    <row r="78" spans="1:48">
      <c r="A78" s="95"/>
      <c r="B78" s="95"/>
      <c r="C78" s="95"/>
      <c r="F78" s="95"/>
      <c r="G78" s="95"/>
      <c r="H78" s="95"/>
      <c r="I78" s="95"/>
      <c r="J78" s="95"/>
      <c r="K78" s="95"/>
      <c r="L78" s="95"/>
      <c r="M78" s="95"/>
      <c r="N78" s="95"/>
      <c r="Y78" s="1"/>
      <c r="AE78" s="95"/>
      <c r="AF78" s="95"/>
      <c r="AO78" s="6"/>
      <c r="AP78" s="6"/>
      <c r="AQ78" s="6"/>
      <c r="AR78" s="95"/>
      <c r="AS78" s="95"/>
      <c r="AU78" s="95"/>
      <c r="AV78" s="95"/>
    </row>
    <row r="79" spans="1:48">
      <c r="A79" s="95"/>
      <c r="B79" s="95"/>
      <c r="C79" s="95"/>
      <c r="F79" s="95"/>
      <c r="G79" s="95"/>
      <c r="H79" s="95"/>
      <c r="I79" s="95"/>
      <c r="J79" s="95"/>
      <c r="K79" s="95"/>
      <c r="L79" s="95"/>
      <c r="M79" s="95"/>
      <c r="N79" s="95"/>
      <c r="Y79" s="1"/>
      <c r="AE79" s="95"/>
      <c r="AF79" s="95"/>
      <c r="AO79" s="6"/>
      <c r="AP79" s="6"/>
      <c r="AQ79" s="6"/>
      <c r="AR79" s="95"/>
      <c r="AS79" s="95"/>
      <c r="AU79" s="95"/>
      <c r="AV79" s="95"/>
    </row>
    <row r="80" spans="1:48">
      <c r="A80" s="95"/>
      <c r="B80" s="95"/>
      <c r="C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Z80" s="95"/>
      <c r="AA80" s="95"/>
      <c r="AB80" s="95"/>
      <c r="AC80" s="95"/>
      <c r="AD80" s="95"/>
      <c r="AE80" s="95"/>
      <c r="AF80" s="95"/>
      <c r="AO80" s="6"/>
      <c r="AP80" s="6"/>
      <c r="AQ80" s="6"/>
      <c r="AR80" s="95"/>
      <c r="AS80" s="95"/>
      <c r="AU80" s="95"/>
      <c r="AV80" s="95"/>
    </row>
    <row r="81" spans="1:48">
      <c r="A81" s="95"/>
      <c r="B81" s="95"/>
      <c r="C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Z81" s="95"/>
      <c r="AA81" s="95"/>
      <c r="AB81" s="95"/>
      <c r="AC81" s="95"/>
      <c r="AD81" s="95"/>
      <c r="AE81" s="95"/>
      <c r="AF81" s="95"/>
      <c r="AO81" s="6"/>
      <c r="AP81" s="6"/>
      <c r="AQ81" s="6"/>
      <c r="AR81" s="95"/>
      <c r="AS81" s="95"/>
      <c r="AU81" s="95"/>
      <c r="AV81" s="95"/>
    </row>
    <row r="82" spans="1:48">
      <c r="A82" s="95"/>
      <c r="B82" s="95"/>
      <c r="C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Z82" s="95"/>
      <c r="AA82" s="95"/>
      <c r="AB82" s="95"/>
      <c r="AC82" s="95"/>
      <c r="AD82" s="95"/>
      <c r="AE82" s="95"/>
      <c r="AF82" s="95"/>
      <c r="AO82" s="6"/>
      <c r="AP82" s="6"/>
      <c r="AQ82" s="6"/>
      <c r="AR82" s="95"/>
      <c r="AS82" s="95"/>
      <c r="AU82" s="95"/>
      <c r="AV82" s="95"/>
    </row>
    <row r="83" spans="1:48" s="95" customFormat="1">
      <c r="AO83" s="75"/>
      <c r="AP83" s="75"/>
      <c r="AQ83" s="75"/>
    </row>
    <row r="84" spans="1:48" s="95" customFormat="1">
      <c r="AO84" s="75"/>
      <c r="AP84" s="75"/>
      <c r="AQ84" s="75"/>
    </row>
    <row r="85" spans="1:48">
      <c r="A85" s="95"/>
      <c r="B85" s="95"/>
      <c r="C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Z85" s="95"/>
      <c r="AA85" s="95"/>
      <c r="AB85" s="95"/>
      <c r="AC85" s="95"/>
      <c r="AD85" s="95"/>
      <c r="AE85" s="95"/>
      <c r="AF85" s="95"/>
      <c r="AO85" s="6"/>
      <c r="AP85" s="6"/>
      <c r="AQ85" s="6"/>
      <c r="AR85" s="95"/>
      <c r="AS85" s="95"/>
      <c r="AU85" s="95"/>
      <c r="AV85" s="95"/>
    </row>
    <row r="86" spans="1:48" s="95" customFormat="1">
      <c r="AO86" s="75"/>
      <c r="AP86" s="75"/>
      <c r="AQ86" s="75"/>
    </row>
    <row r="87" spans="1:48" s="95" customFormat="1">
      <c r="AO87" s="75"/>
      <c r="AP87" s="75"/>
      <c r="AQ87" s="75"/>
    </row>
    <row r="88" spans="1:48">
      <c r="A88" s="95"/>
      <c r="B88" s="95"/>
      <c r="C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Z88" s="95"/>
      <c r="AA88" s="95"/>
      <c r="AB88" s="95"/>
      <c r="AC88" s="95"/>
      <c r="AD88" s="95"/>
      <c r="AE88" s="95"/>
      <c r="AF88" s="95"/>
      <c r="AO88" s="6"/>
      <c r="AP88" s="6"/>
      <c r="AQ88" s="6"/>
      <c r="AR88" s="95"/>
      <c r="AS88" s="95"/>
      <c r="AU88" s="95"/>
      <c r="AV88" s="95"/>
    </row>
    <row r="89" spans="1:48" s="95" customFormat="1">
      <c r="AO89" s="75"/>
      <c r="AP89" s="75"/>
      <c r="AQ89" s="75"/>
    </row>
    <row r="90" spans="1:48" s="95" customFormat="1">
      <c r="AO90" s="75"/>
      <c r="AP90" s="75"/>
      <c r="AQ90" s="75"/>
    </row>
    <row r="91" spans="1:48">
      <c r="A91" s="95"/>
      <c r="B91" s="95"/>
      <c r="C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Z91" s="95"/>
      <c r="AA91" s="95"/>
      <c r="AB91" s="95"/>
      <c r="AC91" s="95"/>
      <c r="AD91" s="95"/>
      <c r="AE91" s="95"/>
      <c r="AF91" s="95"/>
      <c r="AO91" s="6"/>
      <c r="AP91" s="6"/>
      <c r="AQ91" s="6"/>
      <c r="AR91" s="95"/>
      <c r="AS91" s="95"/>
      <c r="AU91" s="95"/>
      <c r="AV91" s="95"/>
    </row>
    <row r="92" spans="1:48" s="95" customFormat="1">
      <c r="AO92" s="75"/>
      <c r="AP92" s="75"/>
      <c r="AQ92" s="75"/>
    </row>
    <row r="93" spans="1:48" s="95" customFormat="1">
      <c r="AO93" s="75"/>
      <c r="AP93" s="75"/>
      <c r="AQ93" s="75"/>
    </row>
    <row r="94" spans="1:48">
      <c r="A94" s="95"/>
      <c r="B94" s="95"/>
      <c r="C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Z94" s="95"/>
      <c r="AA94" s="95"/>
      <c r="AB94" s="95"/>
      <c r="AC94" s="95"/>
      <c r="AD94" s="95"/>
      <c r="AE94" s="95"/>
      <c r="AF94" s="95"/>
      <c r="AO94" s="6"/>
      <c r="AP94" s="6"/>
      <c r="AQ94" s="6"/>
      <c r="AR94" s="95"/>
      <c r="AS94" s="95"/>
      <c r="AU94" s="95"/>
      <c r="AV94" s="95"/>
    </row>
    <row r="95" spans="1:48" s="95" customFormat="1">
      <c r="AO95" s="75"/>
      <c r="AP95" s="75"/>
      <c r="AQ95" s="75"/>
    </row>
    <row r="96" spans="1:48" s="95" customFormat="1">
      <c r="AO96" s="75"/>
      <c r="AP96" s="75"/>
      <c r="AQ96" s="75"/>
    </row>
    <row r="97" spans="1:48">
      <c r="A97" s="95"/>
      <c r="B97" s="95"/>
      <c r="C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Z97" s="95"/>
      <c r="AA97" s="95"/>
      <c r="AB97" s="95"/>
      <c r="AC97" s="95"/>
      <c r="AD97" s="95"/>
      <c r="AE97" s="95"/>
      <c r="AF97" s="95"/>
      <c r="AO97" s="6"/>
      <c r="AP97" s="6"/>
      <c r="AQ97" s="6"/>
      <c r="AR97" s="95"/>
      <c r="AS97" s="95"/>
      <c r="AU97" s="95"/>
      <c r="AV97" s="95"/>
    </row>
    <row r="98" spans="1:48" s="95" customFormat="1">
      <c r="AO98" s="75"/>
      <c r="AP98" s="75"/>
      <c r="AQ98" s="75"/>
    </row>
    <row r="99" spans="1:48" s="95" customFormat="1">
      <c r="AO99" s="75"/>
      <c r="AP99" s="75"/>
      <c r="AQ99" s="75"/>
    </row>
    <row r="100" spans="1:48">
      <c r="A100" s="95"/>
      <c r="B100" s="95"/>
      <c r="C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Z100" s="95"/>
      <c r="AA100" s="95"/>
      <c r="AB100" s="95"/>
      <c r="AC100" s="95"/>
      <c r="AD100" s="95"/>
      <c r="AE100" s="95"/>
      <c r="AF100" s="95"/>
      <c r="AO100" s="3"/>
      <c r="AR100" s="95"/>
      <c r="AS100" s="95"/>
      <c r="AU100" s="95"/>
      <c r="AV100" s="95"/>
    </row>
    <row r="101" spans="1:48" s="95" customFormat="1">
      <c r="AO101" s="3"/>
    </row>
    <row r="102" spans="1:48" s="95" customFormat="1">
      <c r="AO102" s="3"/>
    </row>
    <row r="103" spans="1:48">
      <c r="A103" s="95"/>
      <c r="B103" s="95"/>
      <c r="C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Z103" s="95"/>
      <c r="AA103" s="95"/>
      <c r="AB103" s="95"/>
      <c r="AC103" s="95"/>
      <c r="AD103" s="95"/>
      <c r="AE103" s="95"/>
      <c r="AF103" s="95"/>
      <c r="AO103" s="3"/>
      <c r="AR103" s="95"/>
      <c r="AS103" s="95"/>
      <c r="AU103" s="95"/>
      <c r="AV103" s="95"/>
    </row>
    <row r="104" spans="1:48" s="95" customFormat="1">
      <c r="AO104" s="3"/>
    </row>
    <row r="105" spans="1:48" s="95" customFormat="1">
      <c r="AO105" s="3"/>
    </row>
    <row r="106" spans="1:48">
      <c r="A106" s="95"/>
      <c r="B106" s="95"/>
      <c r="C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Z106" s="95"/>
      <c r="AA106" s="95"/>
      <c r="AB106" s="95"/>
      <c r="AC106" s="95"/>
      <c r="AD106" s="95"/>
      <c r="AE106" s="95"/>
      <c r="AF106" s="95"/>
      <c r="AO106" s="3"/>
      <c r="AR106" s="95"/>
      <c r="AS106" s="95"/>
      <c r="AU106" s="95"/>
      <c r="AV106" s="95"/>
    </row>
    <row r="107" spans="1:48" s="95" customFormat="1">
      <c r="AO107" s="3"/>
    </row>
    <row r="108" spans="1:48" s="95" customFormat="1">
      <c r="AO108" s="3"/>
    </row>
    <row r="109" spans="1:48">
      <c r="A109" s="95"/>
      <c r="B109" s="95"/>
      <c r="C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Z109" s="95"/>
      <c r="AA109" s="95"/>
      <c r="AB109" s="95"/>
      <c r="AC109" s="95"/>
      <c r="AD109" s="95"/>
      <c r="AE109" s="95"/>
      <c r="AF109" s="95"/>
      <c r="AO109" s="3"/>
      <c r="AR109" s="95"/>
      <c r="AS109" s="95"/>
      <c r="AU109" s="95"/>
      <c r="AV109" s="95"/>
    </row>
    <row r="110" spans="1:48" s="95" customFormat="1">
      <c r="AO110" s="3"/>
    </row>
    <row r="111" spans="1:48" s="95" customFormat="1">
      <c r="AO111" s="3"/>
    </row>
    <row r="112" spans="1:48">
      <c r="A112" s="95"/>
      <c r="B112" s="95"/>
      <c r="C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Z112" s="95"/>
      <c r="AA112" s="95"/>
      <c r="AB112" s="95"/>
      <c r="AC112" s="95"/>
      <c r="AD112" s="95"/>
      <c r="AE112" s="95"/>
      <c r="AF112" s="95"/>
      <c r="AO112" s="3"/>
      <c r="AR112" s="95"/>
      <c r="AS112" s="95"/>
      <c r="AU112" s="95"/>
      <c r="AV112" s="95"/>
    </row>
    <row r="113" spans="1:48" s="95" customFormat="1">
      <c r="AO113" s="3"/>
    </row>
    <row r="114" spans="1:48" s="95" customFormat="1">
      <c r="AO114" s="3"/>
    </row>
    <row r="115" spans="1:48">
      <c r="A115" s="95"/>
      <c r="B115" s="95"/>
      <c r="C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Z115" s="95"/>
      <c r="AA115" s="95"/>
      <c r="AB115" s="95"/>
      <c r="AC115" s="95"/>
      <c r="AD115" s="95"/>
      <c r="AE115" s="95"/>
      <c r="AF115" s="95"/>
      <c r="AO115" s="3"/>
      <c r="AR115" s="95"/>
      <c r="AS115" s="95"/>
      <c r="AU115" s="95"/>
      <c r="AV115" s="95"/>
    </row>
    <row r="116" spans="1:48" s="95" customFormat="1">
      <c r="AO116" s="3"/>
    </row>
    <row r="117" spans="1:48" s="95" customFormat="1">
      <c r="AO117" s="3"/>
    </row>
    <row r="118" spans="1:48">
      <c r="A118" s="95"/>
      <c r="B118" s="95"/>
      <c r="C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Z118" s="95"/>
      <c r="AA118" s="95"/>
      <c r="AB118" s="95"/>
      <c r="AC118" s="95"/>
      <c r="AD118" s="95"/>
      <c r="AE118" s="95"/>
      <c r="AF118" s="95"/>
      <c r="AO118" s="3"/>
      <c r="AR118" s="95"/>
      <c r="AS118" s="95"/>
      <c r="AU118" s="95"/>
      <c r="AV118" s="95"/>
    </row>
    <row r="119" spans="1:48" s="95" customFormat="1">
      <c r="AO119" s="3"/>
    </row>
    <row r="120" spans="1:48" s="95" customFormat="1">
      <c r="AO120" s="3"/>
    </row>
    <row r="121" spans="1:48">
      <c r="A121" s="95"/>
      <c r="B121" s="95"/>
      <c r="C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Z121" s="95"/>
      <c r="AA121" s="95"/>
      <c r="AB121" s="95"/>
      <c r="AC121" s="95"/>
      <c r="AD121" s="95"/>
      <c r="AE121" s="95"/>
      <c r="AF121" s="95"/>
      <c r="AO121" s="3"/>
      <c r="AR121" s="95"/>
      <c r="AS121" s="95"/>
      <c r="AU121" s="95"/>
      <c r="AV121" s="95"/>
    </row>
    <row r="122" spans="1:48" s="95" customFormat="1">
      <c r="AO122" s="3"/>
    </row>
    <row r="123" spans="1:48" s="95" customFormat="1">
      <c r="AO123" s="3"/>
    </row>
    <row r="124" spans="1:48">
      <c r="A124" s="95"/>
      <c r="B124" s="95"/>
      <c r="C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Z124" s="95"/>
      <c r="AA124" s="95"/>
      <c r="AB124" s="95"/>
      <c r="AC124" s="95"/>
      <c r="AD124" s="95"/>
      <c r="AE124" s="95"/>
      <c r="AF124" s="95"/>
      <c r="AO124" s="3"/>
      <c r="AR124" s="95"/>
      <c r="AS124" s="95"/>
      <c r="AU124" s="95"/>
      <c r="AV124" s="95"/>
    </row>
    <row r="125" spans="1:48" s="95" customFormat="1">
      <c r="AO125" s="3"/>
    </row>
    <row r="126" spans="1:48" s="95" customFormat="1">
      <c r="AO126" s="3"/>
    </row>
    <row r="127" spans="1:48">
      <c r="A127" s="95"/>
      <c r="B127" s="95"/>
      <c r="C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Z127" s="95"/>
      <c r="AA127" s="95"/>
      <c r="AB127" s="95"/>
      <c r="AC127" s="95"/>
      <c r="AD127" s="95"/>
      <c r="AE127" s="95"/>
      <c r="AF127" s="95"/>
      <c r="AO127" s="3"/>
      <c r="AR127" s="95"/>
      <c r="AS127" s="95"/>
      <c r="AU127" s="95"/>
      <c r="AV127" s="95"/>
    </row>
    <row r="128" spans="1:48" s="95" customFormat="1">
      <c r="AO128" s="3"/>
    </row>
    <row r="129" spans="1:48" s="95" customFormat="1">
      <c r="AO129" s="3"/>
    </row>
    <row r="130" spans="1:48">
      <c r="A130" s="95"/>
      <c r="B130" s="95"/>
      <c r="C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Z130" s="95"/>
      <c r="AA130" s="95"/>
      <c r="AB130" s="95"/>
      <c r="AC130" s="95"/>
      <c r="AD130" s="95"/>
      <c r="AE130" s="95"/>
      <c r="AF130" s="95"/>
      <c r="AO130" s="3"/>
      <c r="AR130" s="95"/>
      <c r="AS130" s="95"/>
      <c r="AU130" s="95"/>
      <c r="AV130" s="95"/>
    </row>
    <row r="131" spans="1:48" s="95" customFormat="1">
      <c r="AO131" s="3"/>
    </row>
    <row r="132" spans="1:48" s="95" customFormat="1">
      <c r="AO132" s="3"/>
    </row>
    <row r="133" spans="1:48">
      <c r="A133" s="95"/>
      <c r="B133" s="95"/>
      <c r="C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Z133" s="95"/>
      <c r="AA133" s="95"/>
      <c r="AB133" s="95"/>
      <c r="AC133" s="95"/>
      <c r="AD133" s="95"/>
      <c r="AE133" s="95"/>
      <c r="AF133" s="95"/>
      <c r="AO133" s="3"/>
      <c r="AR133" s="95"/>
      <c r="AS133" s="95"/>
      <c r="AU133" s="95"/>
      <c r="AV133" s="95"/>
    </row>
    <row r="134" spans="1:48" s="95" customFormat="1">
      <c r="AO134" s="3"/>
    </row>
    <row r="135" spans="1:48" s="95" customFormat="1">
      <c r="AO135" s="3"/>
    </row>
    <row r="136" spans="1:48">
      <c r="A136" s="95"/>
      <c r="B136" s="95"/>
      <c r="C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Z136" s="95"/>
      <c r="AA136" s="95"/>
      <c r="AB136" s="95"/>
      <c r="AC136" s="95"/>
      <c r="AD136" s="95"/>
      <c r="AE136" s="95"/>
      <c r="AF136" s="95"/>
      <c r="AO136" s="3"/>
      <c r="AR136" s="95"/>
      <c r="AS136" s="95"/>
      <c r="AU136" s="95"/>
      <c r="AV136" s="95"/>
    </row>
    <row r="137" spans="1:48" s="95" customFormat="1">
      <c r="AO137" s="3"/>
    </row>
    <row r="138" spans="1:48" s="95" customFormat="1">
      <c r="AO138" s="3"/>
    </row>
    <row r="139" spans="1:48">
      <c r="A139" s="95"/>
      <c r="B139" s="95"/>
      <c r="C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Z139" s="95"/>
      <c r="AA139" s="95"/>
      <c r="AB139" s="95"/>
      <c r="AC139" s="95"/>
      <c r="AD139" s="95"/>
      <c r="AE139" s="95"/>
      <c r="AF139" s="95"/>
      <c r="AO139" s="3"/>
      <c r="AR139" s="95"/>
      <c r="AS139" s="95"/>
      <c r="AU139" s="95"/>
      <c r="AV139" s="95"/>
    </row>
    <row r="140" spans="1:48" s="95" customFormat="1">
      <c r="AO140" s="3"/>
    </row>
    <row r="141" spans="1:48" s="95" customFormat="1">
      <c r="AO141" s="3"/>
    </row>
    <row r="142" spans="1:48">
      <c r="A142" s="95"/>
      <c r="B142" s="95"/>
      <c r="C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Z142" s="95"/>
      <c r="AA142" s="95"/>
      <c r="AB142" s="95"/>
      <c r="AC142" s="95"/>
      <c r="AD142" s="95"/>
      <c r="AE142" s="95"/>
      <c r="AF142" s="95"/>
      <c r="AO142" s="3"/>
      <c r="AR142" s="95"/>
      <c r="AS142" s="95"/>
      <c r="AU142" s="95"/>
      <c r="AV142" s="95"/>
    </row>
    <row r="143" spans="1:48" s="95" customFormat="1">
      <c r="AO143" s="3"/>
    </row>
    <row r="144" spans="1:48" s="95" customFormat="1">
      <c r="AO144" s="3"/>
    </row>
    <row r="145" spans="1:48">
      <c r="A145" s="95"/>
      <c r="B145" s="95"/>
      <c r="C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Z145" s="95"/>
      <c r="AA145" s="95"/>
      <c r="AB145" s="95"/>
      <c r="AC145" s="95"/>
      <c r="AD145" s="95"/>
      <c r="AE145" s="95"/>
      <c r="AF145" s="95"/>
      <c r="AO145" s="3"/>
      <c r="AR145" s="95"/>
      <c r="AS145" s="95"/>
      <c r="AU145" s="95"/>
      <c r="AV145" s="95"/>
    </row>
    <row r="146" spans="1:48" s="95" customFormat="1">
      <c r="AO146" s="3"/>
    </row>
    <row r="147" spans="1:48" s="95" customFormat="1">
      <c r="AO147" s="3"/>
    </row>
    <row r="148" spans="1:48">
      <c r="A148" s="95"/>
      <c r="B148" s="95"/>
      <c r="C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Z148" s="95"/>
      <c r="AA148" s="95"/>
      <c r="AB148" s="95"/>
      <c r="AC148" s="95"/>
      <c r="AD148" s="95"/>
      <c r="AE148" s="95"/>
      <c r="AF148" s="95"/>
      <c r="AO148" s="3"/>
      <c r="AR148" s="95"/>
      <c r="AS148" s="95"/>
      <c r="AU148" s="95"/>
      <c r="AV148" s="95"/>
    </row>
    <row r="149" spans="1:48" s="95" customFormat="1">
      <c r="AO149" s="3"/>
    </row>
    <row r="150" spans="1:48" s="95" customFormat="1">
      <c r="AO150" s="3"/>
    </row>
    <row r="151" spans="1:48">
      <c r="A151" s="95"/>
      <c r="B151" s="95"/>
      <c r="C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Z151" s="95"/>
      <c r="AA151" s="95"/>
      <c r="AB151" s="95"/>
      <c r="AC151" s="95"/>
      <c r="AD151" s="95"/>
      <c r="AE151" s="95"/>
      <c r="AF151" s="95"/>
      <c r="AO151" s="3"/>
      <c r="AR151" s="95"/>
      <c r="AS151" s="95"/>
      <c r="AU151" s="95"/>
      <c r="AV151" s="95"/>
    </row>
    <row r="152" spans="1:48" s="95" customFormat="1">
      <c r="AO152" s="3"/>
    </row>
    <row r="153" spans="1:48" s="95" customFormat="1">
      <c r="AO153" s="3"/>
    </row>
    <row r="154" spans="1:48">
      <c r="A154" s="95"/>
      <c r="B154" s="95"/>
      <c r="C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Z154" s="95"/>
      <c r="AA154" s="95"/>
      <c r="AB154" s="95"/>
      <c r="AC154" s="95"/>
      <c r="AD154" s="95"/>
      <c r="AE154" s="95"/>
      <c r="AF154" s="95"/>
      <c r="AO154" s="3"/>
      <c r="AR154" s="95"/>
      <c r="AS154" s="95"/>
      <c r="AU154" s="95"/>
      <c r="AV154" s="95"/>
    </row>
    <row r="155" spans="1:48" s="95" customFormat="1">
      <c r="AO155" s="3"/>
    </row>
    <row r="156" spans="1:48" s="95" customFormat="1">
      <c r="AO156" s="3"/>
    </row>
    <row r="157" spans="1:48">
      <c r="A157" s="95"/>
      <c r="B157" s="95"/>
      <c r="C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Z157" s="95"/>
      <c r="AA157" s="95"/>
      <c r="AB157" s="95"/>
      <c r="AC157" s="95"/>
      <c r="AD157" s="95"/>
      <c r="AE157" s="95"/>
      <c r="AF157" s="95"/>
      <c r="AO157" s="3"/>
      <c r="AR157" s="95"/>
      <c r="AS157" s="95"/>
      <c r="AU157" s="95"/>
      <c r="AV157" s="95"/>
    </row>
    <row r="158" spans="1:48" s="95" customFormat="1">
      <c r="AO158" s="3"/>
    </row>
    <row r="159" spans="1:48" s="95" customFormat="1">
      <c r="AO159" s="3"/>
    </row>
    <row r="160" spans="1:48">
      <c r="A160" s="95"/>
      <c r="B160" s="95"/>
      <c r="C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Z160" s="95"/>
      <c r="AA160" s="95"/>
      <c r="AB160" s="95"/>
      <c r="AC160" s="95"/>
      <c r="AD160" s="95"/>
      <c r="AE160" s="95"/>
      <c r="AF160" s="95"/>
      <c r="AO160" s="3"/>
      <c r="AR160" s="95"/>
      <c r="AS160" s="95"/>
      <c r="AU160" s="95"/>
      <c r="AV160" s="95"/>
    </row>
    <row r="161" spans="1:48" s="95" customFormat="1">
      <c r="AO161" s="3"/>
    </row>
    <row r="162" spans="1:48" s="95" customFormat="1">
      <c r="AO162" s="3"/>
    </row>
    <row r="163" spans="1:48">
      <c r="A163" s="95"/>
      <c r="B163" s="95"/>
      <c r="C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Z163" s="95"/>
      <c r="AA163" s="95"/>
      <c r="AB163" s="95"/>
      <c r="AC163" s="95"/>
      <c r="AD163" s="95"/>
      <c r="AE163" s="95"/>
      <c r="AF163" s="95"/>
      <c r="AO163" s="3"/>
      <c r="AR163" s="95"/>
      <c r="AS163" s="95"/>
      <c r="AU163" s="95"/>
      <c r="AV163" s="95"/>
    </row>
    <row r="164" spans="1:48" s="95" customFormat="1">
      <c r="AO164" s="3"/>
    </row>
    <row r="165" spans="1:48" s="95" customFormat="1">
      <c r="AO165" s="3"/>
    </row>
    <row r="166" spans="1:48">
      <c r="A166" s="95"/>
      <c r="B166" s="95"/>
      <c r="C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Z166" s="95"/>
      <c r="AA166" s="95"/>
      <c r="AB166" s="95"/>
      <c r="AC166" s="95"/>
      <c r="AD166" s="95"/>
      <c r="AE166" s="95"/>
      <c r="AF166" s="95"/>
      <c r="AO166" s="3"/>
      <c r="AR166" s="95"/>
      <c r="AS166" s="95"/>
      <c r="AU166" s="95"/>
      <c r="AV166" s="95"/>
    </row>
    <row r="167" spans="1:48" s="95" customFormat="1">
      <c r="AO167" s="3"/>
    </row>
    <row r="168" spans="1:48" s="95" customFormat="1">
      <c r="AO168" s="3"/>
    </row>
    <row r="169" spans="1:48">
      <c r="A169" s="95"/>
      <c r="B169" s="95"/>
      <c r="C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Z169" s="95"/>
      <c r="AA169" s="95"/>
      <c r="AB169" s="95"/>
      <c r="AC169" s="95"/>
      <c r="AD169" s="95"/>
      <c r="AE169" s="95"/>
      <c r="AF169" s="95"/>
      <c r="AO169" s="3"/>
      <c r="AR169" s="95"/>
      <c r="AS169" s="95"/>
      <c r="AU169" s="95"/>
      <c r="AV169" s="95"/>
    </row>
    <row r="170" spans="1:48">
      <c r="A170" s="95"/>
      <c r="B170" s="95"/>
      <c r="C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Z170" s="95"/>
      <c r="AA170" s="95"/>
      <c r="AB170" s="95"/>
      <c r="AC170" s="95"/>
      <c r="AD170" s="95"/>
      <c r="AE170" s="95"/>
      <c r="AF170" s="95"/>
      <c r="AO170" s="3"/>
      <c r="AR170" s="95"/>
      <c r="AT170" s="95"/>
      <c r="AU170" s="95"/>
    </row>
    <row r="171" spans="1:48">
      <c r="A171" s="95"/>
      <c r="B171" s="95"/>
      <c r="C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Z171" s="95"/>
      <c r="AA171" s="95"/>
      <c r="AB171" s="95"/>
      <c r="AC171" s="95"/>
      <c r="AD171" s="95"/>
      <c r="AE171" s="95"/>
      <c r="AF171" s="95"/>
      <c r="AO171" s="3"/>
      <c r="AR171" s="95"/>
      <c r="AT171" s="95"/>
      <c r="AU171" s="95"/>
    </row>
  </sheetData>
  <sheetProtection algorithmName="SHA-512" hashValue="SpXNRUNeEqpjVe8K7oZLAsjNEWBeyjd+YlX2jkULyP7YGMlWtfW3fIKp5jlQi1yK6RSrceo2E7sQOo5+E3/TMA==" saltValue="WKxD/dREVTmx+dZnsmzPQQ==" spinCount="100000" sheet="1" objects="1" scenarios="1"/>
  <mergeCells count="53">
    <mergeCell ref="A28:B28"/>
    <mergeCell ref="B14:D14"/>
    <mergeCell ref="B9:D9"/>
    <mergeCell ref="B10:D10"/>
    <mergeCell ref="B11:D11"/>
    <mergeCell ref="B12:D12"/>
    <mergeCell ref="B13:D13"/>
    <mergeCell ref="H71:I71"/>
    <mergeCell ref="H72:I72"/>
    <mergeCell ref="H73:I73"/>
    <mergeCell ref="H74:I74"/>
    <mergeCell ref="B18:D18"/>
    <mergeCell ref="B19:D19"/>
    <mergeCell ref="B20:D20"/>
    <mergeCell ref="B21:D21"/>
    <mergeCell ref="B22:D22"/>
    <mergeCell ref="H66:I66"/>
    <mergeCell ref="H67:I67"/>
    <mergeCell ref="H68:I68"/>
    <mergeCell ref="H69:I69"/>
    <mergeCell ref="H70:I7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H65:I65"/>
    <mergeCell ref="B61:E61"/>
    <mergeCell ref="B62:E62"/>
    <mergeCell ref="B63:E63"/>
    <mergeCell ref="B64:E64"/>
    <mergeCell ref="B65:E65"/>
    <mergeCell ref="H75:I75"/>
    <mergeCell ref="G9:I9"/>
    <mergeCell ref="G10:I10"/>
    <mergeCell ref="G11:I11"/>
    <mergeCell ref="G12:I12"/>
    <mergeCell ref="G13:I13"/>
    <mergeCell ref="G14:I14"/>
    <mergeCell ref="G18:I18"/>
    <mergeCell ref="G19:I19"/>
    <mergeCell ref="G20:I20"/>
    <mergeCell ref="G21:I21"/>
    <mergeCell ref="G22:I22"/>
    <mergeCell ref="H61:I61"/>
    <mergeCell ref="H62:I62"/>
    <mergeCell ref="H63:I63"/>
    <mergeCell ref="H64:I64"/>
  </mergeCells>
  <phoneticPr fontId="1"/>
  <conditionalFormatting sqref="C29:I29">
    <cfRule type="expression" dxfId="92" priority="32">
      <formula>OR($G$20="", $A$29&lt;=$G$20)</formula>
    </cfRule>
  </conditionalFormatting>
  <conditionalFormatting sqref="C30:I30">
    <cfRule type="expression" dxfId="91" priority="31">
      <formula>OR($G$20="", $A$30&lt;=$G$20)</formula>
    </cfRule>
  </conditionalFormatting>
  <conditionalFormatting sqref="C31:I31">
    <cfRule type="expression" dxfId="90" priority="30">
      <formula>OR($G$20="", $A$31&lt;=$G$20)</formula>
    </cfRule>
  </conditionalFormatting>
  <conditionalFormatting sqref="C32:I32">
    <cfRule type="expression" dxfId="89" priority="29">
      <formula>OR($G$20="", $A$32&lt;=$G$20)</formula>
    </cfRule>
  </conditionalFormatting>
  <conditionalFormatting sqref="C33:I33">
    <cfRule type="expression" dxfId="88" priority="28">
      <formula>OR($G$20="", $A$33&lt;=$G$20)</formula>
    </cfRule>
  </conditionalFormatting>
  <conditionalFormatting sqref="C34:I34">
    <cfRule type="expression" dxfId="87" priority="27">
      <formula>OR($G$20="", $A$34&lt;=$G$20)</formula>
    </cfRule>
  </conditionalFormatting>
  <conditionalFormatting sqref="C35:I35">
    <cfRule type="expression" dxfId="86" priority="26">
      <formula>OR($G$20="", $A$35&lt;=$G$20)</formula>
    </cfRule>
  </conditionalFormatting>
  <conditionalFormatting sqref="C36:I36">
    <cfRule type="expression" dxfId="85" priority="25">
      <formula>OR($G$20="", $A$36&lt;=$G$20)</formula>
    </cfRule>
  </conditionalFormatting>
  <conditionalFormatting sqref="C37:I37">
    <cfRule type="expression" dxfId="84" priority="23">
      <formula>OR($G$20="", $A$37&lt;=$G$20)</formula>
    </cfRule>
    <cfRule type="expression" dxfId="83" priority="24">
      <formula>OR($G$20="", $A$37&lt;=$G$20)</formula>
    </cfRule>
  </conditionalFormatting>
  <conditionalFormatting sqref="C38:I38">
    <cfRule type="expression" dxfId="82" priority="22">
      <formula>OR($G$20="", $A$38&lt;=$G$20)</formula>
    </cfRule>
  </conditionalFormatting>
  <conditionalFormatting sqref="C39:I39">
    <cfRule type="expression" dxfId="81" priority="21">
      <formula>OR($G$20="", $A$39&lt;=$G$20)</formula>
    </cfRule>
  </conditionalFormatting>
  <conditionalFormatting sqref="C40:I40">
    <cfRule type="expression" dxfId="80" priority="20">
      <formula>OR($G$20="", $A$40&lt;=$G$20)</formula>
    </cfRule>
  </conditionalFormatting>
  <conditionalFormatting sqref="C41:I41">
    <cfRule type="expression" dxfId="79" priority="19">
      <formula>OR($G$20="", $A$41&lt;=$G$20)</formula>
    </cfRule>
  </conditionalFormatting>
  <conditionalFormatting sqref="C42:I42">
    <cfRule type="expression" dxfId="78" priority="18">
      <formula>OR($G$20="", $A$42&lt;=$G$20)</formula>
    </cfRule>
  </conditionalFormatting>
  <conditionalFormatting sqref="C43:I43">
    <cfRule type="expression" dxfId="77" priority="17">
      <formula>OR($G$20="", $A$43&lt;=$G$20)</formula>
    </cfRule>
  </conditionalFormatting>
  <conditionalFormatting sqref="C44:I44">
    <cfRule type="expression" dxfId="76" priority="16">
      <formula>OR($G$20="", $A$44&lt;=$G$20)</formula>
    </cfRule>
  </conditionalFormatting>
  <conditionalFormatting sqref="C45:I45">
    <cfRule type="expression" dxfId="75" priority="15">
      <formula>OR($G$20="", $A$45&lt;=$G$20)</formula>
    </cfRule>
  </conditionalFormatting>
  <conditionalFormatting sqref="C46:I46">
    <cfRule type="expression" dxfId="74" priority="14">
      <formula>OR($G$20="", $A$46&lt;=$G$20)</formula>
    </cfRule>
  </conditionalFormatting>
  <conditionalFormatting sqref="C47:I47">
    <cfRule type="expression" dxfId="73" priority="13">
      <formula>OR($G$20="", $A$47&lt;=$G$20)</formula>
    </cfRule>
  </conditionalFormatting>
  <conditionalFormatting sqref="C48:I48">
    <cfRule type="expression" dxfId="72" priority="12">
      <formula>OR($G$20="", $A$48&lt;=$G$20)</formula>
    </cfRule>
  </conditionalFormatting>
  <conditionalFormatting sqref="C49:I49">
    <cfRule type="expression" dxfId="71" priority="11">
      <formula>OR($G$20="", $A$49&lt;=$G$20)</formula>
    </cfRule>
  </conditionalFormatting>
  <conditionalFormatting sqref="C50:I50">
    <cfRule type="expression" dxfId="70" priority="10">
      <formula>OR($G$20="", $A$50&lt;=$G$20)</formula>
    </cfRule>
  </conditionalFormatting>
  <conditionalFormatting sqref="C51:I51">
    <cfRule type="expression" dxfId="69" priority="9">
      <formula>OR($G$20="", $A$51&lt;=$G$20)</formula>
    </cfRule>
  </conditionalFormatting>
  <conditionalFormatting sqref="C52:I52">
    <cfRule type="expression" dxfId="68" priority="8">
      <formula>OR($G$20="", $A$52&lt;=$G$20)</formula>
    </cfRule>
  </conditionalFormatting>
  <conditionalFormatting sqref="C53:I53">
    <cfRule type="expression" dxfId="67" priority="7">
      <formula>OR($G$20="", $A$53&lt;=$G$20)</formula>
    </cfRule>
  </conditionalFormatting>
  <conditionalFormatting sqref="C54:I54">
    <cfRule type="expression" dxfId="66" priority="6">
      <formula>OR($G$20="", $A$54&lt;=$G$20)</formula>
    </cfRule>
  </conditionalFormatting>
  <conditionalFormatting sqref="C55:I55">
    <cfRule type="expression" dxfId="65" priority="5">
      <formula>OR($G$20="", $A$55&lt;=$G$20)</formula>
    </cfRule>
  </conditionalFormatting>
  <conditionalFormatting sqref="C56:I56">
    <cfRule type="expression" dxfId="64" priority="4">
      <formula>OR($G$20="", $A$56&lt;=$G$20)</formula>
    </cfRule>
  </conditionalFormatting>
  <conditionalFormatting sqref="C57:I57">
    <cfRule type="expression" dxfId="63" priority="3">
      <formula>OR($G$20="", $A$57&lt;=$G$20)</formula>
    </cfRule>
  </conditionalFormatting>
  <conditionalFormatting sqref="C58:I58">
    <cfRule type="expression" dxfId="62" priority="2">
      <formula>OR($G$20="", $A$58&lt;=$G$20)</formula>
    </cfRule>
  </conditionalFormatting>
  <conditionalFormatting sqref="H70:I75">
    <cfRule type="expression" dxfId="61" priority="1">
      <formula>$G$18="RC造"</formula>
    </cfRule>
  </conditionalFormatting>
  <hyperlinks>
    <hyperlink ref="B6" location="①基本情報と建物情報の入力!G9" display="1.1　基本情報" xr:uid="{31D526AB-EAF8-4820-8290-8EBA46E8E99C}"/>
    <hyperlink ref="E6" location="①基本情報と建物情報の入力!G18" display="（1）建物全体" xr:uid="{24F84985-62ED-4D0D-8F1C-F9BC86CAA2A1}"/>
    <hyperlink ref="F6" location="①基本情報と建物情報の入力!C29" display="（2）各階" xr:uid="{A0C9B5CB-DE4F-4DFB-B248-1756B79F4BC5}"/>
    <hyperlink ref="G6" location="①基本情報と建物情報の入力!H61" display="1.3　外皮仕様" xr:uid="{91E612F4-AB8E-45F1-BF3D-AB140B89B7FE}"/>
  </hyperlinks>
  <pageMargins left="0.70866141732283472" right="0.70866141732283472" top="0.74803149606299213" bottom="0.74803149606299213" header="0.31496062992125984" footer="0.31496062992125984"/>
  <pageSetup paperSize="9" scale="80" orientation="portrait" blackAndWhite="1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2C54444-5BB0-474B-875A-FD263784F6FD}">
          <x14:formula1>
            <xm:f>入力リスト!$B$4:$B$12</xm:f>
          </x14:formula1>
          <xm:sqref>G13:I13</xm:sqref>
        </x14:dataValidation>
        <x14:dataValidation type="list" allowBlank="1" showInputMessage="1" showErrorMessage="1" xr:uid="{E753613A-B50E-46FA-9A8C-8C54F69589C5}">
          <x14:formula1>
            <xm:f>入力リスト!$C$4:$C$8</xm:f>
          </x14:formula1>
          <xm:sqref>G18:I18</xm:sqref>
        </x14:dataValidation>
        <x14:dataValidation type="list" allowBlank="1" showInputMessage="1" showErrorMessage="1" xr:uid="{951C7BBA-E23C-4F00-9C39-9A3849033FE7}">
          <x14:formula1>
            <xm:f>入力リスト!$D$4:$D$7</xm:f>
          </x14:formula1>
          <xm:sqref>G21:I21</xm:sqref>
        </x14:dataValidation>
        <x14:dataValidation type="list" allowBlank="1" showInputMessage="1" showErrorMessage="1" xr:uid="{4B90E7D8-EA31-4357-A97B-A4B1FE0FB362}">
          <x14:formula1>
            <xm:f>入力リスト!$E$4:$E$12</xm:f>
          </x14:formula1>
          <xm:sqref>G22:I22</xm:sqref>
        </x14:dataValidation>
        <x14:dataValidation type="list" allowBlank="1" showInputMessage="1" showErrorMessage="1" xr:uid="{8B8AE4A0-96CD-4206-B04F-BC4284453694}">
          <x14:formula1>
            <xm:f>入力リスト!$F$4:$F$6</xm:f>
          </x14:formula1>
          <xm:sqref>I29:I58</xm:sqref>
        </x14:dataValidation>
        <x14:dataValidation type="list" allowBlank="1" showInputMessage="1" showErrorMessage="1" xr:uid="{003CB4CE-6C0D-45C5-B71A-30B00C7C974C}">
          <x14:formula1>
            <xm:f>入力リスト!$I$4:$I$7</xm:f>
          </x14:formula1>
          <xm:sqref>H74:I75</xm:sqref>
        </x14:dataValidation>
        <x14:dataValidation type="list" allowBlank="1" showInputMessage="1" showErrorMessage="1" xr:uid="{39661C6F-F8DF-400A-8167-B94E7485E8ED}">
          <x14:formula1>
            <xm:f>入力リスト!$G$4:$G$8</xm:f>
          </x14:formula1>
          <xm:sqref>H70:I71</xm:sqref>
        </x14:dataValidation>
        <x14:dataValidation type="list" allowBlank="1" showInputMessage="1" showErrorMessage="1" xr:uid="{1786E4E0-E37F-4C71-9829-CB4671FB516F}">
          <x14:formula1>
            <xm:f>入力リスト!$H$4:$H$9</xm:f>
          </x14:formula1>
          <xm:sqref>H72:I73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E8DA-040B-4EE1-A1C4-AE7FD663EC24}">
  <dimension ref="A1:L139"/>
  <sheetViews>
    <sheetView showGridLines="0" workbookViewId="0">
      <pane ySplit="13" topLeftCell="A14" activePane="bottomLeft" state="frozen"/>
      <selection pane="bottomLeft" activeCell="A14" sqref="A14"/>
    </sheetView>
  </sheetViews>
  <sheetFormatPr defaultColWidth="9.5" defaultRowHeight="16.5"/>
  <cols>
    <col min="1" max="1" width="3.75" style="95" bestFit="1" customWidth="1"/>
    <col min="2" max="2" width="3.375" style="95" bestFit="1" customWidth="1"/>
    <col min="3" max="3" width="15.25" style="95" bestFit="1" customWidth="1"/>
    <col min="4" max="10" width="12.5" style="95" customWidth="1"/>
    <col min="11" max="16384" width="9.5" style="95"/>
  </cols>
  <sheetData>
    <row r="1" spans="1:12" ht="22.5">
      <c r="A1" s="189" t="str">
        <f>①基本情報と建物情報の入力!A1</f>
        <v>フロア入力法による共同住宅の評価シート Ver. 01</v>
      </c>
    </row>
    <row r="3" spans="1:12" s="3" customFormat="1" ht="19.5">
      <c r="A3" s="192" t="s">
        <v>733</v>
      </c>
    </row>
    <row r="4" spans="1:12" s="3" customFormat="1" ht="18.75">
      <c r="B4" s="327" t="s">
        <v>756</v>
      </c>
      <c r="C4" s="328"/>
      <c r="D4" s="328"/>
      <c r="E4" s="328"/>
      <c r="F4" s="328"/>
      <c r="G4" s="328"/>
      <c r="H4" s="328"/>
      <c r="I4" s="328"/>
      <c r="J4" s="328"/>
    </row>
    <row r="5" spans="1:12" s="3" customFormat="1" ht="18.75">
      <c r="B5" s="194"/>
      <c r="C5" s="329" t="s">
        <v>785</v>
      </c>
      <c r="D5" s="329"/>
      <c r="E5" s="329"/>
      <c r="F5" s="329"/>
      <c r="G5" s="329"/>
      <c r="H5" s="329"/>
      <c r="I5" s="329"/>
      <c r="J5" s="329"/>
    </row>
    <row r="6" spans="1:12" s="3" customFormat="1">
      <c r="B6" s="3" t="s">
        <v>721</v>
      </c>
    </row>
    <row r="7" spans="1:12" s="3" customFormat="1">
      <c r="B7" s="3" t="s">
        <v>722</v>
      </c>
    </row>
    <row r="8" spans="1:12" s="3" customFormat="1">
      <c r="B8" s="3" t="s">
        <v>723</v>
      </c>
    </row>
    <row r="9" spans="1:12" s="3" customFormat="1"/>
    <row r="10" spans="1:12" s="75" customFormat="1">
      <c r="A10" s="325" t="s">
        <v>2</v>
      </c>
      <c r="B10" s="326"/>
      <c r="C10" s="325" t="s">
        <v>22</v>
      </c>
      <c r="D10" s="113" t="s">
        <v>335</v>
      </c>
      <c r="E10" s="113" t="s">
        <v>336</v>
      </c>
      <c r="F10" s="113" t="s">
        <v>337</v>
      </c>
      <c r="G10" s="113" t="s">
        <v>338</v>
      </c>
      <c r="H10" s="113" t="s">
        <v>348</v>
      </c>
      <c r="I10" s="113" t="s">
        <v>10</v>
      </c>
      <c r="J10" s="113" t="s">
        <v>11</v>
      </c>
    </row>
    <row r="11" spans="1:12" s="84" customFormat="1" ht="33">
      <c r="A11" s="326"/>
      <c r="B11" s="326"/>
      <c r="C11" s="326"/>
      <c r="D11" s="114" t="s">
        <v>351</v>
      </c>
      <c r="E11" s="114" t="s">
        <v>353</v>
      </c>
      <c r="F11" s="114" t="s">
        <v>354</v>
      </c>
      <c r="G11" s="114" t="s">
        <v>352</v>
      </c>
      <c r="H11" s="114" t="s">
        <v>450</v>
      </c>
      <c r="I11" s="114" t="s">
        <v>450</v>
      </c>
      <c r="J11" s="114" t="s">
        <v>450</v>
      </c>
    </row>
    <row r="12" spans="1:12" s="75" customFormat="1">
      <c r="A12" s="326"/>
      <c r="B12" s="326"/>
      <c r="C12" s="326"/>
      <c r="D12" s="266" t="s">
        <v>452</v>
      </c>
      <c r="E12" s="266" t="s">
        <v>453</v>
      </c>
      <c r="F12" s="266" t="s">
        <v>454</v>
      </c>
      <c r="G12" s="267"/>
      <c r="H12" s="114" t="s">
        <v>340</v>
      </c>
      <c r="I12" s="114" t="s">
        <v>451</v>
      </c>
      <c r="J12" s="114" t="s">
        <v>341</v>
      </c>
    </row>
    <row r="13" spans="1:12" s="75" customFormat="1">
      <c r="A13" s="326"/>
      <c r="B13" s="326"/>
      <c r="C13" s="326"/>
      <c r="D13" s="115" t="s">
        <v>373</v>
      </c>
      <c r="E13" s="115" t="s">
        <v>113</v>
      </c>
      <c r="F13" s="115" t="s">
        <v>328</v>
      </c>
      <c r="G13" s="115" t="s">
        <v>363</v>
      </c>
      <c r="H13" s="115" t="s">
        <v>363</v>
      </c>
      <c r="I13" s="115" t="s">
        <v>363</v>
      </c>
      <c r="J13" s="115" t="s">
        <v>363</v>
      </c>
    </row>
    <row r="14" spans="1:12" s="9" customFormat="1">
      <c r="A14" s="268">
        <v>1</v>
      </c>
      <c r="B14" s="269" t="s">
        <v>104</v>
      </c>
      <c r="C14" s="270" t="str">
        <f>IF(①基本情報と建物情報の入力!$G$22="", "妻住戸(主方位+90側)","妻住戸（"&amp;方位!$B$3&amp;"側）")</f>
        <v>妻住戸(主方位+90側)</v>
      </c>
      <c r="D14" s="226" t="str">
        <f>計算過程!JN7</f>
        <v>-</v>
      </c>
      <c r="E14" s="227" t="str">
        <f>計算過程!LD7</f>
        <v>-</v>
      </c>
      <c r="F14" s="227" t="str">
        <f>計算過程!MT7</f>
        <v>-</v>
      </c>
      <c r="G14" s="226" t="str">
        <f>計算過程!FV7</f>
        <v>-</v>
      </c>
      <c r="H14" s="226" t="str">
        <f>IF(J14="-", "-", IF(①基本情報と建物情報の入力!$I29="有り", J14*室面積の比率!$B$4, J14*室面積の比率!$B$5))</f>
        <v>-</v>
      </c>
      <c r="I14" s="226" t="str">
        <f>IF(J14="-", "-", IF(①基本情報と建物情報の入力!$I29="有り", J14*室面積の比率!$C$4, 0))</f>
        <v>-</v>
      </c>
      <c r="J14" s="226" t="str">
        <f>計算過程!P7</f>
        <v>-</v>
      </c>
      <c r="K14" s="75"/>
      <c r="L14" s="75"/>
    </row>
    <row r="15" spans="1:12" s="75" customFormat="1">
      <c r="A15" s="271"/>
      <c r="B15" s="272"/>
      <c r="C15" s="273" t="str">
        <f>IF(①基本情報と建物情報の入力!$G$22="", "妻住戸(主方位+270側)", "妻住戸（"&amp;方位!$D$3&amp;"側）")</f>
        <v>妻住戸(主方位+270側)</v>
      </c>
      <c r="D15" s="228" t="str">
        <f>計算過程!JO7</f>
        <v>-</v>
      </c>
      <c r="E15" s="229" t="str">
        <f>計算過程!LE7</f>
        <v>-</v>
      </c>
      <c r="F15" s="229" t="str">
        <f>計算過程!MU7</f>
        <v>-</v>
      </c>
      <c r="G15" s="228" t="str">
        <f>計算過程!FW7</f>
        <v>-</v>
      </c>
      <c r="H15" s="228" t="str">
        <f>IF(J15="-", "-", IF(①基本情報と建物情報の入力!$I29="有り", J15*室面積の比率!$B$4, J15*室面積の比率!$B$5))</f>
        <v>-</v>
      </c>
      <c r="I15" s="228" t="str">
        <f>IF(J15="-", "-", IF(①基本情報と建物情報の入力!$I29="有り", J15*室面積の比率!$C$4, 0))</f>
        <v>-</v>
      </c>
      <c r="J15" s="228" t="str">
        <f>計算過程!Q7</f>
        <v>-</v>
      </c>
    </row>
    <row r="16" spans="1:12" s="75" customFormat="1">
      <c r="A16" s="274"/>
      <c r="B16" s="275"/>
      <c r="C16" s="276" t="s">
        <v>347</v>
      </c>
      <c r="D16" s="230" t="str">
        <f>計算過程!JP7</f>
        <v>-</v>
      </c>
      <c r="E16" s="231" t="str">
        <f>計算過程!LF7</f>
        <v>-</v>
      </c>
      <c r="F16" s="231" t="str">
        <f>計算過程!MV7</f>
        <v>-</v>
      </c>
      <c r="G16" s="230" t="str">
        <f>計算過程!FX7</f>
        <v>-</v>
      </c>
      <c r="H16" s="230" t="str">
        <f>IF(J16="-", "-", IF(①基本情報と建物情報の入力!$I29="有り", J16*室面積の比率!$B$4, J16*室面積の比率!$B$5))</f>
        <v>-</v>
      </c>
      <c r="I16" s="230" t="str">
        <f>IF(J16="-", "-", IF(①基本情報と建物情報の入力!$I29="有り", J16*室面積の比率!$C$4, 0))</f>
        <v>-</v>
      </c>
      <c r="J16" s="230" t="str">
        <f>計算過程!R7</f>
        <v>-</v>
      </c>
    </row>
    <row r="17" spans="1:12" s="75" customFormat="1">
      <c r="A17" s="268">
        <f>A14+1</f>
        <v>2</v>
      </c>
      <c r="B17" s="269" t="s">
        <v>104</v>
      </c>
      <c r="C17" s="270" t="str">
        <f>IF(①基本情報と建物情報の入力!$G$22="", "妻住戸(主方位+90側)", "妻住戸（"&amp;方位!$B$3&amp;"側）")</f>
        <v>妻住戸(主方位+90側)</v>
      </c>
      <c r="D17" s="226" t="str">
        <f>計算過程!JN8</f>
        <v>-</v>
      </c>
      <c r="E17" s="227" t="str">
        <f>計算過程!LD8</f>
        <v>-</v>
      </c>
      <c r="F17" s="227" t="str">
        <f>計算過程!MT8</f>
        <v>-</v>
      </c>
      <c r="G17" s="226" t="str">
        <f>計算過程!FV8</f>
        <v>-</v>
      </c>
      <c r="H17" s="226" t="str">
        <f>IF(J17="-", "-", IF(①基本情報と建物情報の入力!$I30="有り", J17*室面積の比率!$B$4, J17*室面積の比率!$B$5))</f>
        <v>-</v>
      </c>
      <c r="I17" s="226" t="str">
        <f>IF(J17="-", "-", IF(①基本情報と建物情報の入力!$I30="有り", J17*室面積の比率!$C$4, 0))</f>
        <v>-</v>
      </c>
      <c r="J17" s="226" t="str">
        <f>計算過程!P8</f>
        <v>-</v>
      </c>
      <c r="K17" s="106"/>
      <c r="L17" s="106"/>
    </row>
    <row r="18" spans="1:12" s="75" customFormat="1">
      <c r="A18" s="271"/>
      <c r="B18" s="272"/>
      <c r="C18" s="273" t="str">
        <f>IF(①基本情報と建物情報の入力!$G$22="", "妻住戸(主方位+270側)", "妻住戸（"&amp;方位!$D$3&amp;"側）")</f>
        <v>妻住戸(主方位+270側)</v>
      </c>
      <c r="D18" s="228" t="str">
        <f>計算過程!JO8</f>
        <v>-</v>
      </c>
      <c r="E18" s="229" t="str">
        <f>計算過程!LE8</f>
        <v>-</v>
      </c>
      <c r="F18" s="229" t="str">
        <f>計算過程!MU8</f>
        <v>-</v>
      </c>
      <c r="G18" s="228" t="str">
        <f>計算過程!FW8</f>
        <v>-</v>
      </c>
      <c r="H18" s="228" t="str">
        <f>IF(J18="-", "-", IF(①基本情報と建物情報の入力!$I30="有り", J18*室面積の比率!$B$4, J18*室面積の比率!$B$5))</f>
        <v>-</v>
      </c>
      <c r="I18" s="228" t="str">
        <f>IF(J18="-", "-", IF(①基本情報と建物情報の入力!$I30="有り", J18*室面積の比率!$C$4, 0))</f>
        <v>-</v>
      </c>
      <c r="J18" s="228" t="str">
        <f>計算過程!Q8</f>
        <v>-</v>
      </c>
      <c r="K18" s="106"/>
    </row>
    <row r="19" spans="1:12" s="75" customFormat="1">
      <c r="A19" s="274"/>
      <c r="B19" s="275"/>
      <c r="C19" s="276" t="s">
        <v>347</v>
      </c>
      <c r="D19" s="230" t="str">
        <f>計算過程!JP8</f>
        <v>-</v>
      </c>
      <c r="E19" s="231" t="str">
        <f>計算過程!LF8</f>
        <v>-</v>
      </c>
      <c r="F19" s="231" t="str">
        <f>計算過程!MV8</f>
        <v>-</v>
      </c>
      <c r="G19" s="230" t="str">
        <f>計算過程!FX8</f>
        <v>-</v>
      </c>
      <c r="H19" s="230" t="str">
        <f>IF(J19="-", "-", IF(①基本情報と建物情報の入力!$I30="有り", J19*室面積の比率!$B$4, J19*室面積の比率!$B$5))</f>
        <v>-</v>
      </c>
      <c r="I19" s="230" t="str">
        <f>IF(J19="-", "-", IF(①基本情報と建物情報の入力!$I30="有り", J19*室面積の比率!$C$4, 0))</f>
        <v>-</v>
      </c>
      <c r="J19" s="230" t="str">
        <f>計算過程!R8</f>
        <v>-</v>
      </c>
    </row>
    <row r="20" spans="1:12" s="75" customFormat="1">
      <c r="A20" s="268">
        <f>A17+1</f>
        <v>3</v>
      </c>
      <c r="B20" s="269" t="s">
        <v>104</v>
      </c>
      <c r="C20" s="270" t="str">
        <f>IF(①基本情報と建物情報の入力!$G$22="", "妻住戸(主方位+90側)", "妻住戸（"&amp;方位!$B$3&amp;"側）")</f>
        <v>妻住戸(主方位+90側)</v>
      </c>
      <c r="D20" s="226" t="str">
        <f>計算過程!JN9</f>
        <v>-</v>
      </c>
      <c r="E20" s="227" t="str">
        <f>計算過程!LD9</f>
        <v>-</v>
      </c>
      <c r="F20" s="227" t="str">
        <f>計算過程!MT9</f>
        <v>-</v>
      </c>
      <c r="G20" s="226" t="str">
        <f>計算過程!FV9</f>
        <v>-</v>
      </c>
      <c r="H20" s="226" t="str">
        <f>IF(J20="-", "-", IF(①基本情報と建物情報の入力!$I31="有り", J20*室面積の比率!$B$4, J20*室面積の比率!$B$5))</f>
        <v>-</v>
      </c>
      <c r="I20" s="226" t="str">
        <f>IF(J20="-", "-", IF(①基本情報と建物情報の入力!$I31="有り", J20*室面積の比率!$C$4, 0))</f>
        <v>-</v>
      </c>
      <c r="J20" s="226" t="str">
        <f>計算過程!P9</f>
        <v>-</v>
      </c>
      <c r="K20" s="106"/>
      <c r="L20" s="106"/>
    </row>
    <row r="21" spans="1:12" s="75" customFormat="1">
      <c r="A21" s="271"/>
      <c r="B21" s="272"/>
      <c r="C21" s="273" t="str">
        <f>IF(①基本情報と建物情報の入力!$G$22="", "妻住戸(主方位+270側)", "妻住戸（"&amp;方位!$D$3&amp;"側）")</f>
        <v>妻住戸(主方位+270側)</v>
      </c>
      <c r="D21" s="228" t="str">
        <f>計算過程!JO9</f>
        <v>-</v>
      </c>
      <c r="E21" s="229" t="str">
        <f>計算過程!LE9</f>
        <v>-</v>
      </c>
      <c r="F21" s="229" t="str">
        <f>計算過程!MU9</f>
        <v>-</v>
      </c>
      <c r="G21" s="228" t="str">
        <f>計算過程!FW9</f>
        <v>-</v>
      </c>
      <c r="H21" s="228" t="str">
        <f>IF(J21="-", "-", IF(①基本情報と建物情報の入力!$I31="有り", J21*室面積の比率!$B$4, J21*室面積の比率!$B$5))</f>
        <v>-</v>
      </c>
      <c r="I21" s="228" t="str">
        <f>IF(J21="-", "-", IF(①基本情報と建物情報の入力!$I31="有り", J21*室面積の比率!$C$4, 0))</f>
        <v>-</v>
      </c>
      <c r="J21" s="228" t="str">
        <f>計算過程!Q9</f>
        <v>-</v>
      </c>
      <c r="K21" s="106"/>
    </row>
    <row r="22" spans="1:12" s="75" customFormat="1">
      <c r="A22" s="274"/>
      <c r="B22" s="275"/>
      <c r="C22" s="276" t="s">
        <v>347</v>
      </c>
      <c r="D22" s="230" t="str">
        <f>計算過程!JP9</f>
        <v>-</v>
      </c>
      <c r="E22" s="231" t="str">
        <f>計算過程!LF9</f>
        <v>-</v>
      </c>
      <c r="F22" s="231" t="str">
        <f>計算過程!MV9</f>
        <v>-</v>
      </c>
      <c r="G22" s="230" t="str">
        <f>計算過程!FX9</f>
        <v>-</v>
      </c>
      <c r="H22" s="230" t="str">
        <f>IF(J22="-", "-", IF(①基本情報と建物情報の入力!$I31="有り", J22*室面積の比率!$B$4, J22*室面積の比率!$B$5))</f>
        <v>-</v>
      </c>
      <c r="I22" s="230" t="str">
        <f>IF(J22="-", "-", IF(①基本情報と建物情報の入力!$I31="有り", J22*室面積の比率!$C$4, 0))</f>
        <v>-</v>
      </c>
      <c r="J22" s="230" t="str">
        <f>計算過程!R9</f>
        <v>-</v>
      </c>
    </row>
    <row r="23" spans="1:12" s="75" customFormat="1">
      <c r="A23" s="268">
        <f>A20+1</f>
        <v>4</v>
      </c>
      <c r="B23" s="269" t="s">
        <v>104</v>
      </c>
      <c r="C23" s="270" t="str">
        <f>IF(①基本情報と建物情報の入力!$G$22="", "妻住戸(主方位+90側)", "妻住戸（"&amp;方位!$B$3&amp;"側）")</f>
        <v>妻住戸(主方位+90側)</v>
      </c>
      <c r="D23" s="226" t="str">
        <f>計算過程!JN10</f>
        <v>-</v>
      </c>
      <c r="E23" s="227" t="str">
        <f>計算過程!LD10</f>
        <v>-</v>
      </c>
      <c r="F23" s="227" t="str">
        <f>計算過程!MT10</f>
        <v>-</v>
      </c>
      <c r="G23" s="226" t="str">
        <f>計算過程!FV10</f>
        <v>-</v>
      </c>
      <c r="H23" s="226" t="str">
        <f>IF(J23="-", "-", IF(①基本情報と建物情報の入力!$I32="有り", J23*室面積の比率!$B$4, J23*室面積の比率!$B$5))</f>
        <v>-</v>
      </c>
      <c r="I23" s="226" t="str">
        <f>IF(J23="-", "-", IF(①基本情報と建物情報の入力!$I32="有り", J23*室面積の比率!$C$4, 0))</f>
        <v>-</v>
      </c>
      <c r="J23" s="226" t="str">
        <f>計算過程!P10</f>
        <v>-</v>
      </c>
      <c r="K23" s="106"/>
      <c r="L23" s="106"/>
    </row>
    <row r="24" spans="1:12" s="75" customFormat="1">
      <c r="A24" s="271"/>
      <c r="B24" s="272"/>
      <c r="C24" s="273" t="str">
        <f>IF(①基本情報と建物情報の入力!$G$22="", "妻住戸(主方位+270側)", "妻住戸（"&amp;方位!$D$3&amp;"側）")</f>
        <v>妻住戸(主方位+270側)</v>
      </c>
      <c r="D24" s="228" t="str">
        <f>計算過程!JO10</f>
        <v>-</v>
      </c>
      <c r="E24" s="229" t="str">
        <f>計算過程!LE10</f>
        <v>-</v>
      </c>
      <c r="F24" s="229" t="str">
        <f>計算過程!MU10</f>
        <v>-</v>
      </c>
      <c r="G24" s="228" t="str">
        <f>計算過程!FW10</f>
        <v>-</v>
      </c>
      <c r="H24" s="228" t="str">
        <f>IF(J24="-", "-", IF(①基本情報と建物情報の入力!$I32="有り", J24*室面積の比率!$B$4, J24*室面積の比率!$B$5))</f>
        <v>-</v>
      </c>
      <c r="I24" s="228" t="str">
        <f>IF(J24="-", "-", IF(①基本情報と建物情報の入力!$I32="有り", J24*室面積の比率!$C$4, 0))</f>
        <v>-</v>
      </c>
      <c r="J24" s="228" t="str">
        <f>計算過程!Q10</f>
        <v>-</v>
      </c>
      <c r="K24" s="106"/>
    </row>
    <row r="25" spans="1:12" s="75" customFormat="1">
      <c r="A25" s="274"/>
      <c r="B25" s="275"/>
      <c r="C25" s="276" t="s">
        <v>347</v>
      </c>
      <c r="D25" s="230" t="str">
        <f>計算過程!JP10</f>
        <v>-</v>
      </c>
      <c r="E25" s="231" t="str">
        <f>計算過程!LF10</f>
        <v>-</v>
      </c>
      <c r="F25" s="231" t="str">
        <f>計算過程!MV10</f>
        <v>-</v>
      </c>
      <c r="G25" s="230" t="str">
        <f>計算過程!FX10</f>
        <v>-</v>
      </c>
      <c r="H25" s="230" t="str">
        <f>IF(J25="-", "-", IF(①基本情報と建物情報の入力!$I32="有り", J25*室面積の比率!$B$4, J25*室面積の比率!$B$5))</f>
        <v>-</v>
      </c>
      <c r="I25" s="230" t="str">
        <f>IF(J25="-", "-", IF(①基本情報と建物情報の入力!$I32="有り", J25*室面積の比率!$C$4, 0))</f>
        <v>-</v>
      </c>
      <c r="J25" s="230" t="str">
        <f>計算過程!R10</f>
        <v>-</v>
      </c>
    </row>
    <row r="26" spans="1:12" s="75" customFormat="1">
      <c r="A26" s="268">
        <f>A23+1</f>
        <v>5</v>
      </c>
      <c r="B26" s="269" t="s">
        <v>104</v>
      </c>
      <c r="C26" s="270" t="str">
        <f>IF(①基本情報と建物情報の入力!$G$22="", "妻住戸(主方位+90側)", "妻住戸（"&amp;方位!$B$3&amp;"側）")</f>
        <v>妻住戸(主方位+90側)</v>
      </c>
      <c r="D26" s="226" t="str">
        <f>計算過程!JN11</f>
        <v>-</v>
      </c>
      <c r="E26" s="227" t="str">
        <f>計算過程!LD11</f>
        <v>-</v>
      </c>
      <c r="F26" s="227" t="str">
        <f>計算過程!MT11</f>
        <v>-</v>
      </c>
      <c r="G26" s="226" t="str">
        <f>計算過程!FV11</f>
        <v>-</v>
      </c>
      <c r="H26" s="226" t="str">
        <f>IF(J26="-", "-", IF(①基本情報と建物情報の入力!$I33="有り", J26*室面積の比率!$B$4, J26*室面積の比率!$B$5))</f>
        <v>-</v>
      </c>
      <c r="I26" s="226" t="str">
        <f>IF(J26="-", "-", IF(①基本情報と建物情報の入力!$I33="有り", J26*室面積の比率!$C$4, 0))</f>
        <v>-</v>
      </c>
      <c r="J26" s="226" t="str">
        <f>計算過程!P11</f>
        <v>-</v>
      </c>
      <c r="K26" s="106"/>
      <c r="L26" s="106"/>
    </row>
    <row r="27" spans="1:12" s="75" customFormat="1">
      <c r="A27" s="271"/>
      <c r="B27" s="272"/>
      <c r="C27" s="273" t="str">
        <f>IF(①基本情報と建物情報の入力!$G$22="", "妻住戸(主方位+270側)", "妻住戸（"&amp;方位!$D$3&amp;"側）")</f>
        <v>妻住戸(主方位+270側)</v>
      </c>
      <c r="D27" s="228" t="str">
        <f>計算過程!JO11</f>
        <v>-</v>
      </c>
      <c r="E27" s="229" t="str">
        <f>計算過程!LE11</f>
        <v>-</v>
      </c>
      <c r="F27" s="229" t="str">
        <f>計算過程!MU11</f>
        <v>-</v>
      </c>
      <c r="G27" s="228" t="str">
        <f>計算過程!FW11</f>
        <v>-</v>
      </c>
      <c r="H27" s="228" t="str">
        <f>IF(J27="-", "-", IF(①基本情報と建物情報の入力!$I33="有り", J27*室面積の比率!$B$4, J27*室面積の比率!$B$5))</f>
        <v>-</v>
      </c>
      <c r="I27" s="228" t="str">
        <f>IF(J27="-", "-", IF(①基本情報と建物情報の入力!$I33="有り", J27*室面積の比率!$C$4, 0))</f>
        <v>-</v>
      </c>
      <c r="J27" s="228" t="str">
        <f>計算過程!Q11</f>
        <v>-</v>
      </c>
      <c r="K27" s="106"/>
    </row>
    <row r="28" spans="1:12" s="75" customFormat="1">
      <c r="A28" s="274"/>
      <c r="B28" s="275"/>
      <c r="C28" s="276" t="s">
        <v>347</v>
      </c>
      <c r="D28" s="230" t="str">
        <f>計算過程!JP11</f>
        <v>-</v>
      </c>
      <c r="E28" s="231" t="str">
        <f>計算過程!LF11</f>
        <v>-</v>
      </c>
      <c r="F28" s="231" t="str">
        <f>計算過程!MV11</f>
        <v>-</v>
      </c>
      <c r="G28" s="230" t="str">
        <f>計算過程!FX11</f>
        <v>-</v>
      </c>
      <c r="H28" s="230" t="str">
        <f>IF(J28="-", "-", IF(①基本情報と建物情報の入力!$I33="有り", J28*室面積の比率!$B$4, J28*室面積の比率!$B$5))</f>
        <v>-</v>
      </c>
      <c r="I28" s="230" t="str">
        <f>IF(J28="-", "-", IF(①基本情報と建物情報の入力!$I33="有り", J28*室面積の比率!$C$4, 0))</f>
        <v>-</v>
      </c>
      <c r="J28" s="230" t="str">
        <f>計算過程!R11</f>
        <v>-</v>
      </c>
    </row>
    <row r="29" spans="1:12" s="75" customFormat="1">
      <c r="A29" s="268">
        <f>A26+1</f>
        <v>6</v>
      </c>
      <c r="B29" s="269" t="s">
        <v>104</v>
      </c>
      <c r="C29" s="270" t="str">
        <f>IF(①基本情報と建物情報の入力!$G$22="", "妻住戸(主方位+90側)", "妻住戸（"&amp;方位!$B$3&amp;"側）")</f>
        <v>妻住戸(主方位+90側)</v>
      </c>
      <c r="D29" s="226" t="str">
        <f>計算過程!JN12</f>
        <v>-</v>
      </c>
      <c r="E29" s="227" t="str">
        <f>計算過程!LD12</f>
        <v>-</v>
      </c>
      <c r="F29" s="227" t="str">
        <f>計算過程!MT12</f>
        <v>-</v>
      </c>
      <c r="G29" s="226" t="str">
        <f>計算過程!FV12</f>
        <v>-</v>
      </c>
      <c r="H29" s="226" t="str">
        <f>IF(J29="-", "-", IF(①基本情報と建物情報の入力!$I34="有り", J29*室面積の比率!$B$4, J29*室面積の比率!$B$5))</f>
        <v>-</v>
      </c>
      <c r="I29" s="226" t="str">
        <f>IF(J29="-", "-", IF(①基本情報と建物情報の入力!$I34="有り", J29*室面積の比率!$C$4, 0))</f>
        <v>-</v>
      </c>
      <c r="J29" s="226" t="str">
        <f>計算過程!P12</f>
        <v>-</v>
      </c>
      <c r="K29" s="106"/>
      <c r="L29" s="106"/>
    </row>
    <row r="30" spans="1:12" s="75" customFormat="1">
      <c r="A30" s="271"/>
      <c r="B30" s="272"/>
      <c r="C30" s="273" t="str">
        <f>IF(①基本情報と建物情報の入力!$G$22="", "妻住戸(主方位+270側)", "妻住戸（"&amp;方位!$D$3&amp;"側）")</f>
        <v>妻住戸(主方位+270側)</v>
      </c>
      <c r="D30" s="228" t="str">
        <f>計算過程!JO12</f>
        <v>-</v>
      </c>
      <c r="E30" s="229" t="str">
        <f>計算過程!LE12</f>
        <v>-</v>
      </c>
      <c r="F30" s="229" t="str">
        <f>計算過程!MU12</f>
        <v>-</v>
      </c>
      <c r="G30" s="228" t="str">
        <f>計算過程!FW12</f>
        <v>-</v>
      </c>
      <c r="H30" s="228" t="str">
        <f>IF(J30="-", "-", IF(①基本情報と建物情報の入力!$I34="有り", J30*室面積の比率!$B$4, J30*室面積の比率!$B$5))</f>
        <v>-</v>
      </c>
      <c r="I30" s="228" t="str">
        <f>IF(J30="-", "-", IF(①基本情報と建物情報の入力!$I34="有り", J30*室面積の比率!$C$4, 0))</f>
        <v>-</v>
      </c>
      <c r="J30" s="228" t="str">
        <f>計算過程!Q12</f>
        <v>-</v>
      </c>
      <c r="K30" s="106"/>
    </row>
    <row r="31" spans="1:12" s="75" customFormat="1">
      <c r="A31" s="274"/>
      <c r="B31" s="275"/>
      <c r="C31" s="276" t="s">
        <v>347</v>
      </c>
      <c r="D31" s="230" t="str">
        <f>計算過程!JP12</f>
        <v>-</v>
      </c>
      <c r="E31" s="231" t="str">
        <f>計算過程!LF12</f>
        <v>-</v>
      </c>
      <c r="F31" s="231" t="str">
        <f>計算過程!MV12</f>
        <v>-</v>
      </c>
      <c r="G31" s="230" t="str">
        <f>計算過程!FX12</f>
        <v>-</v>
      </c>
      <c r="H31" s="230" t="str">
        <f>IF(J31="-", "-", IF(①基本情報と建物情報の入力!$I34="有り", J31*室面積の比率!$B$4, J31*室面積の比率!$B$5))</f>
        <v>-</v>
      </c>
      <c r="I31" s="230" t="str">
        <f>IF(J31="-", "-", IF(①基本情報と建物情報の入力!$I34="有り", J31*室面積の比率!$C$4, 0))</f>
        <v>-</v>
      </c>
      <c r="J31" s="230" t="str">
        <f>計算過程!R12</f>
        <v>-</v>
      </c>
    </row>
    <row r="32" spans="1:12" s="75" customFormat="1">
      <c r="A32" s="268">
        <f>A29+1</f>
        <v>7</v>
      </c>
      <c r="B32" s="269" t="s">
        <v>104</v>
      </c>
      <c r="C32" s="270" t="str">
        <f>IF(①基本情報と建物情報の入力!$G$22="", "妻住戸(主方位+90側)", "妻住戸（"&amp;方位!$B$3&amp;"側）")</f>
        <v>妻住戸(主方位+90側)</v>
      </c>
      <c r="D32" s="226" t="str">
        <f>計算過程!JN13</f>
        <v>-</v>
      </c>
      <c r="E32" s="227" t="str">
        <f>計算過程!LD13</f>
        <v>-</v>
      </c>
      <c r="F32" s="227" t="str">
        <f>計算過程!MT13</f>
        <v>-</v>
      </c>
      <c r="G32" s="226" t="str">
        <f>計算過程!FV13</f>
        <v>-</v>
      </c>
      <c r="H32" s="226" t="str">
        <f>IF(J32="-", "-", IF(①基本情報と建物情報の入力!$I35="有り", J32*室面積の比率!$B$4, J32*室面積の比率!$B$5))</f>
        <v>-</v>
      </c>
      <c r="I32" s="226" t="str">
        <f>IF(J32="-", "-", IF(①基本情報と建物情報の入力!$I35="有り", J32*室面積の比率!$C$4, 0))</f>
        <v>-</v>
      </c>
      <c r="J32" s="226" t="str">
        <f>計算過程!P13</f>
        <v>-</v>
      </c>
      <c r="K32" s="106"/>
      <c r="L32" s="106"/>
    </row>
    <row r="33" spans="1:12" s="75" customFormat="1">
      <c r="A33" s="271"/>
      <c r="B33" s="272"/>
      <c r="C33" s="273" t="str">
        <f>IF(①基本情報と建物情報の入力!$G$22="", "妻住戸(主方位+270側)", "妻住戸（"&amp;方位!$D$3&amp;"側）")</f>
        <v>妻住戸(主方位+270側)</v>
      </c>
      <c r="D33" s="228" t="str">
        <f>計算過程!JO13</f>
        <v>-</v>
      </c>
      <c r="E33" s="229" t="str">
        <f>計算過程!LE13</f>
        <v>-</v>
      </c>
      <c r="F33" s="229" t="str">
        <f>計算過程!MU13</f>
        <v>-</v>
      </c>
      <c r="G33" s="228" t="str">
        <f>計算過程!FW13</f>
        <v>-</v>
      </c>
      <c r="H33" s="228" t="str">
        <f>IF(J33="-", "-", IF(①基本情報と建物情報の入力!$I35="有り", J33*室面積の比率!$B$4, J33*室面積の比率!$B$5))</f>
        <v>-</v>
      </c>
      <c r="I33" s="228" t="str">
        <f>IF(J33="-", "-", IF(①基本情報と建物情報の入力!$I35="有り", J33*室面積の比率!$C$4, 0))</f>
        <v>-</v>
      </c>
      <c r="J33" s="228" t="str">
        <f>計算過程!Q13</f>
        <v>-</v>
      </c>
      <c r="K33" s="106"/>
    </row>
    <row r="34" spans="1:12" s="75" customFormat="1">
      <c r="A34" s="274"/>
      <c r="B34" s="275"/>
      <c r="C34" s="276" t="s">
        <v>347</v>
      </c>
      <c r="D34" s="230" t="str">
        <f>計算過程!JP13</f>
        <v>-</v>
      </c>
      <c r="E34" s="231" t="str">
        <f>計算過程!LF13</f>
        <v>-</v>
      </c>
      <c r="F34" s="231" t="str">
        <f>計算過程!MV13</f>
        <v>-</v>
      </c>
      <c r="G34" s="230" t="str">
        <f>計算過程!FX13</f>
        <v>-</v>
      </c>
      <c r="H34" s="230" t="str">
        <f>IF(J34="-", "-", IF(①基本情報と建物情報の入力!$I35="有り", J34*室面積の比率!$B$4, J34*室面積の比率!$B$5))</f>
        <v>-</v>
      </c>
      <c r="I34" s="230" t="str">
        <f>IF(J34="-", "-", IF(①基本情報と建物情報の入力!$I35="有り", J34*室面積の比率!$C$4, 0))</f>
        <v>-</v>
      </c>
      <c r="J34" s="230" t="str">
        <f>計算過程!R13</f>
        <v>-</v>
      </c>
    </row>
    <row r="35" spans="1:12" s="75" customFormat="1">
      <c r="A35" s="268">
        <f>A32+1</f>
        <v>8</v>
      </c>
      <c r="B35" s="269" t="s">
        <v>104</v>
      </c>
      <c r="C35" s="270" t="str">
        <f>IF(①基本情報と建物情報の入力!$G$22="", "妻住戸(主方位+90側)", "妻住戸（"&amp;方位!$B$3&amp;"側）")</f>
        <v>妻住戸(主方位+90側)</v>
      </c>
      <c r="D35" s="226" t="str">
        <f>計算過程!JN14</f>
        <v>-</v>
      </c>
      <c r="E35" s="227" t="str">
        <f>計算過程!LD14</f>
        <v>-</v>
      </c>
      <c r="F35" s="227" t="str">
        <f>計算過程!MT14</f>
        <v>-</v>
      </c>
      <c r="G35" s="226" t="str">
        <f>計算過程!FV14</f>
        <v>-</v>
      </c>
      <c r="H35" s="226" t="str">
        <f>IF(J35="-", "-", IF(①基本情報と建物情報の入力!$I36="有り", J35*室面積の比率!$B$4, J35*室面積の比率!$B$5))</f>
        <v>-</v>
      </c>
      <c r="I35" s="226" t="str">
        <f>IF(J35="-", "-", IF(①基本情報と建物情報の入力!$I36="有り", J35*室面積の比率!$C$4, 0))</f>
        <v>-</v>
      </c>
      <c r="J35" s="226" t="str">
        <f>計算過程!P14</f>
        <v>-</v>
      </c>
      <c r="K35" s="106"/>
      <c r="L35" s="106"/>
    </row>
    <row r="36" spans="1:12" s="75" customFormat="1">
      <c r="A36" s="271"/>
      <c r="B36" s="272"/>
      <c r="C36" s="273" t="str">
        <f>IF(①基本情報と建物情報の入力!$G$22="", "妻住戸(主方位+270側)", "妻住戸（"&amp;方位!$D$3&amp;"側）")</f>
        <v>妻住戸(主方位+270側)</v>
      </c>
      <c r="D36" s="228" t="str">
        <f>計算過程!JO14</f>
        <v>-</v>
      </c>
      <c r="E36" s="229" t="str">
        <f>計算過程!LE14</f>
        <v>-</v>
      </c>
      <c r="F36" s="229" t="str">
        <f>計算過程!MU14</f>
        <v>-</v>
      </c>
      <c r="G36" s="228" t="str">
        <f>計算過程!FW14</f>
        <v>-</v>
      </c>
      <c r="H36" s="228" t="str">
        <f>IF(J36="-", "-", IF(①基本情報と建物情報の入力!$I36="有り", J36*室面積の比率!$B$4, J36*室面積の比率!$B$5))</f>
        <v>-</v>
      </c>
      <c r="I36" s="228" t="str">
        <f>IF(J36="-", "-", IF(①基本情報と建物情報の入力!$I36="有り", J36*室面積の比率!$C$4, 0))</f>
        <v>-</v>
      </c>
      <c r="J36" s="228" t="str">
        <f>計算過程!Q14</f>
        <v>-</v>
      </c>
      <c r="K36" s="106"/>
    </row>
    <row r="37" spans="1:12" s="75" customFormat="1">
      <c r="A37" s="274"/>
      <c r="B37" s="275"/>
      <c r="C37" s="276" t="s">
        <v>347</v>
      </c>
      <c r="D37" s="230" t="str">
        <f>計算過程!JP14</f>
        <v>-</v>
      </c>
      <c r="E37" s="231" t="str">
        <f>計算過程!LF14</f>
        <v>-</v>
      </c>
      <c r="F37" s="231" t="str">
        <f>計算過程!MV14</f>
        <v>-</v>
      </c>
      <c r="G37" s="230" t="str">
        <f>計算過程!FX14</f>
        <v>-</v>
      </c>
      <c r="H37" s="230" t="str">
        <f>IF(J37="-", "-", IF(①基本情報と建物情報の入力!$I36="有り", J37*室面積の比率!$B$4, J37*室面積の比率!$B$5))</f>
        <v>-</v>
      </c>
      <c r="I37" s="230" t="str">
        <f>IF(J37="-", "-", IF(①基本情報と建物情報の入力!$I36="有り", J37*室面積の比率!$C$4, 0))</f>
        <v>-</v>
      </c>
      <c r="J37" s="230" t="str">
        <f>計算過程!R14</f>
        <v>-</v>
      </c>
    </row>
    <row r="38" spans="1:12" s="75" customFormat="1">
      <c r="A38" s="268">
        <f>A35+1</f>
        <v>9</v>
      </c>
      <c r="B38" s="269" t="s">
        <v>104</v>
      </c>
      <c r="C38" s="270" t="str">
        <f>IF(①基本情報と建物情報の入力!$G$22="", "妻住戸(主方位+90側)", "妻住戸（"&amp;方位!$B$3&amp;"側）")</f>
        <v>妻住戸(主方位+90側)</v>
      </c>
      <c r="D38" s="226" t="str">
        <f>計算過程!JN15</f>
        <v>-</v>
      </c>
      <c r="E38" s="227" t="str">
        <f>計算過程!LD15</f>
        <v>-</v>
      </c>
      <c r="F38" s="227" t="str">
        <f>計算過程!MT15</f>
        <v>-</v>
      </c>
      <c r="G38" s="226" t="str">
        <f>計算過程!FV15</f>
        <v>-</v>
      </c>
      <c r="H38" s="226" t="str">
        <f>IF(J38="-", "-", IF(①基本情報と建物情報の入力!$I37="有り", J38*室面積の比率!$B$4, J38*室面積の比率!$B$5))</f>
        <v>-</v>
      </c>
      <c r="I38" s="226" t="str">
        <f>IF(J38="-", "-", IF(①基本情報と建物情報の入力!$I37="有り", J38*室面積の比率!$C$4, 0))</f>
        <v>-</v>
      </c>
      <c r="J38" s="226" t="str">
        <f>計算過程!P15</f>
        <v>-</v>
      </c>
      <c r="K38" s="106"/>
      <c r="L38" s="106"/>
    </row>
    <row r="39" spans="1:12" s="75" customFormat="1">
      <c r="A39" s="271"/>
      <c r="B39" s="272"/>
      <c r="C39" s="273" t="str">
        <f>IF(①基本情報と建物情報の入力!$G$22="", "妻住戸(主方位+270側)", "妻住戸（"&amp;方位!$D$3&amp;"側）")</f>
        <v>妻住戸(主方位+270側)</v>
      </c>
      <c r="D39" s="228" t="str">
        <f>計算過程!JO15</f>
        <v>-</v>
      </c>
      <c r="E39" s="229" t="str">
        <f>計算過程!LE15</f>
        <v>-</v>
      </c>
      <c r="F39" s="229" t="str">
        <f>計算過程!MU15</f>
        <v>-</v>
      </c>
      <c r="G39" s="228" t="str">
        <f>計算過程!FW15</f>
        <v>-</v>
      </c>
      <c r="H39" s="228" t="str">
        <f>IF(J39="-", "-", IF(①基本情報と建物情報の入力!$I37="有り", J39*室面積の比率!$B$4, J39*室面積の比率!$B$5))</f>
        <v>-</v>
      </c>
      <c r="I39" s="228" t="str">
        <f>IF(J39="-", "-", IF(①基本情報と建物情報の入力!$I37="有り", J39*室面積の比率!$C$4, 0))</f>
        <v>-</v>
      </c>
      <c r="J39" s="228" t="str">
        <f>計算過程!Q15</f>
        <v>-</v>
      </c>
      <c r="K39" s="106"/>
    </row>
    <row r="40" spans="1:12" s="75" customFormat="1">
      <c r="A40" s="274"/>
      <c r="B40" s="275"/>
      <c r="C40" s="276" t="s">
        <v>347</v>
      </c>
      <c r="D40" s="230" t="str">
        <f>計算過程!JP15</f>
        <v>-</v>
      </c>
      <c r="E40" s="231" t="str">
        <f>計算過程!LF15</f>
        <v>-</v>
      </c>
      <c r="F40" s="231" t="str">
        <f>計算過程!MV15</f>
        <v>-</v>
      </c>
      <c r="G40" s="230" t="str">
        <f>計算過程!FX15</f>
        <v>-</v>
      </c>
      <c r="H40" s="230" t="str">
        <f>IF(J40="-", "-", IF(①基本情報と建物情報の入力!$I37="有り", J40*室面積の比率!$B$4, J40*室面積の比率!$B$5))</f>
        <v>-</v>
      </c>
      <c r="I40" s="230" t="str">
        <f>IF(J40="-", "-", IF(①基本情報と建物情報の入力!$I37="有り", J40*室面積の比率!$C$4, 0))</f>
        <v>-</v>
      </c>
      <c r="J40" s="230" t="str">
        <f>計算過程!R15</f>
        <v>-</v>
      </c>
    </row>
    <row r="41" spans="1:12" s="75" customFormat="1">
      <c r="A41" s="268">
        <f>A38+1</f>
        <v>10</v>
      </c>
      <c r="B41" s="269" t="s">
        <v>104</v>
      </c>
      <c r="C41" s="270" t="str">
        <f>IF(①基本情報と建物情報の入力!$G$22="", "妻住戸(主方位+90側)", "妻住戸（"&amp;方位!$B$3&amp;"側）")</f>
        <v>妻住戸(主方位+90側)</v>
      </c>
      <c r="D41" s="226" t="str">
        <f>計算過程!JN16</f>
        <v>-</v>
      </c>
      <c r="E41" s="227" t="str">
        <f>計算過程!LD16</f>
        <v>-</v>
      </c>
      <c r="F41" s="227" t="str">
        <f>計算過程!MT16</f>
        <v>-</v>
      </c>
      <c r="G41" s="226" t="str">
        <f>計算過程!FV16</f>
        <v>-</v>
      </c>
      <c r="H41" s="226" t="str">
        <f>IF(J41="-", "-", IF(①基本情報と建物情報の入力!$I38="有り", J41*室面積の比率!$B$4, J41*室面積の比率!$B$5))</f>
        <v>-</v>
      </c>
      <c r="I41" s="226" t="str">
        <f>IF(J41="-", "-", IF(①基本情報と建物情報の入力!$I38="有り", J41*室面積の比率!$C$4, 0))</f>
        <v>-</v>
      </c>
      <c r="J41" s="226" t="str">
        <f>計算過程!P16</f>
        <v>-</v>
      </c>
      <c r="K41" s="106"/>
      <c r="L41" s="106"/>
    </row>
    <row r="42" spans="1:12" s="75" customFormat="1">
      <c r="A42" s="271"/>
      <c r="B42" s="272"/>
      <c r="C42" s="273" t="str">
        <f>IF(①基本情報と建物情報の入力!$G$22="", "妻住戸(主方位+270側)", "妻住戸（"&amp;方位!$D$3&amp;"側）")</f>
        <v>妻住戸(主方位+270側)</v>
      </c>
      <c r="D42" s="228" t="str">
        <f>計算過程!JO16</f>
        <v>-</v>
      </c>
      <c r="E42" s="229" t="str">
        <f>計算過程!LE16</f>
        <v>-</v>
      </c>
      <c r="F42" s="229" t="str">
        <f>計算過程!MU16</f>
        <v>-</v>
      </c>
      <c r="G42" s="228" t="str">
        <f>計算過程!FW16</f>
        <v>-</v>
      </c>
      <c r="H42" s="228" t="str">
        <f>IF(J42="-", "-", IF(①基本情報と建物情報の入力!$I38="有り", J42*室面積の比率!$B$4, J42*室面積の比率!$B$5))</f>
        <v>-</v>
      </c>
      <c r="I42" s="228" t="str">
        <f>IF(J42="-", "-", IF(①基本情報と建物情報の入力!$I38="有り", J42*室面積の比率!$C$4, 0))</f>
        <v>-</v>
      </c>
      <c r="J42" s="228" t="str">
        <f>計算過程!Q16</f>
        <v>-</v>
      </c>
      <c r="K42" s="106"/>
    </row>
    <row r="43" spans="1:12" s="75" customFormat="1">
      <c r="A43" s="274"/>
      <c r="B43" s="275"/>
      <c r="C43" s="276" t="s">
        <v>347</v>
      </c>
      <c r="D43" s="230" t="str">
        <f>計算過程!JP16</f>
        <v>-</v>
      </c>
      <c r="E43" s="231" t="str">
        <f>計算過程!LF16</f>
        <v>-</v>
      </c>
      <c r="F43" s="231" t="str">
        <f>計算過程!MV16</f>
        <v>-</v>
      </c>
      <c r="G43" s="230" t="str">
        <f>計算過程!FX16</f>
        <v>-</v>
      </c>
      <c r="H43" s="230" t="str">
        <f>IF(J43="-", "-", IF(①基本情報と建物情報の入力!$I38="有り", J43*室面積の比率!$B$4, J43*室面積の比率!$B$5))</f>
        <v>-</v>
      </c>
      <c r="I43" s="230" t="str">
        <f>IF(J43="-", "-", IF(①基本情報と建物情報の入力!$I38="有り", J43*室面積の比率!$C$4, 0))</f>
        <v>-</v>
      </c>
      <c r="J43" s="230" t="str">
        <f>計算過程!R16</f>
        <v>-</v>
      </c>
    </row>
    <row r="44" spans="1:12" s="75" customFormat="1">
      <c r="A44" s="268">
        <f>A41+1</f>
        <v>11</v>
      </c>
      <c r="B44" s="269" t="s">
        <v>104</v>
      </c>
      <c r="C44" s="270" t="str">
        <f>IF(①基本情報と建物情報の入力!$G$22="", "妻住戸(主方位+90側)", "妻住戸（"&amp;方位!$B$3&amp;"側）")</f>
        <v>妻住戸(主方位+90側)</v>
      </c>
      <c r="D44" s="226" t="str">
        <f>計算過程!JN17</f>
        <v>-</v>
      </c>
      <c r="E44" s="227" t="str">
        <f>計算過程!LD17</f>
        <v>-</v>
      </c>
      <c r="F44" s="227" t="str">
        <f>計算過程!MT17</f>
        <v>-</v>
      </c>
      <c r="G44" s="226" t="str">
        <f>計算過程!FV17</f>
        <v>-</v>
      </c>
      <c r="H44" s="226" t="str">
        <f>IF(J44="-", "-", IF(①基本情報と建物情報の入力!$I39="有り", J44*室面積の比率!$B$4, J44*室面積の比率!$B$5))</f>
        <v>-</v>
      </c>
      <c r="I44" s="226" t="str">
        <f>IF(J44="-", "-", IF(①基本情報と建物情報の入力!$I39="有り", J44*室面積の比率!$C$4, 0))</f>
        <v>-</v>
      </c>
      <c r="J44" s="226" t="str">
        <f>計算過程!P17</f>
        <v>-</v>
      </c>
      <c r="K44" s="106"/>
      <c r="L44" s="106"/>
    </row>
    <row r="45" spans="1:12">
      <c r="A45" s="271"/>
      <c r="B45" s="272"/>
      <c r="C45" s="273" t="str">
        <f>IF(①基本情報と建物情報の入力!$G$22="", "妻住戸(主方位+270側)", "妻住戸（"&amp;方位!$D$3&amp;"側）")</f>
        <v>妻住戸(主方位+270側)</v>
      </c>
      <c r="D45" s="228" t="str">
        <f>計算過程!JO17</f>
        <v>-</v>
      </c>
      <c r="E45" s="229" t="str">
        <f>計算過程!LE17</f>
        <v>-</v>
      </c>
      <c r="F45" s="229" t="str">
        <f>計算過程!MU17</f>
        <v>-</v>
      </c>
      <c r="G45" s="228" t="str">
        <f>計算過程!FW17</f>
        <v>-</v>
      </c>
      <c r="H45" s="228" t="str">
        <f>IF(J45="-", "-", IF(①基本情報と建物情報の入力!$I39="有り", J45*室面積の比率!$B$4, J45*室面積の比率!$B$5))</f>
        <v>-</v>
      </c>
      <c r="I45" s="228" t="str">
        <f>IF(J45="-", "-", IF(①基本情報と建物情報の入力!$I39="有り", J45*室面積の比率!$C$4, 0))</f>
        <v>-</v>
      </c>
      <c r="J45" s="228" t="str">
        <f>計算過程!Q17</f>
        <v>-</v>
      </c>
      <c r="K45" s="106"/>
    </row>
    <row r="46" spans="1:12">
      <c r="A46" s="274"/>
      <c r="B46" s="275"/>
      <c r="C46" s="276" t="s">
        <v>347</v>
      </c>
      <c r="D46" s="230" t="str">
        <f>計算過程!JP17</f>
        <v>-</v>
      </c>
      <c r="E46" s="231" t="str">
        <f>計算過程!LF17</f>
        <v>-</v>
      </c>
      <c r="F46" s="231" t="str">
        <f>計算過程!MV17</f>
        <v>-</v>
      </c>
      <c r="G46" s="230" t="str">
        <f>計算過程!FX17</f>
        <v>-</v>
      </c>
      <c r="H46" s="230" t="str">
        <f>IF(J46="-", "-", IF(①基本情報と建物情報の入力!$I39="有り", J46*室面積の比率!$B$4, J46*室面積の比率!$B$5))</f>
        <v>-</v>
      </c>
      <c r="I46" s="230" t="str">
        <f>IF(J46="-", "-", IF(①基本情報と建物情報の入力!$I39="有り", J46*室面積の比率!$C$4, 0))</f>
        <v>-</v>
      </c>
      <c r="J46" s="230" t="str">
        <f>計算過程!R17</f>
        <v>-</v>
      </c>
    </row>
    <row r="47" spans="1:12">
      <c r="A47" s="268">
        <f>A44+1</f>
        <v>12</v>
      </c>
      <c r="B47" s="269" t="s">
        <v>104</v>
      </c>
      <c r="C47" s="270" t="str">
        <f>IF(①基本情報と建物情報の入力!$G$22="", "妻住戸(主方位+90側)", "妻住戸（"&amp;方位!$B$3&amp;"側）")</f>
        <v>妻住戸(主方位+90側)</v>
      </c>
      <c r="D47" s="226" t="str">
        <f>計算過程!JN18</f>
        <v>-</v>
      </c>
      <c r="E47" s="227" t="str">
        <f>計算過程!LD18</f>
        <v>-</v>
      </c>
      <c r="F47" s="227" t="str">
        <f>計算過程!MT18</f>
        <v>-</v>
      </c>
      <c r="G47" s="226" t="str">
        <f>計算過程!FV18</f>
        <v>-</v>
      </c>
      <c r="H47" s="226" t="str">
        <f>IF(J47="-", "-", IF(①基本情報と建物情報の入力!$I40="有り", J47*室面積の比率!$B$4, J47*室面積の比率!$B$5))</f>
        <v>-</v>
      </c>
      <c r="I47" s="226" t="str">
        <f>IF(J47="-", "-", IF(①基本情報と建物情報の入力!$I40="有り", J47*室面積の比率!$C$4, 0))</f>
        <v>-</v>
      </c>
      <c r="J47" s="226" t="str">
        <f>計算過程!P18</f>
        <v>-</v>
      </c>
      <c r="K47" s="106"/>
      <c r="L47" s="106"/>
    </row>
    <row r="48" spans="1:12">
      <c r="A48" s="271"/>
      <c r="B48" s="272"/>
      <c r="C48" s="273" t="str">
        <f>IF(①基本情報と建物情報の入力!$G$22="", "妻住戸(主方位+270側)", "妻住戸（"&amp;方位!$D$3&amp;"側）")</f>
        <v>妻住戸(主方位+270側)</v>
      </c>
      <c r="D48" s="228" t="str">
        <f>計算過程!JO18</f>
        <v>-</v>
      </c>
      <c r="E48" s="229" t="str">
        <f>計算過程!LE18</f>
        <v>-</v>
      </c>
      <c r="F48" s="229" t="str">
        <f>計算過程!MU18</f>
        <v>-</v>
      </c>
      <c r="G48" s="228" t="str">
        <f>計算過程!FW18</f>
        <v>-</v>
      </c>
      <c r="H48" s="228" t="str">
        <f>IF(J48="-", "-", IF(①基本情報と建物情報の入力!$I40="有り", J48*室面積の比率!$B$4, J48*室面積の比率!$B$5))</f>
        <v>-</v>
      </c>
      <c r="I48" s="228" t="str">
        <f>IF(J48="-", "-", IF(①基本情報と建物情報の入力!$I40="有り", J48*室面積の比率!$C$4, 0))</f>
        <v>-</v>
      </c>
      <c r="J48" s="228" t="str">
        <f>計算過程!Q18</f>
        <v>-</v>
      </c>
      <c r="K48" s="106"/>
    </row>
    <row r="49" spans="1:12">
      <c r="A49" s="274"/>
      <c r="B49" s="275"/>
      <c r="C49" s="276" t="s">
        <v>347</v>
      </c>
      <c r="D49" s="230" t="str">
        <f>計算過程!JP18</f>
        <v>-</v>
      </c>
      <c r="E49" s="231" t="str">
        <f>計算過程!LF18</f>
        <v>-</v>
      </c>
      <c r="F49" s="231" t="str">
        <f>計算過程!MV18</f>
        <v>-</v>
      </c>
      <c r="G49" s="230" t="str">
        <f>計算過程!FX18</f>
        <v>-</v>
      </c>
      <c r="H49" s="230" t="str">
        <f>IF(J49="-", "-", IF(①基本情報と建物情報の入力!$I40="有り", J49*室面積の比率!$B$4, J49*室面積の比率!$B$5))</f>
        <v>-</v>
      </c>
      <c r="I49" s="230" t="str">
        <f>IF(J49="-", "-", IF(①基本情報と建物情報の入力!$I40="有り", J49*室面積の比率!$C$4, 0))</f>
        <v>-</v>
      </c>
      <c r="J49" s="230" t="str">
        <f>計算過程!R18</f>
        <v>-</v>
      </c>
    </row>
    <row r="50" spans="1:12">
      <c r="A50" s="268">
        <f>A47+1</f>
        <v>13</v>
      </c>
      <c r="B50" s="269" t="s">
        <v>104</v>
      </c>
      <c r="C50" s="270" t="str">
        <f>IF(①基本情報と建物情報の入力!$G$22="", "妻住戸(主方位+90側)", "妻住戸（"&amp;方位!$B$3&amp;"側）")</f>
        <v>妻住戸(主方位+90側)</v>
      </c>
      <c r="D50" s="226" t="str">
        <f>計算過程!JN19</f>
        <v>-</v>
      </c>
      <c r="E50" s="227" t="str">
        <f>計算過程!LD19</f>
        <v>-</v>
      </c>
      <c r="F50" s="227" t="str">
        <f>計算過程!MT19</f>
        <v>-</v>
      </c>
      <c r="G50" s="226" t="str">
        <f>計算過程!FV19</f>
        <v>-</v>
      </c>
      <c r="H50" s="226" t="str">
        <f>IF(J50="-", "-", IF(①基本情報と建物情報の入力!$I41="有り", J50*室面積の比率!$B$4, J50*室面積の比率!$B$5))</f>
        <v>-</v>
      </c>
      <c r="I50" s="226" t="str">
        <f>IF(J50="-", "-", IF(①基本情報と建物情報の入力!$I41="有り", J50*室面積の比率!$C$4, 0))</f>
        <v>-</v>
      </c>
      <c r="J50" s="226" t="str">
        <f>計算過程!P19</f>
        <v>-</v>
      </c>
      <c r="K50" s="106"/>
      <c r="L50" s="106"/>
    </row>
    <row r="51" spans="1:12">
      <c r="A51" s="271"/>
      <c r="B51" s="272"/>
      <c r="C51" s="273" t="str">
        <f>IF(①基本情報と建物情報の入力!$G$22="", "妻住戸(主方位+270側)", "妻住戸（"&amp;方位!$D$3&amp;"側）")</f>
        <v>妻住戸(主方位+270側)</v>
      </c>
      <c r="D51" s="228" t="str">
        <f>計算過程!JO19</f>
        <v>-</v>
      </c>
      <c r="E51" s="229" t="str">
        <f>計算過程!LE19</f>
        <v>-</v>
      </c>
      <c r="F51" s="229" t="str">
        <f>計算過程!MU19</f>
        <v>-</v>
      </c>
      <c r="G51" s="228" t="str">
        <f>計算過程!FW19</f>
        <v>-</v>
      </c>
      <c r="H51" s="228" t="str">
        <f>IF(J51="-", "-", IF(①基本情報と建物情報の入力!$I41="有り", J51*室面積の比率!$B$4, J51*室面積の比率!$B$5))</f>
        <v>-</v>
      </c>
      <c r="I51" s="228" t="str">
        <f>IF(J51="-", "-", IF(①基本情報と建物情報の入力!$I41="有り", J51*室面積の比率!$C$4, 0))</f>
        <v>-</v>
      </c>
      <c r="J51" s="228" t="str">
        <f>計算過程!Q19</f>
        <v>-</v>
      </c>
      <c r="K51" s="106"/>
    </row>
    <row r="52" spans="1:12">
      <c r="A52" s="274"/>
      <c r="B52" s="275"/>
      <c r="C52" s="276" t="s">
        <v>347</v>
      </c>
      <c r="D52" s="230" t="str">
        <f>計算過程!JP19</f>
        <v>-</v>
      </c>
      <c r="E52" s="231" t="str">
        <f>計算過程!LF19</f>
        <v>-</v>
      </c>
      <c r="F52" s="231" t="str">
        <f>計算過程!MV19</f>
        <v>-</v>
      </c>
      <c r="G52" s="230" t="str">
        <f>計算過程!FX19</f>
        <v>-</v>
      </c>
      <c r="H52" s="230" t="str">
        <f>IF(J52="-", "-", IF(①基本情報と建物情報の入力!$I41="有り", J52*室面積の比率!$B$4, J52*室面積の比率!$B$5))</f>
        <v>-</v>
      </c>
      <c r="I52" s="230" t="str">
        <f>IF(J52="-", "-", IF(①基本情報と建物情報の入力!$I41="有り", J52*室面積の比率!$C$4, 0))</f>
        <v>-</v>
      </c>
      <c r="J52" s="230" t="str">
        <f>計算過程!R19</f>
        <v>-</v>
      </c>
    </row>
    <row r="53" spans="1:12">
      <c r="A53" s="268">
        <f>A50+1</f>
        <v>14</v>
      </c>
      <c r="B53" s="269" t="s">
        <v>104</v>
      </c>
      <c r="C53" s="270" t="str">
        <f>IF(①基本情報と建物情報の入力!$G$22="", "妻住戸(主方位+90側)", "妻住戸（"&amp;方位!$B$3&amp;"側）")</f>
        <v>妻住戸(主方位+90側)</v>
      </c>
      <c r="D53" s="226" t="str">
        <f>計算過程!JN20</f>
        <v>-</v>
      </c>
      <c r="E53" s="227" t="str">
        <f>計算過程!LD20</f>
        <v>-</v>
      </c>
      <c r="F53" s="227" t="str">
        <f>計算過程!MT20</f>
        <v>-</v>
      </c>
      <c r="G53" s="226" t="str">
        <f>計算過程!FV20</f>
        <v>-</v>
      </c>
      <c r="H53" s="226" t="str">
        <f>IF(J53="-", "-", IF(①基本情報と建物情報の入力!$I42="有り", J53*室面積の比率!$B$4, J53*室面積の比率!$B$5))</f>
        <v>-</v>
      </c>
      <c r="I53" s="226" t="str">
        <f>IF(J53="-", "-", IF(①基本情報と建物情報の入力!$I42="有り", J53*室面積の比率!$C$4, 0))</f>
        <v>-</v>
      </c>
      <c r="J53" s="226" t="str">
        <f>計算過程!P20</f>
        <v>-</v>
      </c>
      <c r="K53" s="106"/>
      <c r="L53" s="106"/>
    </row>
    <row r="54" spans="1:12">
      <c r="A54" s="271"/>
      <c r="B54" s="272"/>
      <c r="C54" s="273" t="str">
        <f>IF(①基本情報と建物情報の入力!$G$22="", "妻住戸(主方位+270側)", "妻住戸（"&amp;方位!$D$3&amp;"側）")</f>
        <v>妻住戸(主方位+270側)</v>
      </c>
      <c r="D54" s="228" t="str">
        <f>計算過程!JO20</f>
        <v>-</v>
      </c>
      <c r="E54" s="229" t="str">
        <f>計算過程!LE20</f>
        <v>-</v>
      </c>
      <c r="F54" s="229" t="str">
        <f>計算過程!MU20</f>
        <v>-</v>
      </c>
      <c r="G54" s="228" t="str">
        <f>計算過程!FW20</f>
        <v>-</v>
      </c>
      <c r="H54" s="228" t="str">
        <f>IF(J54="-", "-", IF(①基本情報と建物情報の入力!$I42="有り", J54*室面積の比率!$B$4, J54*室面積の比率!$B$5))</f>
        <v>-</v>
      </c>
      <c r="I54" s="228" t="str">
        <f>IF(J54="-", "-", IF(①基本情報と建物情報の入力!$I42="有り", J54*室面積の比率!$C$4, 0))</f>
        <v>-</v>
      </c>
      <c r="J54" s="228" t="str">
        <f>計算過程!Q20</f>
        <v>-</v>
      </c>
      <c r="K54" s="106"/>
    </row>
    <row r="55" spans="1:12">
      <c r="A55" s="274"/>
      <c r="B55" s="275"/>
      <c r="C55" s="276" t="s">
        <v>347</v>
      </c>
      <c r="D55" s="230" t="str">
        <f>計算過程!JP20</f>
        <v>-</v>
      </c>
      <c r="E55" s="231" t="str">
        <f>計算過程!LF20</f>
        <v>-</v>
      </c>
      <c r="F55" s="231" t="str">
        <f>計算過程!MV20</f>
        <v>-</v>
      </c>
      <c r="G55" s="230" t="str">
        <f>計算過程!FX20</f>
        <v>-</v>
      </c>
      <c r="H55" s="230" t="str">
        <f>IF(J55="-", "-", IF(①基本情報と建物情報の入力!$I42="有り", J55*室面積の比率!$B$4, J55*室面積の比率!$B$5))</f>
        <v>-</v>
      </c>
      <c r="I55" s="230" t="str">
        <f>IF(J55="-", "-", IF(①基本情報と建物情報の入力!$I42="有り", J55*室面積の比率!$C$4, 0))</f>
        <v>-</v>
      </c>
      <c r="J55" s="230" t="str">
        <f>計算過程!R20</f>
        <v>-</v>
      </c>
    </row>
    <row r="56" spans="1:12">
      <c r="A56" s="268">
        <f>A53+1</f>
        <v>15</v>
      </c>
      <c r="B56" s="269" t="s">
        <v>104</v>
      </c>
      <c r="C56" s="270" t="str">
        <f>IF(①基本情報と建物情報の入力!$G$22="", "妻住戸(主方位+90側)", "妻住戸（"&amp;方位!$B$3&amp;"側）")</f>
        <v>妻住戸(主方位+90側)</v>
      </c>
      <c r="D56" s="226" t="str">
        <f>計算過程!JN21</f>
        <v>-</v>
      </c>
      <c r="E56" s="227" t="str">
        <f>計算過程!LD21</f>
        <v>-</v>
      </c>
      <c r="F56" s="227" t="str">
        <f>計算過程!MT21</f>
        <v>-</v>
      </c>
      <c r="G56" s="226" t="str">
        <f>計算過程!FV21</f>
        <v>-</v>
      </c>
      <c r="H56" s="226" t="str">
        <f>IF(J56="-", "-", IF(①基本情報と建物情報の入力!$I43="有り", J56*室面積の比率!$B$4, J56*室面積の比率!$B$5))</f>
        <v>-</v>
      </c>
      <c r="I56" s="226" t="str">
        <f>IF(J56="-", "-", IF(①基本情報と建物情報の入力!$I43="有り", J56*室面積の比率!$C$4, 0))</f>
        <v>-</v>
      </c>
      <c r="J56" s="226" t="str">
        <f>計算過程!P21</f>
        <v>-</v>
      </c>
      <c r="K56" s="106"/>
      <c r="L56" s="106"/>
    </row>
    <row r="57" spans="1:12">
      <c r="A57" s="271"/>
      <c r="B57" s="272"/>
      <c r="C57" s="273" t="str">
        <f>IF(①基本情報と建物情報の入力!$G$22="", "妻住戸(主方位+270側)", "妻住戸（"&amp;方位!$D$3&amp;"側）")</f>
        <v>妻住戸(主方位+270側)</v>
      </c>
      <c r="D57" s="228" t="str">
        <f>計算過程!JO21</f>
        <v>-</v>
      </c>
      <c r="E57" s="229" t="str">
        <f>計算過程!LE21</f>
        <v>-</v>
      </c>
      <c r="F57" s="229" t="str">
        <f>計算過程!MU21</f>
        <v>-</v>
      </c>
      <c r="G57" s="228" t="str">
        <f>計算過程!FW21</f>
        <v>-</v>
      </c>
      <c r="H57" s="228" t="str">
        <f>IF(J57="-", "-", IF(①基本情報と建物情報の入力!$I43="有り", J57*室面積の比率!$B$4, J57*室面積の比率!$B$5))</f>
        <v>-</v>
      </c>
      <c r="I57" s="228" t="str">
        <f>IF(J57="-", "-", IF(①基本情報と建物情報の入力!$I43="有り", J57*室面積の比率!$C$4, 0))</f>
        <v>-</v>
      </c>
      <c r="J57" s="228" t="str">
        <f>計算過程!Q21</f>
        <v>-</v>
      </c>
      <c r="K57" s="106"/>
    </row>
    <row r="58" spans="1:12">
      <c r="A58" s="274"/>
      <c r="B58" s="275"/>
      <c r="C58" s="276" t="s">
        <v>347</v>
      </c>
      <c r="D58" s="230" t="str">
        <f>計算過程!JP21</f>
        <v>-</v>
      </c>
      <c r="E58" s="231" t="str">
        <f>計算過程!LF21</f>
        <v>-</v>
      </c>
      <c r="F58" s="231" t="str">
        <f>計算過程!MV21</f>
        <v>-</v>
      </c>
      <c r="G58" s="230" t="str">
        <f>計算過程!FX21</f>
        <v>-</v>
      </c>
      <c r="H58" s="230" t="str">
        <f>IF(J58="-", "-", IF(①基本情報と建物情報の入力!$I43="有り", J58*室面積の比率!$B$4, J58*室面積の比率!$B$5))</f>
        <v>-</v>
      </c>
      <c r="I58" s="230" t="str">
        <f>IF(J58="-", "-", IF(①基本情報と建物情報の入力!$I43="有り", J58*室面積の比率!$C$4, 0))</f>
        <v>-</v>
      </c>
      <c r="J58" s="230" t="str">
        <f>計算過程!R21</f>
        <v>-</v>
      </c>
      <c r="K58" s="75"/>
    </row>
    <row r="59" spans="1:12">
      <c r="A59" s="268">
        <f>A56+1</f>
        <v>16</v>
      </c>
      <c r="B59" s="269" t="s">
        <v>104</v>
      </c>
      <c r="C59" s="270" t="str">
        <f>IF(①基本情報と建物情報の入力!$G$22="", "妻住戸(主方位+90側)", "妻住戸（"&amp;方位!$B$3&amp;"側）")</f>
        <v>妻住戸(主方位+90側)</v>
      </c>
      <c r="D59" s="226" t="str">
        <f>計算過程!JN22</f>
        <v>-</v>
      </c>
      <c r="E59" s="227" t="str">
        <f>計算過程!LD22</f>
        <v>-</v>
      </c>
      <c r="F59" s="227" t="str">
        <f>計算過程!MT22</f>
        <v>-</v>
      </c>
      <c r="G59" s="226" t="str">
        <f>計算過程!FV22</f>
        <v>-</v>
      </c>
      <c r="H59" s="226" t="str">
        <f>IF(J59="-", "-", IF(①基本情報と建物情報の入力!$I44="有り", J59*室面積の比率!$B$4, J59*室面積の比率!$B$5))</f>
        <v>-</v>
      </c>
      <c r="I59" s="226" t="str">
        <f>IF(J59="-", "-", IF(①基本情報と建物情報の入力!$I44="有り", J59*室面積の比率!$C$4, 0))</f>
        <v>-</v>
      </c>
      <c r="J59" s="226" t="str">
        <f>計算過程!P22</f>
        <v>-</v>
      </c>
      <c r="K59" s="106"/>
      <c r="L59" s="106"/>
    </row>
    <row r="60" spans="1:12">
      <c r="A60" s="271"/>
      <c r="B60" s="272"/>
      <c r="C60" s="273" t="str">
        <f>IF(①基本情報と建物情報の入力!$G$22="", "妻住戸(主方位+270側)", "妻住戸（"&amp;方位!$D$3&amp;"側）")</f>
        <v>妻住戸(主方位+270側)</v>
      </c>
      <c r="D60" s="228" t="str">
        <f>計算過程!JO22</f>
        <v>-</v>
      </c>
      <c r="E60" s="229" t="str">
        <f>計算過程!LE22</f>
        <v>-</v>
      </c>
      <c r="F60" s="229" t="str">
        <f>計算過程!MU22</f>
        <v>-</v>
      </c>
      <c r="G60" s="228" t="str">
        <f>計算過程!FW22</f>
        <v>-</v>
      </c>
      <c r="H60" s="228" t="str">
        <f>IF(J60="-", "-", IF(①基本情報と建物情報の入力!$I44="有り", J60*室面積の比率!$B$4, J60*室面積の比率!$B$5))</f>
        <v>-</v>
      </c>
      <c r="I60" s="228" t="str">
        <f>IF(J60="-", "-", IF(①基本情報と建物情報の入力!$I44="有り", J60*室面積の比率!$C$4, 0))</f>
        <v>-</v>
      </c>
      <c r="J60" s="228" t="str">
        <f>計算過程!Q22</f>
        <v>-</v>
      </c>
      <c r="K60" s="106"/>
    </row>
    <row r="61" spans="1:12">
      <c r="A61" s="274"/>
      <c r="B61" s="275"/>
      <c r="C61" s="276" t="s">
        <v>347</v>
      </c>
      <c r="D61" s="230" t="str">
        <f>計算過程!JP22</f>
        <v>-</v>
      </c>
      <c r="E61" s="231" t="str">
        <f>計算過程!LF22</f>
        <v>-</v>
      </c>
      <c r="F61" s="231" t="str">
        <f>計算過程!MV22</f>
        <v>-</v>
      </c>
      <c r="G61" s="230" t="str">
        <f>計算過程!FX22</f>
        <v>-</v>
      </c>
      <c r="H61" s="230" t="str">
        <f>IF(J61="-", "-", IF(①基本情報と建物情報の入力!$I44="有り", J61*室面積の比率!$B$4, J61*室面積の比率!$B$5))</f>
        <v>-</v>
      </c>
      <c r="I61" s="230" t="str">
        <f>IF(J61="-", "-", IF(①基本情報と建物情報の入力!$I44="有り", J61*室面積の比率!$C$4, 0))</f>
        <v>-</v>
      </c>
      <c r="J61" s="230" t="str">
        <f>計算過程!R22</f>
        <v>-</v>
      </c>
      <c r="K61" s="82"/>
    </row>
    <row r="62" spans="1:12">
      <c r="A62" s="268">
        <f>A59+1</f>
        <v>17</v>
      </c>
      <c r="B62" s="269" t="s">
        <v>104</v>
      </c>
      <c r="C62" s="270" t="str">
        <f>IF(①基本情報と建物情報の入力!$G$22="", "妻住戸(主方位+90側)", "妻住戸（"&amp;方位!$B$3&amp;"側）")</f>
        <v>妻住戸(主方位+90側)</v>
      </c>
      <c r="D62" s="226" t="str">
        <f>計算過程!JN23</f>
        <v>-</v>
      </c>
      <c r="E62" s="227" t="str">
        <f>計算過程!LD23</f>
        <v>-</v>
      </c>
      <c r="F62" s="227" t="str">
        <f>計算過程!MT23</f>
        <v>-</v>
      </c>
      <c r="G62" s="226" t="str">
        <f>計算過程!FV23</f>
        <v>-</v>
      </c>
      <c r="H62" s="226" t="str">
        <f>IF(J62="-", "-", IF(①基本情報と建物情報の入力!$I45="有り", J62*室面積の比率!$B$4, J62*室面積の比率!$B$5))</f>
        <v>-</v>
      </c>
      <c r="I62" s="226" t="str">
        <f>IF(J62="-", "-", IF(①基本情報と建物情報の入力!$I45="有り", J62*室面積の比率!$C$4, 0))</f>
        <v>-</v>
      </c>
      <c r="J62" s="226" t="str">
        <f>計算過程!P23</f>
        <v>-</v>
      </c>
      <c r="K62" s="106"/>
      <c r="L62" s="106"/>
    </row>
    <row r="63" spans="1:12">
      <c r="A63" s="271"/>
      <c r="B63" s="272"/>
      <c r="C63" s="273" t="str">
        <f>IF(①基本情報と建物情報の入力!$G$22="", "妻住戸(主方位+270側)", "妻住戸（"&amp;方位!$D$3&amp;"側）")</f>
        <v>妻住戸(主方位+270側)</v>
      </c>
      <c r="D63" s="228" t="str">
        <f>計算過程!JO23</f>
        <v>-</v>
      </c>
      <c r="E63" s="229" t="str">
        <f>計算過程!LE23</f>
        <v>-</v>
      </c>
      <c r="F63" s="229" t="str">
        <f>計算過程!MU23</f>
        <v>-</v>
      </c>
      <c r="G63" s="228" t="str">
        <f>計算過程!FW23</f>
        <v>-</v>
      </c>
      <c r="H63" s="228" t="str">
        <f>IF(J63="-", "-", IF(①基本情報と建物情報の入力!$I45="有り", J63*室面積の比率!$B$4, J63*室面積の比率!$B$5))</f>
        <v>-</v>
      </c>
      <c r="I63" s="228" t="str">
        <f>IF(J63="-", "-", IF(①基本情報と建物情報の入力!$I45="有り", J63*室面積の比率!$C$4, 0))</f>
        <v>-</v>
      </c>
      <c r="J63" s="228" t="str">
        <f>計算過程!Q23</f>
        <v>-</v>
      </c>
      <c r="K63" s="106"/>
    </row>
    <row r="64" spans="1:12">
      <c r="A64" s="274"/>
      <c r="B64" s="275"/>
      <c r="C64" s="276" t="s">
        <v>347</v>
      </c>
      <c r="D64" s="230" t="str">
        <f>計算過程!JP23</f>
        <v>-</v>
      </c>
      <c r="E64" s="231" t="str">
        <f>計算過程!LF23</f>
        <v>-</v>
      </c>
      <c r="F64" s="231" t="str">
        <f>計算過程!MV23</f>
        <v>-</v>
      </c>
      <c r="G64" s="230" t="str">
        <f>計算過程!FX23</f>
        <v>-</v>
      </c>
      <c r="H64" s="230" t="str">
        <f>IF(J64="-", "-", IF(①基本情報と建物情報の入力!$I45="有り", J64*室面積の比率!$B$4, J64*室面積の比率!$B$5))</f>
        <v>-</v>
      </c>
      <c r="I64" s="230" t="str">
        <f>IF(J64="-", "-", IF(①基本情報と建物情報の入力!$I45="有り", J64*室面積の比率!$C$4, 0))</f>
        <v>-</v>
      </c>
      <c r="J64" s="230" t="str">
        <f>計算過程!R23</f>
        <v>-</v>
      </c>
      <c r="K64" s="106"/>
    </row>
    <row r="65" spans="1:12">
      <c r="A65" s="268">
        <f>A62+1</f>
        <v>18</v>
      </c>
      <c r="B65" s="269" t="s">
        <v>104</v>
      </c>
      <c r="C65" s="270" t="str">
        <f>IF(①基本情報と建物情報の入力!$G$22="", "妻住戸(主方位+90側)", "妻住戸（"&amp;方位!$B$3&amp;"側）")</f>
        <v>妻住戸(主方位+90側)</v>
      </c>
      <c r="D65" s="226" t="str">
        <f>計算過程!JN24</f>
        <v>-</v>
      </c>
      <c r="E65" s="227" t="str">
        <f>計算過程!LD24</f>
        <v>-</v>
      </c>
      <c r="F65" s="227" t="str">
        <f>計算過程!MT24</f>
        <v>-</v>
      </c>
      <c r="G65" s="226" t="str">
        <f>計算過程!FV24</f>
        <v>-</v>
      </c>
      <c r="H65" s="226" t="str">
        <f>IF(J65="-", "-", IF(①基本情報と建物情報の入力!$I46="有り", J65*室面積の比率!$B$4, J65*室面積の比率!$B$5))</f>
        <v>-</v>
      </c>
      <c r="I65" s="226" t="str">
        <f>IF(J65="-", "-", IF(①基本情報と建物情報の入力!$I46="有り", J65*室面積の比率!$C$4, 0))</f>
        <v>-</v>
      </c>
      <c r="J65" s="226" t="str">
        <f>計算過程!P24</f>
        <v>-</v>
      </c>
      <c r="K65" s="106"/>
      <c r="L65" s="106"/>
    </row>
    <row r="66" spans="1:12">
      <c r="A66" s="271"/>
      <c r="B66" s="272"/>
      <c r="C66" s="273" t="str">
        <f>IF(①基本情報と建物情報の入力!$G$22="", "妻住戸(主方位+270側)", "妻住戸（"&amp;方位!$D$3&amp;"側）")</f>
        <v>妻住戸(主方位+270側)</v>
      </c>
      <c r="D66" s="228" t="str">
        <f>計算過程!JO24</f>
        <v>-</v>
      </c>
      <c r="E66" s="229" t="str">
        <f>計算過程!LE24</f>
        <v>-</v>
      </c>
      <c r="F66" s="229" t="str">
        <f>計算過程!MU24</f>
        <v>-</v>
      </c>
      <c r="G66" s="228" t="str">
        <f>計算過程!FW24</f>
        <v>-</v>
      </c>
      <c r="H66" s="228" t="str">
        <f>IF(J66="-", "-", IF(①基本情報と建物情報の入力!$I46="有り", J66*室面積の比率!$B$4, J66*室面積の比率!$B$5))</f>
        <v>-</v>
      </c>
      <c r="I66" s="228" t="str">
        <f>IF(J66="-", "-", IF(①基本情報と建物情報の入力!$I46="有り", J66*室面積の比率!$C$4, 0))</f>
        <v>-</v>
      </c>
      <c r="J66" s="228" t="str">
        <f>計算過程!Q24</f>
        <v>-</v>
      </c>
      <c r="K66" s="106"/>
    </row>
    <row r="67" spans="1:12">
      <c r="A67" s="274"/>
      <c r="B67" s="275"/>
      <c r="C67" s="276" t="s">
        <v>347</v>
      </c>
      <c r="D67" s="230" t="str">
        <f>計算過程!JP24</f>
        <v>-</v>
      </c>
      <c r="E67" s="231" t="str">
        <f>計算過程!LF24</f>
        <v>-</v>
      </c>
      <c r="F67" s="231" t="str">
        <f>計算過程!MV24</f>
        <v>-</v>
      </c>
      <c r="G67" s="230" t="str">
        <f>計算過程!FX24</f>
        <v>-</v>
      </c>
      <c r="H67" s="230" t="str">
        <f>IF(J67="-", "-", IF(①基本情報と建物情報の入力!$I46="有り", J67*室面積の比率!$B$4, J67*室面積の比率!$B$5))</f>
        <v>-</v>
      </c>
      <c r="I67" s="230" t="str">
        <f>IF(J67="-", "-", IF(①基本情報と建物情報の入力!$I46="有り", J67*室面積の比率!$C$4, 0))</f>
        <v>-</v>
      </c>
      <c r="J67" s="230" t="str">
        <f>計算過程!R24</f>
        <v>-</v>
      </c>
      <c r="K67" s="106"/>
    </row>
    <row r="68" spans="1:12">
      <c r="A68" s="268">
        <f>A65+1</f>
        <v>19</v>
      </c>
      <c r="B68" s="269" t="s">
        <v>104</v>
      </c>
      <c r="C68" s="270" t="str">
        <f>IF(①基本情報と建物情報の入力!$G$22="", "妻住戸(主方位+90側)", "妻住戸（"&amp;方位!$B$3&amp;"側）")</f>
        <v>妻住戸(主方位+90側)</v>
      </c>
      <c r="D68" s="226" t="str">
        <f>計算過程!JN25</f>
        <v>-</v>
      </c>
      <c r="E68" s="227" t="str">
        <f>計算過程!LD25</f>
        <v>-</v>
      </c>
      <c r="F68" s="227" t="str">
        <f>計算過程!MT25</f>
        <v>-</v>
      </c>
      <c r="G68" s="226" t="str">
        <f>計算過程!FV25</f>
        <v>-</v>
      </c>
      <c r="H68" s="226" t="str">
        <f>IF(J68="-", "-", IF(①基本情報と建物情報の入力!$I47="有り", J68*室面積の比率!$B$4, J68*室面積の比率!$B$5))</f>
        <v>-</v>
      </c>
      <c r="I68" s="226" t="str">
        <f>IF(J68="-", "-", IF(①基本情報と建物情報の入力!$I47="有り", J68*室面積の比率!$C$4, 0))</f>
        <v>-</v>
      </c>
      <c r="J68" s="226" t="str">
        <f>計算過程!P25</f>
        <v>-</v>
      </c>
      <c r="K68" s="106"/>
      <c r="L68" s="106"/>
    </row>
    <row r="69" spans="1:12">
      <c r="A69" s="271"/>
      <c r="B69" s="272"/>
      <c r="C69" s="273" t="str">
        <f>IF(①基本情報と建物情報の入力!$G$22="", "妻住戸(主方位+270側)", "妻住戸（"&amp;方位!$D$3&amp;"側）")</f>
        <v>妻住戸(主方位+270側)</v>
      </c>
      <c r="D69" s="228" t="str">
        <f>計算過程!JO25</f>
        <v>-</v>
      </c>
      <c r="E69" s="229" t="str">
        <f>計算過程!LE25</f>
        <v>-</v>
      </c>
      <c r="F69" s="229" t="str">
        <f>計算過程!MU25</f>
        <v>-</v>
      </c>
      <c r="G69" s="228" t="str">
        <f>計算過程!FW25</f>
        <v>-</v>
      </c>
      <c r="H69" s="228" t="str">
        <f>IF(J69="-", "-", IF(①基本情報と建物情報の入力!$I47="有り", J69*室面積の比率!$B$4, J69*室面積の比率!$B$5))</f>
        <v>-</v>
      </c>
      <c r="I69" s="228" t="str">
        <f>IF(J69="-", "-", IF(①基本情報と建物情報の入力!$I47="有り", J69*室面積の比率!$C$4, 0))</f>
        <v>-</v>
      </c>
      <c r="J69" s="228" t="str">
        <f>計算過程!Q25</f>
        <v>-</v>
      </c>
      <c r="K69" s="106"/>
    </row>
    <row r="70" spans="1:12">
      <c r="A70" s="274"/>
      <c r="B70" s="275"/>
      <c r="C70" s="276" t="s">
        <v>347</v>
      </c>
      <c r="D70" s="230" t="str">
        <f>計算過程!JP25</f>
        <v>-</v>
      </c>
      <c r="E70" s="231" t="str">
        <f>計算過程!LF25</f>
        <v>-</v>
      </c>
      <c r="F70" s="231" t="str">
        <f>計算過程!MV25</f>
        <v>-</v>
      </c>
      <c r="G70" s="230" t="str">
        <f>計算過程!FX25</f>
        <v>-</v>
      </c>
      <c r="H70" s="230" t="str">
        <f>IF(J70="-", "-", IF(①基本情報と建物情報の入力!$I47="有り", J70*室面積の比率!$B$4, J70*室面積の比率!$B$5))</f>
        <v>-</v>
      </c>
      <c r="I70" s="230" t="str">
        <f>IF(J70="-", "-", IF(①基本情報と建物情報の入力!$I47="有り", J70*室面積の比率!$C$4, 0))</f>
        <v>-</v>
      </c>
      <c r="J70" s="230" t="str">
        <f>計算過程!R25</f>
        <v>-</v>
      </c>
      <c r="K70" s="106"/>
    </row>
    <row r="71" spans="1:12">
      <c r="A71" s="268">
        <f>A68+1</f>
        <v>20</v>
      </c>
      <c r="B71" s="269" t="s">
        <v>104</v>
      </c>
      <c r="C71" s="270" t="str">
        <f>IF(①基本情報と建物情報の入力!$G$22="", "妻住戸(主方位+90側)", "妻住戸（"&amp;方位!$B$3&amp;"側）")</f>
        <v>妻住戸(主方位+90側)</v>
      </c>
      <c r="D71" s="226" t="str">
        <f>計算過程!JN26</f>
        <v>-</v>
      </c>
      <c r="E71" s="227" t="str">
        <f>計算過程!LD26</f>
        <v>-</v>
      </c>
      <c r="F71" s="227" t="str">
        <f>計算過程!MT26</f>
        <v>-</v>
      </c>
      <c r="G71" s="226" t="str">
        <f>計算過程!FV26</f>
        <v>-</v>
      </c>
      <c r="H71" s="226" t="str">
        <f>IF(J71="-", "-", IF(①基本情報と建物情報の入力!$I48="有り", J71*室面積の比率!$B$4, J71*室面積の比率!$B$5))</f>
        <v>-</v>
      </c>
      <c r="I71" s="226" t="str">
        <f>IF(J71="-", "-", IF(①基本情報と建物情報の入力!$I48="有り", J71*室面積の比率!$C$4, 0))</f>
        <v>-</v>
      </c>
      <c r="J71" s="226" t="str">
        <f>計算過程!P26</f>
        <v>-</v>
      </c>
      <c r="K71" s="106"/>
      <c r="L71" s="106"/>
    </row>
    <row r="72" spans="1:12">
      <c r="A72" s="271"/>
      <c r="B72" s="272"/>
      <c r="C72" s="273" t="str">
        <f>IF(①基本情報と建物情報の入力!$G$22="", "妻住戸(主方位+270側)", "妻住戸（"&amp;方位!$D$3&amp;"側）")</f>
        <v>妻住戸(主方位+270側)</v>
      </c>
      <c r="D72" s="228" t="str">
        <f>計算過程!JO26</f>
        <v>-</v>
      </c>
      <c r="E72" s="229" t="str">
        <f>計算過程!LE26</f>
        <v>-</v>
      </c>
      <c r="F72" s="229" t="str">
        <f>計算過程!MU26</f>
        <v>-</v>
      </c>
      <c r="G72" s="228" t="str">
        <f>計算過程!FW26</f>
        <v>-</v>
      </c>
      <c r="H72" s="228" t="str">
        <f>IF(J72="-", "-", IF(①基本情報と建物情報の入力!$I48="有り", J72*室面積の比率!$B$4, J72*室面積の比率!$B$5))</f>
        <v>-</v>
      </c>
      <c r="I72" s="228" t="str">
        <f>IF(J72="-", "-", IF(①基本情報と建物情報の入力!$I48="有り", J72*室面積の比率!$C$4, 0))</f>
        <v>-</v>
      </c>
      <c r="J72" s="228" t="str">
        <f>計算過程!Q26</f>
        <v>-</v>
      </c>
      <c r="K72" s="106"/>
    </row>
    <row r="73" spans="1:12">
      <c r="A73" s="274"/>
      <c r="B73" s="275"/>
      <c r="C73" s="276" t="s">
        <v>347</v>
      </c>
      <c r="D73" s="230" t="str">
        <f>計算過程!JP26</f>
        <v>-</v>
      </c>
      <c r="E73" s="231" t="str">
        <f>計算過程!LF26</f>
        <v>-</v>
      </c>
      <c r="F73" s="231" t="str">
        <f>計算過程!MV26</f>
        <v>-</v>
      </c>
      <c r="G73" s="230" t="str">
        <f>計算過程!FX26</f>
        <v>-</v>
      </c>
      <c r="H73" s="230" t="str">
        <f>IF(J73="-", "-", IF(①基本情報と建物情報の入力!$I48="有り", J73*室面積の比率!$B$4, J73*室面積の比率!$B$5))</f>
        <v>-</v>
      </c>
      <c r="I73" s="230" t="str">
        <f>IF(J73="-", "-", IF(①基本情報と建物情報の入力!$I48="有り", J73*室面積の比率!$C$4, 0))</f>
        <v>-</v>
      </c>
      <c r="J73" s="230" t="str">
        <f>計算過程!R26</f>
        <v>-</v>
      </c>
      <c r="K73" s="106"/>
    </row>
    <row r="74" spans="1:12">
      <c r="A74" s="268">
        <f>A71+1</f>
        <v>21</v>
      </c>
      <c r="B74" s="269" t="s">
        <v>104</v>
      </c>
      <c r="C74" s="270" t="str">
        <f>IF(①基本情報と建物情報の入力!$G$22="", "妻住戸(主方位+90側)", "妻住戸（"&amp;方位!$B$3&amp;"側）")</f>
        <v>妻住戸(主方位+90側)</v>
      </c>
      <c r="D74" s="226" t="str">
        <f>計算過程!JN27</f>
        <v>-</v>
      </c>
      <c r="E74" s="227" t="str">
        <f>計算過程!LD27</f>
        <v>-</v>
      </c>
      <c r="F74" s="227" t="str">
        <f>計算過程!MT27</f>
        <v>-</v>
      </c>
      <c r="G74" s="226" t="str">
        <f>計算過程!FV27</f>
        <v>-</v>
      </c>
      <c r="H74" s="226" t="str">
        <f>IF(J74="-", "-", IF(①基本情報と建物情報の入力!$I49="有り", J74*室面積の比率!$B$4, J74*室面積の比率!$B$5))</f>
        <v>-</v>
      </c>
      <c r="I74" s="226" t="str">
        <f>IF(J74="-", "-", IF(①基本情報と建物情報の入力!$I49="有り", J74*室面積の比率!$C$4, 0))</f>
        <v>-</v>
      </c>
      <c r="J74" s="226" t="str">
        <f>計算過程!P27</f>
        <v>-</v>
      </c>
      <c r="K74" s="106"/>
      <c r="L74" s="106"/>
    </row>
    <row r="75" spans="1:12">
      <c r="A75" s="271"/>
      <c r="B75" s="272"/>
      <c r="C75" s="273" t="str">
        <f>IF(①基本情報と建物情報の入力!$G$22="", "妻住戸(主方位+270側)", "妻住戸（"&amp;方位!$D$3&amp;"側）")</f>
        <v>妻住戸(主方位+270側)</v>
      </c>
      <c r="D75" s="228" t="str">
        <f>計算過程!JO27</f>
        <v>-</v>
      </c>
      <c r="E75" s="229" t="str">
        <f>計算過程!LE27</f>
        <v>-</v>
      </c>
      <c r="F75" s="229" t="str">
        <f>計算過程!MU27</f>
        <v>-</v>
      </c>
      <c r="G75" s="228" t="str">
        <f>計算過程!FW27</f>
        <v>-</v>
      </c>
      <c r="H75" s="228" t="str">
        <f>IF(J75="-", "-", IF(①基本情報と建物情報の入力!$I49="有り", J75*室面積の比率!$B$4, J75*室面積の比率!$B$5))</f>
        <v>-</v>
      </c>
      <c r="I75" s="228" t="str">
        <f>IF(J75="-", "-", IF(①基本情報と建物情報の入力!$I49="有り", J75*室面積の比率!$C$4, 0))</f>
        <v>-</v>
      </c>
      <c r="J75" s="228" t="str">
        <f>計算過程!Q27</f>
        <v>-</v>
      </c>
      <c r="K75" s="106"/>
    </row>
    <row r="76" spans="1:12">
      <c r="A76" s="274"/>
      <c r="B76" s="275"/>
      <c r="C76" s="276" t="s">
        <v>347</v>
      </c>
      <c r="D76" s="230" t="str">
        <f>計算過程!JP27</f>
        <v>-</v>
      </c>
      <c r="E76" s="231" t="str">
        <f>計算過程!LF27</f>
        <v>-</v>
      </c>
      <c r="F76" s="231" t="str">
        <f>計算過程!MV27</f>
        <v>-</v>
      </c>
      <c r="G76" s="230" t="str">
        <f>計算過程!FX27</f>
        <v>-</v>
      </c>
      <c r="H76" s="230" t="str">
        <f>IF(J76="-", "-", IF(①基本情報と建物情報の入力!$I49="有り", J76*室面積の比率!$B$4, J76*室面積の比率!$B$5))</f>
        <v>-</v>
      </c>
      <c r="I76" s="230" t="str">
        <f>IF(J76="-", "-", IF(①基本情報と建物情報の入力!$I49="有り", J76*室面積の比率!$C$4, 0))</f>
        <v>-</v>
      </c>
      <c r="J76" s="230" t="str">
        <f>計算過程!R27</f>
        <v>-</v>
      </c>
      <c r="K76" s="106"/>
    </row>
    <row r="77" spans="1:12">
      <c r="A77" s="268">
        <f>A74+1</f>
        <v>22</v>
      </c>
      <c r="B77" s="269" t="s">
        <v>104</v>
      </c>
      <c r="C77" s="270" t="str">
        <f>IF(①基本情報と建物情報の入力!$G$22="", "妻住戸(主方位+90側)", "妻住戸（"&amp;方位!$B$3&amp;"側）")</f>
        <v>妻住戸(主方位+90側)</v>
      </c>
      <c r="D77" s="226" t="str">
        <f>計算過程!JN28</f>
        <v>-</v>
      </c>
      <c r="E77" s="227" t="str">
        <f>計算過程!LD28</f>
        <v>-</v>
      </c>
      <c r="F77" s="227" t="str">
        <f>計算過程!MT28</f>
        <v>-</v>
      </c>
      <c r="G77" s="226" t="str">
        <f>計算過程!FV28</f>
        <v>-</v>
      </c>
      <c r="H77" s="226" t="str">
        <f>IF(J77="-", "-", IF(①基本情報と建物情報の入力!$I50="有り", J77*室面積の比率!$B$4, J77*室面積の比率!$B$5))</f>
        <v>-</v>
      </c>
      <c r="I77" s="226" t="str">
        <f>IF(J77="-", "-", IF(①基本情報と建物情報の入力!$I50="有り", J77*室面積の比率!$C$4, 0))</f>
        <v>-</v>
      </c>
      <c r="J77" s="226" t="str">
        <f>計算過程!P28</f>
        <v>-</v>
      </c>
      <c r="K77" s="106"/>
      <c r="L77" s="106"/>
    </row>
    <row r="78" spans="1:12">
      <c r="A78" s="271"/>
      <c r="B78" s="272"/>
      <c r="C78" s="273" t="str">
        <f>IF(①基本情報と建物情報の入力!$G$22="", "妻住戸(主方位+270側)", "妻住戸（"&amp;方位!$D$3&amp;"側）")</f>
        <v>妻住戸(主方位+270側)</v>
      </c>
      <c r="D78" s="228" t="str">
        <f>計算過程!JO28</f>
        <v>-</v>
      </c>
      <c r="E78" s="229" t="str">
        <f>計算過程!LE28</f>
        <v>-</v>
      </c>
      <c r="F78" s="229" t="str">
        <f>計算過程!MU28</f>
        <v>-</v>
      </c>
      <c r="G78" s="228" t="str">
        <f>計算過程!FW28</f>
        <v>-</v>
      </c>
      <c r="H78" s="228" t="str">
        <f>IF(J78="-", "-", IF(①基本情報と建物情報の入力!$I50="有り", J78*室面積の比率!$B$4, J78*室面積の比率!$B$5))</f>
        <v>-</v>
      </c>
      <c r="I78" s="228" t="str">
        <f>IF(J78="-", "-", IF(①基本情報と建物情報の入力!$I50="有り", J78*室面積の比率!$C$4, 0))</f>
        <v>-</v>
      </c>
      <c r="J78" s="228" t="str">
        <f>計算過程!Q28</f>
        <v>-</v>
      </c>
      <c r="K78" s="106"/>
    </row>
    <row r="79" spans="1:12">
      <c r="A79" s="274"/>
      <c r="B79" s="275"/>
      <c r="C79" s="276" t="s">
        <v>347</v>
      </c>
      <c r="D79" s="230" t="str">
        <f>計算過程!JP28</f>
        <v>-</v>
      </c>
      <c r="E79" s="231" t="str">
        <f>計算過程!LF28</f>
        <v>-</v>
      </c>
      <c r="F79" s="231" t="str">
        <f>計算過程!MV28</f>
        <v>-</v>
      </c>
      <c r="G79" s="230" t="str">
        <f>計算過程!FX28</f>
        <v>-</v>
      </c>
      <c r="H79" s="230" t="str">
        <f>IF(J79="-", "-", IF(①基本情報と建物情報の入力!$I50="有り", J79*室面積の比率!$B$4, J79*室面積の比率!$B$5))</f>
        <v>-</v>
      </c>
      <c r="I79" s="230" t="str">
        <f>IF(J79="-", "-", IF(①基本情報と建物情報の入力!$I50="有り", J79*室面積の比率!$C$4, 0))</f>
        <v>-</v>
      </c>
      <c r="J79" s="230" t="str">
        <f>計算過程!R28</f>
        <v>-</v>
      </c>
      <c r="K79" s="106"/>
    </row>
    <row r="80" spans="1:12">
      <c r="A80" s="268">
        <f>A77+1</f>
        <v>23</v>
      </c>
      <c r="B80" s="269" t="s">
        <v>104</v>
      </c>
      <c r="C80" s="270" t="str">
        <f>IF(①基本情報と建物情報の入力!$G$22="", "妻住戸(主方位+90側)", "妻住戸（"&amp;方位!$B$3&amp;"側）")</f>
        <v>妻住戸(主方位+90側)</v>
      </c>
      <c r="D80" s="226" t="str">
        <f>計算過程!JN29</f>
        <v>-</v>
      </c>
      <c r="E80" s="227" t="str">
        <f>計算過程!LD29</f>
        <v>-</v>
      </c>
      <c r="F80" s="227" t="str">
        <f>計算過程!MT29</f>
        <v>-</v>
      </c>
      <c r="G80" s="226" t="str">
        <f>計算過程!FV29</f>
        <v>-</v>
      </c>
      <c r="H80" s="226" t="str">
        <f>IF(J80="-", "-", IF(①基本情報と建物情報の入力!$I51="有り", J80*室面積の比率!$B$4, J80*室面積の比率!$B$5))</f>
        <v>-</v>
      </c>
      <c r="I80" s="226" t="str">
        <f>IF(J80="-", "-", IF(①基本情報と建物情報の入力!$I51="有り", J80*室面積の比率!$C$4, 0))</f>
        <v>-</v>
      </c>
      <c r="J80" s="226" t="str">
        <f>計算過程!P29</f>
        <v>-</v>
      </c>
      <c r="K80" s="106"/>
      <c r="L80" s="106"/>
    </row>
    <row r="81" spans="1:12">
      <c r="A81" s="271"/>
      <c r="B81" s="272"/>
      <c r="C81" s="273" t="str">
        <f>IF(①基本情報と建物情報の入力!$G$22="", "妻住戸(主方位+270側)", "妻住戸（"&amp;方位!$D$3&amp;"側）")</f>
        <v>妻住戸(主方位+270側)</v>
      </c>
      <c r="D81" s="228" t="str">
        <f>計算過程!JO29</f>
        <v>-</v>
      </c>
      <c r="E81" s="229" t="str">
        <f>計算過程!LE29</f>
        <v>-</v>
      </c>
      <c r="F81" s="229" t="str">
        <f>計算過程!MU29</f>
        <v>-</v>
      </c>
      <c r="G81" s="228" t="str">
        <f>計算過程!FW29</f>
        <v>-</v>
      </c>
      <c r="H81" s="228" t="str">
        <f>IF(J81="-", "-", IF(①基本情報と建物情報の入力!$I51="有り", J81*室面積の比率!$B$4, J81*室面積の比率!$B$5))</f>
        <v>-</v>
      </c>
      <c r="I81" s="228" t="str">
        <f>IF(J81="-", "-", IF(①基本情報と建物情報の入力!$I51="有り", J81*室面積の比率!$C$4, 0))</f>
        <v>-</v>
      </c>
      <c r="J81" s="228" t="str">
        <f>計算過程!Q29</f>
        <v>-</v>
      </c>
      <c r="K81" s="106"/>
    </row>
    <row r="82" spans="1:12">
      <c r="A82" s="274"/>
      <c r="B82" s="275"/>
      <c r="C82" s="276" t="s">
        <v>347</v>
      </c>
      <c r="D82" s="230" t="str">
        <f>計算過程!JP29</f>
        <v>-</v>
      </c>
      <c r="E82" s="231" t="str">
        <f>計算過程!LF29</f>
        <v>-</v>
      </c>
      <c r="F82" s="231" t="str">
        <f>計算過程!MV29</f>
        <v>-</v>
      </c>
      <c r="G82" s="230" t="str">
        <f>計算過程!FX29</f>
        <v>-</v>
      </c>
      <c r="H82" s="230" t="str">
        <f>IF(J82="-", "-", IF(①基本情報と建物情報の入力!$I51="有り", J82*室面積の比率!$B$4, J82*室面積の比率!$B$5))</f>
        <v>-</v>
      </c>
      <c r="I82" s="230" t="str">
        <f>IF(J82="-", "-", IF(①基本情報と建物情報の入力!$I51="有り", J82*室面積の比率!$C$4, 0))</f>
        <v>-</v>
      </c>
      <c r="J82" s="230" t="str">
        <f>計算過程!R29</f>
        <v>-</v>
      </c>
      <c r="K82" s="106"/>
    </row>
    <row r="83" spans="1:12">
      <c r="A83" s="268">
        <f>A80+1</f>
        <v>24</v>
      </c>
      <c r="B83" s="269" t="s">
        <v>104</v>
      </c>
      <c r="C83" s="270" t="str">
        <f>IF(①基本情報と建物情報の入力!$G$22="", "妻住戸(主方位+90側)", "妻住戸（"&amp;方位!$B$3&amp;"側）")</f>
        <v>妻住戸(主方位+90側)</v>
      </c>
      <c r="D83" s="226" t="str">
        <f>計算過程!JN30</f>
        <v>-</v>
      </c>
      <c r="E83" s="227" t="str">
        <f>計算過程!LD30</f>
        <v>-</v>
      </c>
      <c r="F83" s="227" t="str">
        <f>計算過程!MT30</f>
        <v>-</v>
      </c>
      <c r="G83" s="226" t="str">
        <f>計算過程!FV30</f>
        <v>-</v>
      </c>
      <c r="H83" s="226" t="str">
        <f>IF(J83="-", "-", IF(①基本情報と建物情報の入力!$I52="有り", J83*室面積の比率!$B$4, J83*室面積の比率!$B$5))</f>
        <v>-</v>
      </c>
      <c r="I83" s="226" t="str">
        <f>IF(J83="-", "-", IF(①基本情報と建物情報の入力!$I52="有り", J83*室面積の比率!$C$4, 0))</f>
        <v>-</v>
      </c>
      <c r="J83" s="226" t="str">
        <f>計算過程!P30</f>
        <v>-</v>
      </c>
      <c r="K83" s="106"/>
      <c r="L83" s="106"/>
    </row>
    <row r="84" spans="1:12">
      <c r="A84" s="271"/>
      <c r="B84" s="272"/>
      <c r="C84" s="273" t="str">
        <f>IF(①基本情報と建物情報の入力!$G$22="", "妻住戸(主方位+270側)", "妻住戸（"&amp;方位!$D$3&amp;"側）")</f>
        <v>妻住戸(主方位+270側)</v>
      </c>
      <c r="D84" s="228" t="str">
        <f>計算過程!JO30</f>
        <v>-</v>
      </c>
      <c r="E84" s="229" t="str">
        <f>計算過程!LE30</f>
        <v>-</v>
      </c>
      <c r="F84" s="229" t="str">
        <f>計算過程!MU30</f>
        <v>-</v>
      </c>
      <c r="G84" s="228" t="str">
        <f>計算過程!FW30</f>
        <v>-</v>
      </c>
      <c r="H84" s="228" t="str">
        <f>IF(J84="-", "-", IF(①基本情報と建物情報の入力!$I52="有り", J84*室面積の比率!$B$4, J84*室面積の比率!$B$5))</f>
        <v>-</v>
      </c>
      <c r="I84" s="228" t="str">
        <f>IF(J84="-", "-", IF(①基本情報と建物情報の入力!$I52="有り", J84*室面積の比率!$C$4, 0))</f>
        <v>-</v>
      </c>
      <c r="J84" s="228" t="str">
        <f>計算過程!Q30</f>
        <v>-</v>
      </c>
      <c r="K84" s="106"/>
    </row>
    <row r="85" spans="1:12">
      <c r="A85" s="274"/>
      <c r="B85" s="275"/>
      <c r="C85" s="276" t="s">
        <v>347</v>
      </c>
      <c r="D85" s="230" t="str">
        <f>計算過程!JP30</f>
        <v>-</v>
      </c>
      <c r="E85" s="231" t="str">
        <f>計算過程!LF30</f>
        <v>-</v>
      </c>
      <c r="F85" s="231" t="str">
        <f>計算過程!MV30</f>
        <v>-</v>
      </c>
      <c r="G85" s="230" t="str">
        <f>計算過程!FX30</f>
        <v>-</v>
      </c>
      <c r="H85" s="230" t="str">
        <f>IF(J85="-", "-", IF(①基本情報と建物情報の入力!$I52="有り", J85*室面積の比率!$B$4, J85*室面積の比率!$B$5))</f>
        <v>-</v>
      </c>
      <c r="I85" s="230" t="str">
        <f>IF(J85="-", "-", IF(①基本情報と建物情報の入力!$I52="有り", J85*室面積の比率!$C$4, 0))</f>
        <v>-</v>
      </c>
      <c r="J85" s="230" t="str">
        <f>計算過程!R30</f>
        <v>-</v>
      </c>
      <c r="K85" s="106"/>
    </row>
    <row r="86" spans="1:12">
      <c r="A86" s="268">
        <f>A83+1</f>
        <v>25</v>
      </c>
      <c r="B86" s="269" t="s">
        <v>104</v>
      </c>
      <c r="C86" s="270" t="str">
        <f>IF(①基本情報と建物情報の入力!$G$22="", "妻住戸(主方位+90側)", "妻住戸（"&amp;方位!$B$3&amp;"側）")</f>
        <v>妻住戸(主方位+90側)</v>
      </c>
      <c r="D86" s="226" t="str">
        <f>計算過程!JN31</f>
        <v>-</v>
      </c>
      <c r="E86" s="227" t="str">
        <f>計算過程!LD31</f>
        <v>-</v>
      </c>
      <c r="F86" s="227" t="str">
        <f>計算過程!MT31</f>
        <v>-</v>
      </c>
      <c r="G86" s="226" t="str">
        <f>計算過程!FV31</f>
        <v>-</v>
      </c>
      <c r="H86" s="226" t="str">
        <f>IF(J86="-", "-", IF(①基本情報と建物情報の入力!$I53="有り", J86*室面積の比率!$B$4, J86*室面積の比率!$B$5))</f>
        <v>-</v>
      </c>
      <c r="I86" s="226" t="str">
        <f>IF(J86="-", "-", IF(①基本情報と建物情報の入力!$I53="有り", J86*室面積の比率!$C$4, 0))</f>
        <v>-</v>
      </c>
      <c r="J86" s="226" t="str">
        <f>計算過程!P31</f>
        <v>-</v>
      </c>
      <c r="K86" s="106"/>
      <c r="L86" s="106"/>
    </row>
    <row r="87" spans="1:12">
      <c r="A87" s="271"/>
      <c r="B87" s="272"/>
      <c r="C87" s="273" t="str">
        <f>IF(①基本情報と建物情報の入力!$G$22="", "妻住戸(主方位+270側)", "妻住戸（"&amp;方位!$D$3&amp;"側）")</f>
        <v>妻住戸(主方位+270側)</v>
      </c>
      <c r="D87" s="228" t="str">
        <f>計算過程!JO31</f>
        <v>-</v>
      </c>
      <c r="E87" s="229" t="str">
        <f>計算過程!LE31</f>
        <v>-</v>
      </c>
      <c r="F87" s="229" t="str">
        <f>計算過程!MU31</f>
        <v>-</v>
      </c>
      <c r="G87" s="228" t="str">
        <f>計算過程!FW31</f>
        <v>-</v>
      </c>
      <c r="H87" s="228" t="str">
        <f>IF(J87="-", "-", IF(①基本情報と建物情報の入力!$I53="有り", J87*室面積の比率!$B$4, J87*室面積の比率!$B$5))</f>
        <v>-</v>
      </c>
      <c r="I87" s="228" t="str">
        <f>IF(J87="-", "-", IF(①基本情報と建物情報の入力!$I53="有り", J87*室面積の比率!$C$4, 0))</f>
        <v>-</v>
      </c>
      <c r="J87" s="228" t="str">
        <f>計算過程!Q31</f>
        <v>-</v>
      </c>
      <c r="K87" s="106"/>
    </row>
    <row r="88" spans="1:12">
      <c r="A88" s="274"/>
      <c r="B88" s="275"/>
      <c r="C88" s="276" t="s">
        <v>347</v>
      </c>
      <c r="D88" s="230" t="str">
        <f>計算過程!JP31</f>
        <v>-</v>
      </c>
      <c r="E88" s="231" t="str">
        <f>計算過程!LF31</f>
        <v>-</v>
      </c>
      <c r="F88" s="231" t="str">
        <f>計算過程!MV31</f>
        <v>-</v>
      </c>
      <c r="G88" s="230" t="str">
        <f>計算過程!FX31</f>
        <v>-</v>
      </c>
      <c r="H88" s="230" t="str">
        <f>IF(J88="-", "-", IF(①基本情報と建物情報の入力!$I53="有り", J88*室面積の比率!$B$4, J88*室面積の比率!$B$5))</f>
        <v>-</v>
      </c>
      <c r="I88" s="230" t="str">
        <f>IF(J88="-", "-", IF(①基本情報と建物情報の入力!$I53="有り", J88*室面積の比率!$C$4, 0))</f>
        <v>-</v>
      </c>
      <c r="J88" s="230" t="str">
        <f>計算過程!R31</f>
        <v>-</v>
      </c>
      <c r="K88" s="106"/>
    </row>
    <row r="89" spans="1:12">
      <c r="A89" s="268">
        <f>A86+1</f>
        <v>26</v>
      </c>
      <c r="B89" s="269" t="s">
        <v>104</v>
      </c>
      <c r="C89" s="270" t="str">
        <f>IF(①基本情報と建物情報の入力!$G$22="", "妻住戸(主方位+90側)", "妻住戸（"&amp;方位!$B$3&amp;"側）")</f>
        <v>妻住戸(主方位+90側)</v>
      </c>
      <c r="D89" s="226" t="str">
        <f>計算過程!JN32</f>
        <v>-</v>
      </c>
      <c r="E89" s="227" t="str">
        <f>計算過程!LD32</f>
        <v>-</v>
      </c>
      <c r="F89" s="227" t="str">
        <f>計算過程!MT32</f>
        <v>-</v>
      </c>
      <c r="G89" s="226" t="str">
        <f>計算過程!FV32</f>
        <v>-</v>
      </c>
      <c r="H89" s="226" t="str">
        <f>IF(J89="-", "-", IF(①基本情報と建物情報の入力!$I54="有り", J89*室面積の比率!$B$4, J89*室面積の比率!$B$5))</f>
        <v>-</v>
      </c>
      <c r="I89" s="226" t="str">
        <f>IF(J89="-", "-", IF(①基本情報と建物情報の入力!$I54="有り", J89*室面積の比率!$C$4, 0))</f>
        <v>-</v>
      </c>
      <c r="J89" s="226" t="str">
        <f>計算過程!P32</f>
        <v>-</v>
      </c>
      <c r="K89" s="106"/>
      <c r="L89" s="106"/>
    </row>
    <row r="90" spans="1:12">
      <c r="A90" s="271"/>
      <c r="B90" s="272"/>
      <c r="C90" s="273" t="str">
        <f>IF(①基本情報と建物情報の入力!$G$22="", "妻住戸(主方位+270側)", "妻住戸（"&amp;方位!$D$3&amp;"側）")</f>
        <v>妻住戸(主方位+270側)</v>
      </c>
      <c r="D90" s="228" t="str">
        <f>計算過程!JO32</f>
        <v>-</v>
      </c>
      <c r="E90" s="229" t="str">
        <f>計算過程!LE32</f>
        <v>-</v>
      </c>
      <c r="F90" s="229" t="str">
        <f>計算過程!MU32</f>
        <v>-</v>
      </c>
      <c r="G90" s="228" t="str">
        <f>計算過程!FW32</f>
        <v>-</v>
      </c>
      <c r="H90" s="228" t="str">
        <f>IF(J90="-", "-", IF(①基本情報と建物情報の入力!$I54="有り", J90*室面積の比率!$B$4, J90*室面積の比率!$B$5))</f>
        <v>-</v>
      </c>
      <c r="I90" s="228" t="str">
        <f>IF(J90="-", "-", IF(①基本情報と建物情報の入力!$I54="有り", J90*室面積の比率!$C$4, 0))</f>
        <v>-</v>
      </c>
      <c r="J90" s="228" t="str">
        <f>計算過程!Q32</f>
        <v>-</v>
      </c>
      <c r="K90" s="106"/>
    </row>
    <row r="91" spans="1:12">
      <c r="A91" s="274"/>
      <c r="B91" s="275"/>
      <c r="C91" s="276" t="s">
        <v>347</v>
      </c>
      <c r="D91" s="230" t="str">
        <f>計算過程!JP32</f>
        <v>-</v>
      </c>
      <c r="E91" s="231" t="str">
        <f>計算過程!LF32</f>
        <v>-</v>
      </c>
      <c r="F91" s="231" t="str">
        <f>計算過程!MV32</f>
        <v>-</v>
      </c>
      <c r="G91" s="230" t="str">
        <f>計算過程!FX32</f>
        <v>-</v>
      </c>
      <c r="H91" s="230" t="str">
        <f>IF(J91="-", "-", IF(①基本情報と建物情報の入力!$I54="有り", J91*室面積の比率!$B$4, J91*室面積の比率!$B$5))</f>
        <v>-</v>
      </c>
      <c r="I91" s="230" t="str">
        <f>IF(J91="-", "-", IF(①基本情報と建物情報の入力!$I54="有り", J91*室面積の比率!$C$4, 0))</f>
        <v>-</v>
      </c>
      <c r="J91" s="230" t="str">
        <f>計算過程!R32</f>
        <v>-</v>
      </c>
      <c r="K91" s="106"/>
    </row>
    <row r="92" spans="1:12">
      <c r="A92" s="268">
        <f>A89+1</f>
        <v>27</v>
      </c>
      <c r="B92" s="269" t="s">
        <v>104</v>
      </c>
      <c r="C92" s="270" t="str">
        <f>IF(①基本情報と建物情報の入力!$G$22="", "妻住戸(主方位+90側)", "妻住戸（"&amp;方位!$B$3&amp;"側）")</f>
        <v>妻住戸(主方位+90側)</v>
      </c>
      <c r="D92" s="226" t="str">
        <f>計算過程!JN33</f>
        <v>-</v>
      </c>
      <c r="E92" s="227" t="str">
        <f>計算過程!LD33</f>
        <v>-</v>
      </c>
      <c r="F92" s="227" t="str">
        <f>計算過程!MT33</f>
        <v>-</v>
      </c>
      <c r="G92" s="226" t="str">
        <f>計算過程!FV33</f>
        <v>-</v>
      </c>
      <c r="H92" s="226" t="str">
        <f>IF(J92="-", "-", IF(①基本情報と建物情報の入力!$I55="有り", J92*室面積の比率!$B$4, J92*室面積の比率!$B$5))</f>
        <v>-</v>
      </c>
      <c r="I92" s="226" t="str">
        <f>IF(J92="-", "-", IF(①基本情報と建物情報の入力!$I55="有り", J92*室面積の比率!$C$4, 0))</f>
        <v>-</v>
      </c>
      <c r="J92" s="226" t="str">
        <f>計算過程!P33</f>
        <v>-</v>
      </c>
      <c r="K92" s="106"/>
      <c r="L92" s="106"/>
    </row>
    <row r="93" spans="1:12">
      <c r="A93" s="271"/>
      <c r="B93" s="272"/>
      <c r="C93" s="273" t="str">
        <f>IF(①基本情報と建物情報の入力!$G$22="", "妻住戸(主方位+270側)", "妻住戸（"&amp;方位!$D$3&amp;"側）")</f>
        <v>妻住戸(主方位+270側)</v>
      </c>
      <c r="D93" s="228" t="str">
        <f>計算過程!JO33</f>
        <v>-</v>
      </c>
      <c r="E93" s="229" t="str">
        <f>計算過程!LE33</f>
        <v>-</v>
      </c>
      <c r="F93" s="229" t="str">
        <f>計算過程!MU33</f>
        <v>-</v>
      </c>
      <c r="G93" s="228" t="str">
        <f>計算過程!FW33</f>
        <v>-</v>
      </c>
      <c r="H93" s="228" t="str">
        <f>IF(J93="-", "-", IF(①基本情報と建物情報の入力!$I55="有り", J93*室面積の比率!$B$4, J93*室面積の比率!$B$5))</f>
        <v>-</v>
      </c>
      <c r="I93" s="228" t="str">
        <f>IF(J93="-", "-", IF(①基本情報と建物情報の入力!$I55="有り", J93*室面積の比率!$C$4, 0))</f>
        <v>-</v>
      </c>
      <c r="J93" s="228" t="str">
        <f>計算過程!Q33</f>
        <v>-</v>
      </c>
      <c r="K93" s="106"/>
    </row>
    <row r="94" spans="1:12">
      <c r="A94" s="274"/>
      <c r="B94" s="275"/>
      <c r="C94" s="276" t="s">
        <v>347</v>
      </c>
      <c r="D94" s="230" t="str">
        <f>計算過程!JP33</f>
        <v>-</v>
      </c>
      <c r="E94" s="231" t="str">
        <f>計算過程!LF33</f>
        <v>-</v>
      </c>
      <c r="F94" s="231" t="str">
        <f>計算過程!MV33</f>
        <v>-</v>
      </c>
      <c r="G94" s="230" t="str">
        <f>計算過程!FX33</f>
        <v>-</v>
      </c>
      <c r="H94" s="230" t="str">
        <f>IF(J94="-", "-", IF(①基本情報と建物情報の入力!$I55="有り", J94*室面積の比率!$B$4, J94*室面積の比率!$B$5))</f>
        <v>-</v>
      </c>
      <c r="I94" s="230" t="str">
        <f>IF(J94="-", "-", IF(①基本情報と建物情報の入力!$I55="有り", J94*室面積の比率!$C$4, 0))</f>
        <v>-</v>
      </c>
      <c r="J94" s="230" t="str">
        <f>計算過程!R33</f>
        <v>-</v>
      </c>
      <c r="K94" s="106"/>
    </row>
    <row r="95" spans="1:12">
      <c r="A95" s="268">
        <f>A92+1</f>
        <v>28</v>
      </c>
      <c r="B95" s="269" t="s">
        <v>104</v>
      </c>
      <c r="C95" s="270" t="str">
        <f>IF(①基本情報と建物情報の入力!$G$22="", "妻住戸(主方位+90側)", "妻住戸（"&amp;方位!$B$3&amp;"側）")</f>
        <v>妻住戸(主方位+90側)</v>
      </c>
      <c r="D95" s="226" t="str">
        <f>計算過程!JN34</f>
        <v>-</v>
      </c>
      <c r="E95" s="227" t="str">
        <f>計算過程!LD34</f>
        <v>-</v>
      </c>
      <c r="F95" s="227" t="str">
        <f>計算過程!MT34</f>
        <v>-</v>
      </c>
      <c r="G95" s="226" t="str">
        <f>計算過程!FV34</f>
        <v>-</v>
      </c>
      <c r="H95" s="226" t="str">
        <f>IF(J95="-", "-", IF(①基本情報と建物情報の入力!$I56="有り", J95*室面積の比率!$B$4, J95*室面積の比率!$B$5))</f>
        <v>-</v>
      </c>
      <c r="I95" s="226" t="str">
        <f>IF(J95="-", "-", IF(①基本情報と建物情報の入力!$I56="有り", J95*室面積の比率!$C$4, 0))</f>
        <v>-</v>
      </c>
      <c r="J95" s="226" t="str">
        <f>計算過程!P34</f>
        <v>-</v>
      </c>
      <c r="K95" s="106"/>
      <c r="L95" s="106"/>
    </row>
    <row r="96" spans="1:12">
      <c r="A96" s="271"/>
      <c r="B96" s="272"/>
      <c r="C96" s="273" t="str">
        <f>IF(①基本情報と建物情報の入力!$G$22="", "妻住戸(主方位+270側)", "妻住戸（"&amp;方位!$D$3&amp;"側）")</f>
        <v>妻住戸(主方位+270側)</v>
      </c>
      <c r="D96" s="228" t="str">
        <f>計算過程!JO34</f>
        <v>-</v>
      </c>
      <c r="E96" s="229" t="str">
        <f>計算過程!LE34</f>
        <v>-</v>
      </c>
      <c r="F96" s="229" t="str">
        <f>計算過程!MU34</f>
        <v>-</v>
      </c>
      <c r="G96" s="228" t="str">
        <f>計算過程!FW34</f>
        <v>-</v>
      </c>
      <c r="H96" s="228" t="str">
        <f>IF(J96="-", "-", IF(①基本情報と建物情報の入力!$I56="有り", J96*室面積の比率!$B$4, J96*室面積の比率!$B$5))</f>
        <v>-</v>
      </c>
      <c r="I96" s="228" t="str">
        <f>IF(J96="-", "-", IF(①基本情報と建物情報の入力!$I56="有り", J96*室面積の比率!$C$4, 0))</f>
        <v>-</v>
      </c>
      <c r="J96" s="228" t="str">
        <f>計算過程!Q34</f>
        <v>-</v>
      </c>
      <c r="K96" s="106"/>
    </row>
    <row r="97" spans="1:12">
      <c r="A97" s="274"/>
      <c r="B97" s="275"/>
      <c r="C97" s="276" t="s">
        <v>347</v>
      </c>
      <c r="D97" s="230" t="str">
        <f>計算過程!JP34</f>
        <v>-</v>
      </c>
      <c r="E97" s="231" t="str">
        <f>計算過程!LF34</f>
        <v>-</v>
      </c>
      <c r="F97" s="231" t="str">
        <f>計算過程!MV34</f>
        <v>-</v>
      </c>
      <c r="G97" s="230" t="str">
        <f>計算過程!FX34</f>
        <v>-</v>
      </c>
      <c r="H97" s="230" t="str">
        <f>IF(J97="-", "-", IF(①基本情報と建物情報の入力!$I56="有り", J97*室面積の比率!$B$4, J97*室面積の比率!$B$5))</f>
        <v>-</v>
      </c>
      <c r="I97" s="230" t="str">
        <f>IF(J97="-", "-", IF(①基本情報と建物情報の入力!$I56="有り", J97*室面積の比率!$C$4, 0))</f>
        <v>-</v>
      </c>
      <c r="J97" s="230" t="str">
        <f>計算過程!R34</f>
        <v>-</v>
      </c>
      <c r="K97" s="106"/>
    </row>
    <row r="98" spans="1:12">
      <c r="A98" s="268">
        <f t="shared" ref="A98" si="0">A95+1</f>
        <v>29</v>
      </c>
      <c r="B98" s="269" t="s">
        <v>104</v>
      </c>
      <c r="C98" s="270" t="str">
        <f>IF(①基本情報と建物情報の入力!$G$22="", "妻住戸(主方位+90側)", "妻住戸（"&amp;方位!$B$3&amp;"側）")</f>
        <v>妻住戸(主方位+90側)</v>
      </c>
      <c r="D98" s="226" t="str">
        <f>計算過程!JN35</f>
        <v>-</v>
      </c>
      <c r="E98" s="227" t="str">
        <f>計算過程!LD35</f>
        <v>-</v>
      </c>
      <c r="F98" s="227" t="str">
        <f>計算過程!MT35</f>
        <v>-</v>
      </c>
      <c r="G98" s="226" t="str">
        <f>計算過程!FV35</f>
        <v>-</v>
      </c>
      <c r="H98" s="226" t="str">
        <f>IF(J98="-", "-", IF(①基本情報と建物情報の入力!$I57="有り", J98*室面積の比率!$B$4, J98*室面積の比率!$B$5))</f>
        <v>-</v>
      </c>
      <c r="I98" s="226" t="str">
        <f>IF(J98="-", "-", IF(①基本情報と建物情報の入力!$I57="有り", J98*室面積の比率!$C$4, 0))</f>
        <v>-</v>
      </c>
      <c r="J98" s="226" t="str">
        <f>計算過程!P35</f>
        <v>-</v>
      </c>
      <c r="K98" s="106"/>
      <c r="L98" s="106"/>
    </row>
    <row r="99" spans="1:12">
      <c r="A99" s="271"/>
      <c r="B99" s="272"/>
      <c r="C99" s="273" t="str">
        <f>IF(①基本情報と建物情報の入力!$G$22="", "妻住戸(主方位+270側)", "妻住戸（"&amp;方位!$D$3&amp;"側）")</f>
        <v>妻住戸(主方位+270側)</v>
      </c>
      <c r="D99" s="228" t="str">
        <f>計算過程!JO35</f>
        <v>-</v>
      </c>
      <c r="E99" s="229" t="str">
        <f>計算過程!LE35</f>
        <v>-</v>
      </c>
      <c r="F99" s="229" t="str">
        <f>計算過程!MU35</f>
        <v>-</v>
      </c>
      <c r="G99" s="228" t="str">
        <f>計算過程!FW35</f>
        <v>-</v>
      </c>
      <c r="H99" s="228" t="str">
        <f>IF(J99="-", "-", IF(①基本情報と建物情報の入力!$I57="有り", J99*室面積の比率!$B$4, J99*室面積の比率!$B$5))</f>
        <v>-</v>
      </c>
      <c r="I99" s="228" t="str">
        <f>IF(J99="-", "-", IF(①基本情報と建物情報の入力!$I57="有り", J99*室面積の比率!$C$4, 0))</f>
        <v>-</v>
      </c>
      <c r="J99" s="228" t="str">
        <f>計算過程!Q35</f>
        <v>-</v>
      </c>
      <c r="K99" s="106"/>
    </row>
    <row r="100" spans="1:12">
      <c r="A100" s="274"/>
      <c r="B100" s="275"/>
      <c r="C100" s="276" t="s">
        <v>347</v>
      </c>
      <c r="D100" s="230" t="str">
        <f>計算過程!JP35</f>
        <v>-</v>
      </c>
      <c r="E100" s="231" t="str">
        <f>計算過程!LF35</f>
        <v>-</v>
      </c>
      <c r="F100" s="231" t="str">
        <f>計算過程!MV35</f>
        <v>-</v>
      </c>
      <c r="G100" s="230" t="str">
        <f>計算過程!FX35</f>
        <v>-</v>
      </c>
      <c r="H100" s="230" t="str">
        <f>IF(J100="-", "-", IF(①基本情報と建物情報の入力!$I57="有り", J100*室面積の比率!$B$4, J100*室面積の比率!$B$5))</f>
        <v>-</v>
      </c>
      <c r="I100" s="230" t="str">
        <f>IF(J100="-", "-", IF(①基本情報と建物情報の入力!$I57="有り", J100*室面積の比率!$C$4, 0))</f>
        <v>-</v>
      </c>
      <c r="J100" s="230" t="str">
        <f>計算過程!R35</f>
        <v>-</v>
      </c>
      <c r="K100" s="106"/>
    </row>
    <row r="101" spans="1:12">
      <c r="A101" s="268">
        <f>A98+1</f>
        <v>30</v>
      </c>
      <c r="B101" s="269" t="s">
        <v>104</v>
      </c>
      <c r="C101" s="270" t="str">
        <f>IF(①基本情報と建物情報の入力!$G$22="", "妻住戸(主方位+90側)", "妻住戸（"&amp;方位!$B$3&amp;"側）")</f>
        <v>妻住戸(主方位+90側)</v>
      </c>
      <c r="D101" s="226" t="str">
        <f>計算過程!JN36</f>
        <v>-</v>
      </c>
      <c r="E101" s="227" t="str">
        <f>計算過程!LD36</f>
        <v>-</v>
      </c>
      <c r="F101" s="227" t="str">
        <f>計算過程!MT36</f>
        <v>-</v>
      </c>
      <c r="G101" s="226" t="str">
        <f>計算過程!FV36</f>
        <v>-</v>
      </c>
      <c r="H101" s="226" t="str">
        <f>IF(J101="-", "-", IF(①基本情報と建物情報の入力!$I58="有り", J101*室面積の比率!$B$4, J101*室面積の比率!$B$5))</f>
        <v>-</v>
      </c>
      <c r="I101" s="226" t="str">
        <f>IF(J101="-", "-", IF(①基本情報と建物情報の入力!$I58="有り", J101*室面積の比率!$C$4, 0))</f>
        <v>-</v>
      </c>
      <c r="J101" s="226" t="str">
        <f>計算過程!P36</f>
        <v>-</v>
      </c>
      <c r="K101" s="106"/>
      <c r="L101" s="106"/>
    </row>
    <row r="102" spans="1:12">
      <c r="A102" s="271"/>
      <c r="B102" s="272"/>
      <c r="C102" s="273" t="str">
        <f>IF(①基本情報と建物情報の入力!$G$22="", "妻住戸(主方位+270側)", "妻住戸（"&amp;方位!$D$3&amp;"側）")</f>
        <v>妻住戸(主方位+270側)</v>
      </c>
      <c r="D102" s="228" t="str">
        <f>計算過程!JO36</f>
        <v>-</v>
      </c>
      <c r="E102" s="229" t="str">
        <f>計算過程!LE36</f>
        <v>-</v>
      </c>
      <c r="F102" s="229" t="str">
        <f>計算過程!MU36</f>
        <v>-</v>
      </c>
      <c r="G102" s="228" t="str">
        <f>計算過程!FW36</f>
        <v>-</v>
      </c>
      <c r="H102" s="228" t="str">
        <f>IF(J102="-", "-", IF(①基本情報と建物情報の入力!$I58="有り", J102*室面積の比率!$B$4, J102*室面積の比率!$B$5))</f>
        <v>-</v>
      </c>
      <c r="I102" s="228" t="str">
        <f>IF(J102="-", "-", IF(①基本情報と建物情報の入力!$I58="有り", J102*室面積の比率!$C$4, 0))</f>
        <v>-</v>
      </c>
      <c r="J102" s="228" t="str">
        <f>計算過程!Q36</f>
        <v>-</v>
      </c>
      <c r="K102" s="106"/>
    </row>
    <row r="103" spans="1:12">
      <c r="A103" s="274"/>
      <c r="B103" s="275"/>
      <c r="C103" s="276" t="s">
        <v>347</v>
      </c>
      <c r="D103" s="230" t="str">
        <f>計算過程!JP36</f>
        <v>-</v>
      </c>
      <c r="E103" s="231" t="str">
        <f>計算過程!LF36</f>
        <v>-</v>
      </c>
      <c r="F103" s="231" t="str">
        <f>計算過程!MV36</f>
        <v>-</v>
      </c>
      <c r="G103" s="230" t="str">
        <f>計算過程!FX36</f>
        <v>-</v>
      </c>
      <c r="H103" s="230" t="str">
        <f>IF(J103="-", "-", IF(①基本情報と建物情報の入力!$I58="有り", J103*室面積の比率!$B$4, J103*室面積の比率!$B$5))</f>
        <v>-</v>
      </c>
      <c r="I103" s="230" t="str">
        <f>IF(J103="-", "-", IF(①基本情報と建物情報の入力!$I58="有り", J103*室面積の比率!$C$4, 0))</f>
        <v>-</v>
      </c>
      <c r="J103" s="230" t="str">
        <f>計算過程!R36</f>
        <v>-</v>
      </c>
      <c r="K103" s="106"/>
    </row>
    <row r="104" spans="1:12">
      <c r="K104" s="106"/>
    </row>
    <row r="105" spans="1:12">
      <c r="K105" s="106"/>
    </row>
    <row r="106" spans="1:12">
      <c r="K106" s="106"/>
    </row>
    <row r="107" spans="1:12">
      <c r="K107" s="106"/>
    </row>
    <row r="108" spans="1:12">
      <c r="K108" s="106"/>
    </row>
    <row r="109" spans="1:12">
      <c r="K109" s="106"/>
    </row>
    <row r="110" spans="1:12">
      <c r="K110" s="106"/>
    </row>
    <row r="111" spans="1:12">
      <c r="K111" s="106"/>
    </row>
    <row r="112" spans="1:12">
      <c r="K112" s="106"/>
    </row>
    <row r="113" spans="11:11">
      <c r="K113" s="106"/>
    </row>
    <row r="114" spans="11:11">
      <c r="K114" s="106"/>
    </row>
    <row r="115" spans="11:11">
      <c r="K115" s="106"/>
    </row>
    <row r="116" spans="11:11">
      <c r="K116" s="106"/>
    </row>
    <row r="117" spans="11:11">
      <c r="K117" s="106"/>
    </row>
    <row r="118" spans="11:11">
      <c r="K118" s="106"/>
    </row>
    <row r="119" spans="11:11">
      <c r="K119" s="106"/>
    </row>
    <row r="120" spans="11:11">
      <c r="K120" s="106"/>
    </row>
    <row r="121" spans="11:11">
      <c r="K121" s="106"/>
    </row>
    <row r="122" spans="11:11">
      <c r="K122" s="106"/>
    </row>
    <row r="123" spans="11:11">
      <c r="K123" s="106"/>
    </row>
    <row r="124" spans="11:11">
      <c r="K124" s="106"/>
    </row>
    <row r="125" spans="11:11">
      <c r="K125" s="106"/>
    </row>
    <row r="126" spans="11:11">
      <c r="K126" s="106"/>
    </row>
    <row r="127" spans="11:11">
      <c r="K127" s="106"/>
    </row>
    <row r="128" spans="11:11">
      <c r="K128" s="106"/>
    </row>
    <row r="129" spans="11:11">
      <c r="K129" s="106"/>
    </row>
    <row r="130" spans="11:11">
      <c r="K130" s="106"/>
    </row>
    <row r="131" spans="11:11">
      <c r="K131" s="106"/>
    </row>
    <row r="132" spans="11:11">
      <c r="K132" s="106"/>
    </row>
    <row r="133" spans="11:11">
      <c r="K133" s="106"/>
    </row>
    <row r="134" spans="11:11">
      <c r="K134" s="106"/>
    </row>
    <row r="135" spans="11:11">
      <c r="K135" s="106"/>
    </row>
    <row r="136" spans="11:11">
      <c r="K136" s="106"/>
    </row>
    <row r="137" spans="11:11">
      <c r="K137" s="106"/>
    </row>
    <row r="138" spans="11:11">
      <c r="K138" s="106"/>
    </row>
    <row r="139" spans="11:11">
      <c r="K139" s="106"/>
    </row>
  </sheetData>
  <sheetProtection algorithmName="SHA-512" hashValue="hQGkxSwx++q2JZC3HFwduuPCZiGTmnIZicatmx7bhpuKtZaTgCS4T+BeZ32RYoFinM7/b5sMh5JSytBHWH683Q==" saltValue="oiaOxQVf7FKOgM8SWD7cRA==" spinCount="100000" sheet="1" objects="1" scenarios="1"/>
  <mergeCells count="4">
    <mergeCell ref="A10:B13"/>
    <mergeCell ref="C10:C13"/>
    <mergeCell ref="B4:J4"/>
    <mergeCell ref="C5:J5"/>
  </mergeCells>
  <phoneticPr fontId="1"/>
  <hyperlinks>
    <hyperlink ref="C5:J5" r:id="rId1" display="「エネルギー省性能計算プログラム（住宅版）」はこちら" xr:uid="{3697AA18-4A5F-4A0D-ACE2-198CEFAF1EF8}"/>
  </hyperlinks>
  <pageMargins left="0.70866141732283472" right="0.70866141732283472" top="0.74803149606299213" bottom="0.74803149606299213" header="0.31496062992125984" footer="0.31496062992125984"/>
  <pageSetup paperSize="9" scale="71" orientation="portrait" blackAndWhite="1" horizontalDpi="1200" verticalDpi="12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4E9727E4-D588-4D41-8E5A-677DAA1C77A7}">
            <xm:f>$A$14&lt;=①基本情報と建物情報の入力!$G$20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D14:J16</xm:sqref>
        </x14:conditionalFormatting>
        <x14:conditionalFormatting xmlns:xm="http://schemas.microsoft.com/office/excel/2006/main">
          <x14:cfRule type="expression" priority="30" id="{3BC276CF-6526-4F3D-85BE-969708E7CE2E}">
            <xm:f>$A$17&lt;=①基本情報と建物情報の入力!$G$20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D17:J19</xm:sqref>
        </x14:conditionalFormatting>
        <x14:conditionalFormatting xmlns:xm="http://schemas.microsoft.com/office/excel/2006/main">
          <x14:cfRule type="expression" priority="29" id="{9BCEA52F-60A1-454B-B3EE-F203EC9699EA}">
            <xm:f>$A$20&lt;=①基本情報と建物情報の入力!$G$20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D20:J22</xm:sqref>
        </x14:conditionalFormatting>
        <x14:conditionalFormatting xmlns:xm="http://schemas.microsoft.com/office/excel/2006/main">
          <x14:cfRule type="expression" priority="28" id="{DAFC4588-E569-4E35-9E76-EC04E086C0CD}">
            <xm:f>$A$23&lt;=①基本情報と建物情報の入力!$G$20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D23:J25</xm:sqref>
        </x14:conditionalFormatting>
        <x14:conditionalFormatting xmlns:xm="http://schemas.microsoft.com/office/excel/2006/main">
          <x14:cfRule type="expression" priority="27" id="{FE21AEBB-E8B1-4EF8-8B0D-5CBF64882938}">
            <xm:f>$A$26&lt;=①基本情報と建物情報の入力!$G$20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D26:J28</xm:sqref>
        </x14:conditionalFormatting>
        <x14:conditionalFormatting xmlns:xm="http://schemas.microsoft.com/office/excel/2006/main">
          <x14:cfRule type="expression" priority="26" id="{744F3B45-19B6-40E6-9464-96C803A4817C}">
            <xm:f>$A$29&lt;=①基本情報と建物情報の入力!$G$20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D29:J31</xm:sqref>
        </x14:conditionalFormatting>
        <x14:conditionalFormatting xmlns:xm="http://schemas.microsoft.com/office/excel/2006/main">
          <x14:cfRule type="expression" priority="25" id="{E317C5C8-3EF8-4DDC-9F56-98F8A1A23EEB}">
            <xm:f>$A$32&lt;=①基本情報と建物情報の入力!$G$20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D32:J34</xm:sqref>
        </x14:conditionalFormatting>
        <x14:conditionalFormatting xmlns:xm="http://schemas.microsoft.com/office/excel/2006/main">
          <x14:cfRule type="expression" priority="24" id="{4AB71111-CC49-4330-87C6-9DA5CF77EC58}">
            <xm:f>$A$35&lt;=①基本情報と建物情報の入力!$G$20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D35:J37</xm:sqref>
        </x14:conditionalFormatting>
        <x14:conditionalFormatting xmlns:xm="http://schemas.microsoft.com/office/excel/2006/main">
          <x14:cfRule type="expression" priority="22" id="{5EDC9130-E685-41CF-8BFE-6BCA07540754}">
            <xm:f>$A$38&lt;=①基本情報と建物情報の入力!$G$20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3" id="{9036C608-BD2E-4766-B97A-F0138ADEE908}">
            <xm:f>$A$38&lt;=①基本情報と建物情報の入力!$G$20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D38:J40</xm:sqref>
        </x14:conditionalFormatting>
        <x14:conditionalFormatting xmlns:xm="http://schemas.microsoft.com/office/excel/2006/main">
          <x14:cfRule type="expression" priority="21" id="{5F00C4C5-7E0F-4B09-AB85-2C31FCCC4AC8}">
            <xm:f>$A$41&lt;=①基本情報と建物情報の入力!$G$20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D41:J43</xm:sqref>
        </x14:conditionalFormatting>
        <x14:conditionalFormatting xmlns:xm="http://schemas.microsoft.com/office/excel/2006/main">
          <x14:cfRule type="expression" priority="20" id="{B4731161-21B8-496D-B171-DD5C7B2923F0}">
            <xm:f>$A$44&lt;=①基本情報と建物情報の入力!$G$20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D44:J46</xm:sqref>
        </x14:conditionalFormatting>
        <x14:conditionalFormatting xmlns:xm="http://schemas.microsoft.com/office/excel/2006/main">
          <x14:cfRule type="expression" priority="19" id="{C782D366-AE39-4EFD-845D-54268A24D0AE}">
            <xm:f>$A$47&lt;=①基本情報と建物情報の入力!$G$20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D47:J49</xm:sqref>
        </x14:conditionalFormatting>
        <x14:conditionalFormatting xmlns:xm="http://schemas.microsoft.com/office/excel/2006/main">
          <x14:cfRule type="expression" priority="18" id="{4F040BD5-7AA7-4E1B-A885-B87AEFCA8F15}">
            <xm:f>$A$50&lt;=①基本情報と建物情報の入力!$G$20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D50:J52</xm:sqref>
        </x14:conditionalFormatting>
        <x14:conditionalFormatting xmlns:xm="http://schemas.microsoft.com/office/excel/2006/main">
          <x14:cfRule type="expression" priority="17" id="{D14A4B99-4B56-43B9-9281-07801A9DA6BA}">
            <xm:f>$A$53&lt;=①基本情報と建物情報の入力!$G$20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D53:J55</xm:sqref>
        </x14:conditionalFormatting>
        <x14:conditionalFormatting xmlns:xm="http://schemas.microsoft.com/office/excel/2006/main">
          <x14:cfRule type="expression" priority="16" id="{D259A781-F08A-4184-A010-972EB33CA31E}">
            <xm:f>$A$56&lt;=①基本情報と建物情報の入力!$G$20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D56:J58</xm:sqref>
        </x14:conditionalFormatting>
        <x14:conditionalFormatting xmlns:xm="http://schemas.microsoft.com/office/excel/2006/main">
          <x14:cfRule type="expression" priority="15" id="{9DADE3B7-70D2-46C2-804E-C50E4D56D855}">
            <xm:f>$A$59&lt;=①基本情報と建物情報の入力!$G$20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D59:J61</xm:sqref>
        </x14:conditionalFormatting>
        <x14:conditionalFormatting xmlns:xm="http://schemas.microsoft.com/office/excel/2006/main">
          <x14:cfRule type="expression" priority="14" id="{1C3C1C24-6D9A-4C58-BF6B-5AEE0C2C44E7}">
            <xm:f>$A$62&lt;=①基本情報と建物情報の入力!$G$20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D62:J64</xm:sqref>
        </x14:conditionalFormatting>
        <x14:conditionalFormatting xmlns:xm="http://schemas.microsoft.com/office/excel/2006/main">
          <x14:cfRule type="expression" priority="13" id="{6294E850-C44F-4ECC-979F-1940F329F6B4}">
            <xm:f>$A$65&lt;=①基本情報と建物情報の入力!$G$20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D65:J67</xm:sqref>
        </x14:conditionalFormatting>
        <x14:conditionalFormatting xmlns:xm="http://schemas.microsoft.com/office/excel/2006/main">
          <x14:cfRule type="expression" priority="12" id="{EEE942B9-C438-4124-8203-A2AB125E8921}">
            <xm:f>$A$68&lt;=①基本情報と建物情報の入力!$G$20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D68:J70</xm:sqref>
        </x14:conditionalFormatting>
        <x14:conditionalFormatting xmlns:xm="http://schemas.microsoft.com/office/excel/2006/main">
          <x14:cfRule type="expression" priority="11" id="{A0C41305-1EA2-4B6D-BCDF-D8C72E89F8AD}">
            <xm:f>$A$71&lt;=①基本情報と建物情報の入力!$G$20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D71:J73</xm:sqref>
        </x14:conditionalFormatting>
        <x14:conditionalFormatting xmlns:xm="http://schemas.microsoft.com/office/excel/2006/main">
          <x14:cfRule type="expression" priority="10" id="{39A0D920-A0C9-45EB-AD6A-38E5C8B16866}">
            <xm:f>$A$74&lt;=①基本情報と建物情報の入力!$G$20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D74:J76</xm:sqref>
        </x14:conditionalFormatting>
        <x14:conditionalFormatting xmlns:xm="http://schemas.microsoft.com/office/excel/2006/main">
          <x14:cfRule type="expression" priority="9" id="{9137C390-A01C-48AA-B42E-536E89EB197F}">
            <xm:f>$A$77&lt;=①基本情報と建物情報の入力!$G$20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D77:J79</xm:sqref>
        </x14:conditionalFormatting>
        <x14:conditionalFormatting xmlns:xm="http://schemas.microsoft.com/office/excel/2006/main">
          <x14:cfRule type="expression" priority="8" id="{1411E845-4CB8-4C27-BE72-3C91973EF244}">
            <xm:f>$A$80&lt;=①基本情報と建物情報の入力!$G$20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D80:J82</xm:sqref>
        </x14:conditionalFormatting>
        <x14:conditionalFormatting xmlns:xm="http://schemas.microsoft.com/office/excel/2006/main">
          <x14:cfRule type="expression" priority="7" id="{9832BCFB-65F8-4689-98EC-4CD2573A6526}">
            <xm:f>$A$83&lt;=①基本情報と建物情報の入力!$G$20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D83:J85</xm:sqref>
        </x14:conditionalFormatting>
        <x14:conditionalFormatting xmlns:xm="http://schemas.microsoft.com/office/excel/2006/main">
          <x14:cfRule type="expression" priority="6" id="{823E047C-74D1-4B74-8DA0-E848F7AE81B6}">
            <xm:f>$A$86&lt;=①基本情報と建物情報の入力!$G$20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D86:J88</xm:sqref>
        </x14:conditionalFormatting>
        <x14:conditionalFormatting xmlns:xm="http://schemas.microsoft.com/office/excel/2006/main">
          <x14:cfRule type="expression" priority="5" id="{945D8133-3F3B-4FA7-A63A-537252187FA8}">
            <xm:f>$A$89&lt;=①基本情報と建物情報の入力!$G$20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D89:J91</xm:sqref>
        </x14:conditionalFormatting>
        <x14:conditionalFormatting xmlns:xm="http://schemas.microsoft.com/office/excel/2006/main">
          <x14:cfRule type="expression" priority="4" id="{DF1E3EF7-E66E-44C4-ABE4-84760E6C2FE0}">
            <xm:f>$A$92&lt;=①基本情報と建物情報の入力!$G$20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D92:J94</xm:sqref>
        </x14:conditionalFormatting>
        <x14:conditionalFormatting xmlns:xm="http://schemas.microsoft.com/office/excel/2006/main">
          <x14:cfRule type="expression" priority="3" id="{8C370B57-3EA3-452C-887A-E14EF0CF9181}">
            <xm:f>$A$95&lt;=①基本情報と建物情報の入力!$G$20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D95:J97</xm:sqref>
        </x14:conditionalFormatting>
        <x14:conditionalFormatting xmlns:xm="http://schemas.microsoft.com/office/excel/2006/main">
          <x14:cfRule type="expression" priority="2" id="{769C317C-3601-4C89-83ED-C6333BA8E374}">
            <xm:f>$A$98&lt;=①基本情報と建物情報の入力!$G$20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D98:J100</xm:sqref>
        </x14:conditionalFormatting>
        <x14:conditionalFormatting xmlns:xm="http://schemas.microsoft.com/office/excel/2006/main">
          <x14:cfRule type="expression" priority="1" id="{02B31453-902E-42AD-A837-33EBE5118AFD}">
            <xm:f>$A$101&lt;=①基本情報と建物情報の入力!$G$20</xm:f>
            <x14:dxf>
              <fill>
                <patternFill>
                  <bgColor theme="9" tint="0.79998168889431442"/>
                </patternFill>
              </fill>
            </x14:dxf>
          </x14:cfRule>
          <xm:sqref>D101:J103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DD52-664B-4102-8A44-EE44070103F5}">
  <dimension ref="A1:H118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defaultColWidth="9.5" defaultRowHeight="16.5"/>
  <cols>
    <col min="1" max="1" width="3.75" style="95" bestFit="1" customWidth="1"/>
    <col min="2" max="2" width="3.375" style="95" bestFit="1" customWidth="1"/>
    <col min="3" max="3" width="19.5" style="95" customWidth="1"/>
    <col min="4" max="4" width="3.75" style="95" bestFit="1" customWidth="1"/>
    <col min="5" max="8" width="22.25" style="95" customWidth="1"/>
    <col min="9" max="16384" width="9.5" style="95"/>
  </cols>
  <sheetData>
    <row r="1" spans="1:8" ht="22.5">
      <c r="A1" s="189" t="str">
        <f>①基本情報と建物情報の入力!A1</f>
        <v>フロア入力法による共同住宅の評価シート Ver. 01</v>
      </c>
    </row>
    <row r="2" spans="1:8">
      <c r="A2" s="116"/>
    </row>
    <row r="3" spans="1:8" s="3" customFormat="1" ht="19.5">
      <c r="A3" s="192" t="s">
        <v>755</v>
      </c>
    </row>
    <row r="4" spans="1:8" s="3" customFormat="1" ht="19.5">
      <c r="A4" s="192"/>
      <c r="B4" s="196" t="s">
        <v>762</v>
      </c>
    </row>
    <row r="5" spans="1:8" s="3" customFormat="1">
      <c r="B5" s="196"/>
      <c r="C5" s="285" t="s">
        <v>757</v>
      </c>
      <c r="D5" s="3" t="s">
        <v>764</v>
      </c>
      <c r="E5" s="351" t="s">
        <v>765</v>
      </c>
      <c r="F5" s="352"/>
      <c r="G5" s="193"/>
    </row>
    <row r="6" spans="1:8" s="3" customFormat="1">
      <c r="B6" s="196"/>
      <c r="C6" s="285" t="s">
        <v>758</v>
      </c>
      <c r="D6" s="3" t="s">
        <v>764</v>
      </c>
      <c r="E6" s="353" t="s">
        <v>766</v>
      </c>
      <c r="F6" s="353"/>
      <c r="G6" s="193"/>
    </row>
    <row r="7" spans="1:8" s="3" customFormat="1">
      <c r="B7" s="3" t="s">
        <v>726</v>
      </c>
    </row>
    <row r="8" spans="1:8" s="3" customFormat="1">
      <c r="A8" s="195"/>
      <c r="B8" s="195" t="s">
        <v>767</v>
      </c>
    </row>
    <row r="9" spans="1:8" s="3" customFormat="1"/>
    <row r="10" spans="1:8" s="3" customFormat="1">
      <c r="A10" s="193" t="s">
        <v>23</v>
      </c>
      <c r="F10" s="193"/>
      <c r="H10" s="193"/>
    </row>
    <row r="11" spans="1:8" s="75" customFormat="1">
      <c r="A11" s="325" t="s">
        <v>2</v>
      </c>
      <c r="B11" s="326"/>
      <c r="C11" s="354" t="s">
        <v>22</v>
      </c>
      <c r="D11" s="348"/>
      <c r="E11" s="347" t="s">
        <v>335</v>
      </c>
      <c r="F11" s="348"/>
      <c r="G11" s="347" t="s">
        <v>336</v>
      </c>
      <c r="H11" s="348"/>
    </row>
    <row r="12" spans="1:8" s="84" customFormat="1">
      <c r="A12" s="326"/>
      <c r="B12" s="326"/>
      <c r="C12" s="349"/>
      <c r="D12" s="350"/>
      <c r="E12" s="349" t="s">
        <v>759</v>
      </c>
      <c r="F12" s="350"/>
      <c r="G12" s="349" t="s">
        <v>760</v>
      </c>
      <c r="H12" s="350"/>
    </row>
    <row r="13" spans="1:8" s="284" customFormat="1">
      <c r="A13" s="326"/>
      <c r="B13" s="326"/>
      <c r="C13" s="349"/>
      <c r="D13" s="350"/>
      <c r="E13" s="114" t="s">
        <v>761</v>
      </c>
      <c r="F13" s="114" t="s">
        <v>763</v>
      </c>
      <c r="G13" s="114" t="s">
        <v>761</v>
      </c>
      <c r="H13" s="114" t="s">
        <v>763</v>
      </c>
    </row>
    <row r="14" spans="1:8" s="75" customFormat="1">
      <c r="A14" s="326"/>
      <c r="B14" s="326"/>
      <c r="C14" s="320"/>
      <c r="D14" s="355"/>
      <c r="E14" s="115" t="s">
        <v>724</v>
      </c>
      <c r="F14" s="115" t="s">
        <v>724</v>
      </c>
      <c r="G14" s="115" t="s">
        <v>724</v>
      </c>
      <c r="H14" s="115" t="s">
        <v>724</v>
      </c>
    </row>
    <row r="15" spans="1:8" s="9" customFormat="1">
      <c r="A15" s="277">
        <v>1</v>
      </c>
      <c r="B15" s="278" t="s">
        <v>104</v>
      </c>
      <c r="C15" s="332" t="str">
        <f>IF(①基本情報と建物情報の入力!$G$22="", "妻住戸(主方位+90側)","妻住戸（"&amp;方位!$B$3&amp;"側）")</f>
        <v>妻住戸(主方位+90側)</v>
      </c>
      <c r="D15" s="333"/>
      <c r="E15" s="232"/>
      <c r="F15" s="232"/>
      <c r="G15" s="232"/>
      <c r="H15" s="286" t="str">
        <f>IF(F15="","", F15)</f>
        <v/>
      </c>
    </row>
    <row r="16" spans="1:8" s="75" customFormat="1">
      <c r="A16" s="279"/>
      <c r="B16" s="280"/>
      <c r="C16" s="334" t="str">
        <f>IF(①基本情報と建物情報の入力!$G$22="", "妻住戸(主方位+270側)", "妻住戸（"&amp;方位!$D$3&amp;"側）")</f>
        <v>妻住戸(主方位+270側)</v>
      </c>
      <c r="D16" s="335"/>
      <c r="E16" s="233"/>
      <c r="F16" s="233"/>
      <c r="G16" s="233"/>
      <c r="H16" s="287" t="str">
        <f t="shared" ref="H16:H79" si="0">IF(F16="","", F16)</f>
        <v/>
      </c>
    </row>
    <row r="17" spans="1:8" s="75" customFormat="1">
      <c r="A17" s="281"/>
      <c r="B17" s="282"/>
      <c r="C17" s="330" t="s">
        <v>21</v>
      </c>
      <c r="D17" s="331"/>
      <c r="E17" s="234"/>
      <c r="F17" s="234"/>
      <c r="G17" s="234"/>
      <c r="H17" s="288" t="str">
        <f t="shared" si="0"/>
        <v/>
      </c>
    </row>
    <row r="18" spans="1:8" s="75" customFormat="1">
      <c r="A18" s="277">
        <f>A15+1</f>
        <v>2</v>
      </c>
      <c r="B18" s="278" t="s">
        <v>104</v>
      </c>
      <c r="C18" s="332" t="str">
        <f>IF(①基本情報と建物情報の入力!$G$22="", "妻住戸(主方位+90側)", "妻住戸（"&amp;方位!$B$3&amp;"側）")</f>
        <v>妻住戸(主方位+90側)</v>
      </c>
      <c r="D18" s="333"/>
      <c r="E18" s="232"/>
      <c r="F18" s="232"/>
      <c r="G18" s="232"/>
      <c r="H18" s="286" t="str">
        <f t="shared" si="0"/>
        <v/>
      </c>
    </row>
    <row r="19" spans="1:8" s="75" customFormat="1">
      <c r="A19" s="279"/>
      <c r="B19" s="280"/>
      <c r="C19" s="334" t="str">
        <f>IF(①基本情報と建物情報の入力!$G$22="", "妻住戸(主方位+270側)", "妻住戸（"&amp;方位!$D$3&amp;"側）")</f>
        <v>妻住戸(主方位+270側)</v>
      </c>
      <c r="D19" s="335"/>
      <c r="E19" s="233"/>
      <c r="F19" s="233"/>
      <c r="G19" s="233"/>
      <c r="H19" s="287" t="str">
        <f t="shared" si="0"/>
        <v/>
      </c>
    </row>
    <row r="20" spans="1:8" s="75" customFormat="1">
      <c r="A20" s="281"/>
      <c r="B20" s="282"/>
      <c r="C20" s="330" t="s">
        <v>21</v>
      </c>
      <c r="D20" s="331"/>
      <c r="E20" s="234"/>
      <c r="F20" s="234"/>
      <c r="G20" s="234"/>
      <c r="H20" s="288" t="str">
        <f t="shared" si="0"/>
        <v/>
      </c>
    </row>
    <row r="21" spans="1:8" s="75" customFormat="1">
      <c r="A21" s="277">
        <f>A18+1</f>
        <v>3</v>
      </c>
      <c r="B21" s="278" t="s">
        <v>104</v>
      </c>
      <c r="C21" s="332" t="str">
        <f>IF(①基本情報と建物情報の入力!$G$22="", "妻住戸(主方位+90側)", "妻住戸（"&amp;方位!$B$3&amp;"側）")</f>
        <v>妻住戸(主方位+90側)</v>
      </c>
      <c r="D21" s="333"/>
      <c r="E21" s="232"/>
      <c r="F21" s="232"/>
      <c r="G21" s="232"/>
      <c r="H21" s="286" t="str">
        <f t="shared" si="0"/>
        <v/>
      </c>
    </row>
    <row r="22" spans="1:8" s="75" customFormat="1">
      <c r="A22" s="279"/>
      <c r="B22" s="280"/>
      <c r="C22" s="334" t="str">
        <f>IF(①基本情報と建物情報の入力!$G$22="", "妻住戸(主方位+270側)", "妻住戸（"&amp;方位!$D$3&amp;"側）")</f>
        <v>妻住戸(主方位+270側)</v>
      </c>
      <c r="D22" s="335"/>
      <c r="E22" s="233"/>
      <c r="F22" s="233"/>
      <c r="G22" s="233"/>
      <c r="H22" s="287" t="str">
        <f t="shared" si="0"/>
        <v/>
      </c>
    </row>
    <row r="23" spans="1:8" s="75" customFormat="1">
      <c r="A23" s="281"/>
      <c r="B23" s="282"/>
      <c r="C23" s="330" t="s">
        <v>21</v>
      </c>
      <c r="D23" s="331"/>
      <c r="E23" s="234"/>
      <c r="F23" s="234"/>
      <c r="G23" s="234"/>
      <c r="H23" s="288" t="str">
        <f t="shared" si="0"/>
        <v/>
      </c>
    </row>
    <row r="24" spans="1:8" s="75" customFormat="1">
      <c r="A24" s="277">
        <f>A21+1</f>
        <v>4</v>
      </c>
      <c r="B24" s="278" t="s">
        <v>104</v>
      </c>
      <c r="C24" s="332" t="str">
        <f>IF(①基本情報と建物情報の入力!$G$22="", "妻住戸(主方位+90側)", "妻住戸（"&amp;方位!$B$3&amp;"側）")</f>
        <v>妻住戸(主方位+90側)</v>
      </c>
      <c r="D24" s="333"/>
      <c r="E24" s="232"/>
      <c r="F24" s="232"/>
      <c r="G24" s="232"/>
      <c r="H24" s="286" t="str">
        <f t="shared" si="0"/>
        <v/>
      </c>
    </row>
    <row r="25" spans="1:8" s="75" customFormat="1">
      <c r="A25" s="279"/>
      <c r="B25" s="280"/>
      <c r="C25" s="334" t="str">
        <f>IF(①基本情報と建物情報の入力!$G$22="", "妻住戸(主方位+270側)", "妻住戸（"&amp;方位!$D$3&amp;"側）")</f>
        <v>妻住戸(主方位+270側)</v>
      </c>
      <c r="D25" s="335"/>
      <c r="E25" s="233"/>
      <c r="F25" s="233"/>
      <c r="G25" s="233"/>
      <c r="H25" s="287" t="str">
        <f t="shared" si="0"/>
        <v/>
      </c>
    </row>
    <row r="26" spans="1:8" s="75" customFormat="1">
      <c r="A26" s="281"/>
      <c r="B26" s="282"/>
      <c r="C26" s="330" t="s">
        <v>21</v>
      </c>
      <c r="D26" s="331"/>
      <c r="E26" s="234"/>
      <c r="F26" s="234"/>
      <c r="G26" s="234"/>
      <c r="H26" s="288" t="str">
        <f t="shared" si="0"/>
        <v/>
      </c>
    </row>
    <row r="27" spans="1:8" s="75" customFormat="1">
      <c r="A27" s="277">
        <f>A24+1</f>
        <v>5</v>
      </c>
      <c r="B27" s="278" t="s">
        <v>104</v>
      </c>
      <c r="C27" s="332" t="str">
        <f>IF(①基本情報と建物情報の入力!$G$22="", "妻住戸(主方位+90側)", "妻住戸（"&amp;方位!$B$3&amp;"側）")</f>
        <v>妻住戸(主方位+90側)</v>
      </c>
      <c r="D27" s="333"/>
      <c r="E27" s="232"/>
      <c r="F27" s="232"/>
      <c r="G27" s="232"/>
      <c r="H27" s="286" t="str">
        <f t="shared" si="0"/>
        <v/>
      </c>
    </row>
    <row r="28" spans="1:8" s="75" customFormat="1">
      <c r="A28" s="279"/>
      <c r="B28" s="280"/>
      <c r="C28" s="334" t="str">
        <f>IF(①基本情報と建物情報の入力!$G$22="", "妻住戸(主方位+270側)", "妻住戸（"&amp;方位!$D$3&amp;"側）")</f>
        <v>妻住戸(主方位+270側)</v>
      </c>
      <c r="D28" s="335"/>
      <c r="E28" s="233"/>
      <c r="F28" s="233"/>
      <c r="G28" s="233"/>
      <c r="H28" s="287" t="str">
        <f t="shared" si="0"/>
        <v/>
      </c>
    </row>
    <row r="29" spans="1:8" s="75" customFormat="1">
      <c r="A29" s="281"/>
      <c r="B29" s="282"/>
      <c r="C29" s="330" t="s">
        <v>21</v>
      </c>
      <c r="D29" s="331"/>
      <c r="E29" s="234"/>
      <c r="F29" s="234"/>
      <c r="G29" s="234"/>
      <c r="H29" s="288" t="str">
        <f t="shared" si="0"/>
        <v/>
      </c>
    </row>
    <row r="30" spans="1:8" s="75" customFormat="1">
      <c r="A30" s="277">
        <f>A27+1</f>
        <v>6</v>
      </c>
      <c r="B30" s="278" t="s">
        <v>104</v>
      </c>
      <c r="C30" s="332" t="str">
        <f>IF(①基本情報と建物情報の入力!$G$22="", "妻住戸(主方位+90側)", "妻住戸（"&amp;方位!$B$3&amp;"側）")</f>
        <v>妻住戸(主方位+90側)</v>
      </c>
      <c r="D30" s="333"/>
      <c r="E30" s="232"/>
      <c r="F30" s="232"/>
      <c r="G30" s="232"/>
      <c r="H30" s="286" t="str">
        <f t="shared" si="0"/>
        <v/>
      </c>
    </row>
    <row r="31" spans="1:8" s="75" customFormat="1">
      <c r="A31" s="279"/>
      <c r="B31" s="280"/>
      <c r="C31" s="334" t="str">
        <f>IF(①基本情報と建物情報の入力!$G$22="", "妻住戸(主方位+270側)", "妻住戸（"&amp;方位!$D$3&amp;"側）")</f>
        <v>妻住戸(主方位+270側)</v>
      </c>
      <c r="D31" s="335"/>
      <c r="E31" s="233"/>
      <c r="F31" s="233"/>
      <c r="G31" s="233"/>
      <c r="H31" s="287" t="str">
        <f t="shared" si="0"/>
        <v/>
      </c>
    </row>
    <row r="32" spans="1:8" s="75" customFormat="1">
      <c r="A32" s="281"/>
      <c r="B32" s="282"/>
      <c r="C32" s="330" t="s">
        <v>21</v>
      </c>
      <c r="D32" s="331"/>
      <c r="E32" s="234"/>
      <c r="F32" s="234"/>
      <c r="G32" s="234"/>
      <c r="H32" s="288" t="str">
        <f t="shared" si="0"/>
        <v/>
      </c>
    </row>
    <row r="33" spans="1:8" s="75" customFormat="1">
      <c r="A33" s="277">
        <f>A30+1</f>
        <v>7</v>
      </c>
      <c r="B33" s="278" t="s">
        <v>104</v>
      </c>
      <c r="C33" s="332" t="str">
        <f>IF(①基本情報と建物情報の入力!$G$22="", "妻住戸(主方位+90側)","妻住戸（"&amp;方位!$B$3&amp;"側）")</f>
        <v>妻住戸(主方位+90側)</v>
      </c>
      <c r="D33" s="333"/>
      <c r="E33" s="232"/>
      <c r="F33" s="232"/>
      <c r="G33" s="232"/>
      <c r="H33" s="286" t="str">
        <f t="shared" si="0"/>
        <v/>
      </c>
    </row>
    <row r="34" spans="1:8" s="75" customFormat="1">
      <c r="A34" s="279"/>
      <c r="B34" s="280"/>
      <c r="C34" s="334" t="str">
        <f>IF(①基本情報と建物情報の入力!$G$22="", "妻住戸(主方位+270側)", "妻住戸（"&amp;方位!$D$3&amp;"側）")</f>
        <v>妻住戸(主方位+270側)</v>
      </c>
      <c r="D34" s="335"/>
      <c r="E34" s="233"/>
      <c r="F34" s="233"/>
      <c r="G34" s="233"/>
      <c r="H34" s="287" t="str">
        <f t="shared" si="0"/>
        <v/>
      </c>
    </row>
    <row r="35" spans="1:8" s="75" customFormat="1">
      <c r="A35" s="281"/>
      <c r="B35" s="282"/>
      <c r="C35" s="330" t="s">
        <v>21</v>
      </c>
      <c r="D35" s="331"/>
      <c r="E35" s="234"/>
      <c r="F35" s="234"/>
      <c r="G35" s="234"/>
      <c r="H35" s="288" t="str">
        <f t="shared" si="0"/>
        <v/>
      </c>
    </row>
    <row r="36" spans="1:8" s="75" customFormat="1">
      <c r="A36" s="277">
        <f>A33+1</f>
        <v>8</v>
      </c>
      <c r="B36" s="278" t="s">
        <v>104</v>
      </c>
      <c r="C36" s="332" t="str">
        <f>IF(①基本情報と建物情報の入力!$G$22="", "妻住戸(主方位+90側)", "妻住戸（"&amp;方位!$B$3&amp;"側）")</f>
        <v>妻住戸(主方位+90側)</v>
      </c>
      <c r="D36" s="333"/>
      <c r="E36" s="232"/>
      <c r="F36" s="232"/>
      <c r="G36" s="232"/>
      <c r="H36" s="286" t="str">
        <f t="shared" si="0"/>
        <v/>
      </c>
    </row>
    <row r="37" spans="1:8" s="75" customFormat="1">
      <c r="A37" s="279"/>
      <c r="B37" s="280"/>
      <c r="C37" s="334" t="str">
        <f>IF(①基本情報と建物情報の入力!$G$22="", "妻住戸(主方位+270側)", "妻住戸（"&amp;方位!$D$3&amp;"側）")</f>
        <v>妻住戸(主方位+270側)</v>
      </c>
      <c r="D37" s="335"/>
      <c r="E37" s="233"/>
      <c r="F37" s="233"/>
      <c r="G37" s="233"/>
      <c r="H37" s="287" t="str">
        <f t="shared" si="0"/>
        <v/>
      </c>
    </row>
    <row r="38" spans="1:8" s="75" customFormat="1">
      <c r="A38" s="281"/>
      <c r="B38" s="282"/>
      <c r="C38" s="330" t="s">
        <v>21</v>
      </c>
      <c r="D38" s="331"/>
      <c r="E38" s="234"/>
      <c r="F38" s="234"/>
      <c r="G38" s="234"/>
      <c r="H38" s="288" t="str">
        <f t="shared" si="0"/>
        <v/>
      </c>
    </row>
    <row r="39" spans="1:8" s="75" customFormat="1">
      <c r="A39" s="277">
        <f>A36+1</f>
        <v>9</v>
      </c>
      <c r="B39" s="278" t="s">
        <v>104</v>
      </c>
      <c r="C39" s="332" t="str">
        <f>IF(①基本情報と建物情報の入力!$G$22="", "妻住戸(主方位+90側)", "妻住戸（"&amp;方位!$B$3&amp;"側）")</f>
        <v>妻住戸(主方位+90側)</v>
      </c>
      <c r="D39" s="333"/>
      <c r="E39" s="232"/>
      <c r="F39" s="232"/>
      <c r="G39" s="232"/>
      <c r="H39" s="286" t="str">
        <f t="shared" si="0"/>
        <v/>
      </c>
    </row>
    <row r="40" spans="1:8" s="75" customFormat="1">
      <c r="A40" s="279"/>
      <c r="B40" s="280"/>
      <c r="C40" s="334" t="str">
        <f>IF(①基本情報と建物情報の入力!$G$22="", "妻住戸(主方位+270側)", "妻住戸（"&amp;方位!$D$3&amp;"側）")</f>
        <v>妻住戸(主方位+270側)</v>
      </c>
      <c r="D40" s="335"/>
      <c r="E40" s="233"/>
      <c r="F40" s="233"/>
      <c r="G40" s="233"/>
      <c r="H40" s="287" t="str">
        <f t="shared" si="0"/>
        <v/>
      </c>
    </row>
    <row r="41" spans="1:8" s="75" customFormat="1">
      <c r="A41" s="281"/>
      <c r="B41" s="282"/>
      <c r="C41" s="330" t="s">
        <v>21</v>
      </c>
      <c r="D41" s="331"/>
      <c r="E41" s="234"/>
      <c r="F41" s="234"/>
      <c r="G41" s="234"/>
      <c r="H41" s="288" t="str">
        <f t="shared" si="0"/>
        <v/>
      </c>
    </row>
    <row r="42" spans="1:8" s="75" customFormat="1">
      <c r="A42" s="277">
        <f>A39+1</f>
        <v>10</v>
      </c>
      <c r="B42" s="278" t="s">
        <v>104</v>
      </c>
      <c r="C42" s="332" t="str">
        <f>IF(①基本情報と建物情報の入力!$G$22="", "妻住戸(主方位+90側)", "妻住戸（"&amp;方位!$B$3&amp;"側）")</f>
        <v>妻住戸(主方位+90側)</v>
      </c>
      <c r="D42" s="333"/>
      <c r="E42" s="232"/>
      <c r="F42" s="232"/>
      <c r="G42" s="232"/>
      <c r="H42" s="286" t="str">
        <f t="shared" si="0"/>
        <v/>
      </c>
    </row>
    <row r="43" spans="1:8" s="75" customFormat="1">
      <c r="A43" s="279"/>
      <c r="B43" s="280"/>
      <c r="C43" s="334" t="str">
        <f>IF(①基本情報と建物情報の入力!$G$22="", "妻住戸(主方位+270側)", "妻住戸（"&amp;方位!$D$3&amp;"側）")</f>
        <v>妻住戸(主方位+270側)</v>
      </c>
      <c r="D43" s="335"/>
      <c r="E43" s="233"/>
      <c r="F43" s="233"/>
      <c r="G43" s="233"/>
      <c r="H43" s="287" t="str">
        <f t="shared" si="0"/>
        <v/>
      </c>
    </row>
    <row r="44" spans="1:8" s="75" customFormat="1">
      <c r="A44" s="281"/>
      <c r="B44" s="282"/>
      <c r="C44" s="330" t="s">
        <v>21</v>
      </c>
      <c r="D44" s="331"/>
      <c r="E44" s="234"/>
      <c r="F44" s="234"/>
      <c r="G44" s="234"/>
      <c r="H44" s="288" t="str">
        <f t="shared" si="0"/>
        <v/>
      </c>
    </row>
    <row r="45" spans="1:8" s="75" customFormat="1">
      <c r="A45" s="277">
        <f>A42+1</f>
        <v>11</v>
      </c>
      <c r="B45" s="278" t="s">
        <v>104</v>
      </c>
      <c r="C45" s="332" t="str">
        <f>IF(①基本情報と建物情報の入力!$G$22="", "妻住戸(主方位+90側)", "妻住戸（"&amp;方位!$B$3&amp;"側）")</f>
        <v>妻住戸(主方位+90側)</v>
      </c>
      <c r="D45" s="333"/>
      <c r="E45" s="232"/>
      <c r="F45" s="232"/>
      <c r="G45" s="232"/>
      <c r="H45" s="286" t="str">
        <f t="shared" si="0"/>
        <v/>
      </c>
    </row>
    <row r="46" spans="1:8">
      <c r="A46" s="279"/>
      <c r="B46" s="280"/>
      <c r="C46" s="334" t="str">
        <f>IF(①基本情報と建物情報の入力!$G$22="", "妻住戸(主方位+270側)", "妻住戸（"&amp;方位!$D$3&amp;"側）")</f>
        <v>妻住戸(主方位+270側)</v>
      </c>
      <c r="D46" s="335"/>
      <c r="E46" s="233"/>
      <c r="F46" s="233"/>
      <c r="G46" s="233"/>
      <c r="H46" s="287" t="str">
        <f t="shared" si="0"/>
        <v/>
      </c>
    </row>
    <row r="47" spans="1:8">
      <c r="A47" s="281"/>
      <c r="B47" s="282"/>
      <c r="C47" s="330" t="s">
        <v>21</v>
      </c>
      <c r="D47" s="331"/>
      <c r="E47" s="234"/>
      <c r="F47" s="234"/>
      <c r="G47" s="234"/>
      <c r="H47" s="288" t="str">
        <f t="shared" si="0"/>
        <v/>
      </c>
    </row>
    <row r="48" spans="1:8">
      <c r="A48" s="277">
        <f>A45+1</f>
        <v>12</v>
      </c>
      <c r="B48" s="278" t="s">
        <v>104</v>
      </c>
      <c r="C48" s="332" t="str">
        <f>IF(①基本情報と建物情報の入力!$G$22="", "妻住戸(主方位+90側)", "妻住戸（"&amp;方位!$B$3&amp;"側）")</f>
        <v>妻住戸(主方位+90側)</v>
      </c>
      <c r="D48" s="333"/>
      <c r="E48" s="232"/>
      <c r="F48" s="232"/>
      <c r="G48" s="232"/>
      <c r="H48" s="286" t="str">
        <f t="shared" si="0"/>
        <v/>
      </c>
    </row>
    <row r="49" spans="1:8">
      <c r="A49" s="279"/>
      <c r="B49" s="280"/>
      <c r="C49" s="334" t="str">
        <f>IF(①基本情報と建物情報の入力!$G$22="", "妻住戸(主方位+270側)", "妻住戸（"&amp;方位!$D$3&amp;"側）")</f>
        <v>妻住戸(主方位+270側)</v>
      </c>
      <c r="D49" s="335"/>
      <c r="E49" s="233"/>
      <c r="F49" s="233"/>
      <c r="G49" s="233"/>
      <c r="H49" s="287" t="str">
        <f t="shared" si="0"/>
        <v/>
      </c>
    </row>
    <row r="50" spans="1:8">
      <c r="A50" s="281"/>
      <c r="B50" s="282"/>
      <c r="C50" s="330" t="s">
        <v>21</v>
      </c>
      <c r="D50" s="331"/>
      <c r="E50" s="234"/>
      <c r="F50" s="234"/>
      <c r="G50" s="234"/>
      <c r="H50" s="288" t="str">
        <f t="shared" si="0"/>
        <v/>
      </c>
    </row>
    <row r="51" spans="1:8">
      <c r="A51" s="277">
        <f>A48+1</f>
        <v>13</v>
      </c>
      <c r="B51" s="278" t="s">
        <v>104</v>
      </c>
      <c r="C51" s="332" t="str">
        <f>IF(①基本情報と建物情報の入力!$G$22="", "妻住戸(主方位+90側)","妻住戸（"&amp;方位!$B$3&amp;"側）")</f>
        <v>妻住戸(主方位+90側)</v>
      </c>
      <c r="D51" s="333"/>
      <c r="E51" s="232"/>
      <c r="F51" s="232"/>
      <c r="G51" s="232"/>
      <c r="H51" s="286" t="str">
        <f t="shared" si="0"/>
        <v/>
      </c>
    </row>
    <row r="52" spans="1:8">
      <c r="A52" s="279"/>
      <c r="B52" s="280"/>
      <c r="C52" s="334" t="str">
        <f>IF(①基本情報と建物情報の入力!$G$22="", "妻住戸(主方位+270側)", "妻住戸（"&amp;方位!$D$3&amp;"側）")</f>
        <v>妻住戸(主方位+270側)</v>
      </c>
      <c r="D52" s="335"/>
      <c r="E52" s="233"/>
      <c r="F52" s="233"/>
      <c r="G52" s="233"/>
      <c r="H52" s="287" t="str">
        <f t="shared" si="0"/>
        <v/>
      </c>
    </row>
    <row r="53" spans="1:8">
      <c r="A53" s="281"/>
      <c r="B53" s="282"/>
      <c r="C53" s="330" t="s">
        <v>21</v>
      </c>
      <c r="D53" s="331"/>
      <c r="E53" s="234"/>
      <c r="F53" s="234"/>
      <c r="G53" s="234"/>
      <c r="H53" s="288" t="str">
        <f t="shared" si="0"/>
        <v/>
      </c>
    </row>
    <row r="54" spans="1:8">
      <c r="A54" s="277">
        <f>A51+1</f>
        <v>14</v>
      </c>
      <c r="B54" s="278" t="s">
        <v>104</v>
      </c>
      <c r="C54" s="332" t="str">
        <f>IF(①基本情報と建物情報の入力!$G$22="", "妻住戸(主方位+90側)", "妻住戸（"&amp;方位!$B$3&amp;"側）")</f>
        <v>妻住戸(主方位+90側)</v>
      </c>
      <c r="D54" s="333"/>
      <c r="E54" s="232"/>
      <c r="F54" s="232"/>
      <c r="G54" s="232"/>
      <c r="H54" s="286" t="str">
        <f t="shared" si="0"/>
        <v/>
      </c>
    </row>
    <row r="55" spans="1:8">
      <c r="A55" s="279"/>
      <c r="B55" s="280"/>
      <c r="C55" s="334" t="str">
        <f>IF(①基本情報と建物情報の入力!$G$22="", "妻住戸(主方位+270側)", "妻住戸（"&amp;方位!$D$3&amp;"側）")</f>
        <v>妻住戸(主方位+270側)</v>
      </c>
      <c r="D55" s="335"/>
      <c r="E55" s="233"/>
      <c r="F55" s="233"/>
      <c r="G55" s="233"/>
      <c r="H55" s="287" t="str">
        <f t="shared" si="0"/>
        <v/>
      </c>
    </row>
    <row r="56" spans="1:8">
      <c r="A56" s="281"/>
      <c r="B56" s="282"/>
      <c r="C56" s="330" t="s">
        <v>21</v>
      </c>
      <c r="D56" s="331"/>
      <c r="E56" s="234"/>
      <c r="F56" s="234"/>
      <c r="G56" s="234"/>
      <c r="H56" s="288" t="str">
        <f t="shared" si="0"/>
        <v/>
      </c>
    </row>
    <row r="57" spans="1:8">
      <c r="A57" s="277">
        <f>A54+1</f>
        <v>15</v>
      </c>
      <c r="B57" s="278" t="s">
        <v>104</v>
      </c>
      <c r="C57" s="332" t="str">
        <f>IF(①基本情報と建物情報の入力!$G$22="", "妻住戸(主方位+90側)", "妻住戸（"&amp;方位!$B$3&amp;"側）")</f>
        <v>妻住戸(主方位+90側)</v>
      </c>
      <c r="D57" s="333"/>
      <c r="E57" s="232"/>
      <c r="F57" s="232"/>
      <c r="G57" s="232"/>
      <c r="H57" s="286" t="str">
        <f t="shared" si="0"/>
        <v/>
      </c>
    </row>
    <row r="58" spans="1:8">
      <c r="A58" s="279"/>
      <c r="B58" s="280"/>
      <c r="C58" s="334" t="str">
        <f>IF(①基本情報と建物情報の入力!$G$22="", "妻住戸(主方位+270側)", "妻住戸（"&amp;方位!$D$3&amp;"側）")</f>
        <v>妻住戸(主方位+270側)</v>
      </c>
      <c r="D58" s="335"/>
      <c r="E58" s="233"/>
      <c r="F58" s="233"/>
      <c r="G58" s="233"/>
      <c r="H58" s="287" t="str">
        <f t="shared" si="0"/>
        <v/>
      </c>
    </row>
    <row r="59" spans="1:8">
      <c r="A59" s="281"/>
      <c r="B59" s="282"/>
      <c r="C59" s="330" t="s">
        <v>21</v>
      </c>
      <c r="D59" s="331"/>
      <c r="E59" s="234"/>
      <c r="F59" s="234"/>
      <c r="G59" s="234"/>
      <c r="H59" s="288" t="str">
        <f t="shared" si="0"/>
        <v/>
      </c>
    </row>
    <row r="60" spans="1:8">
      <c r="A60" s="277">
        <f>A57+1</f>
        <v>16</v>
      </c>
      <c r="B60" s="278" t="s">
        <v>104</v>
      </c>
      <c r="C60" s="332" t="str">
        <f>IF(①基本情報と建物情報の入力!$G$22="", "妻住戸(主方位+90側)", "妻住戸（"&amp;方位!$B$3&amp;"側）")</f>
        <v>妻住戸(主方位+90側)</v>
      </c>
      <c r="D60" s="333"/>
      <c r="E60" s="232"/>
      <c r="F60" s="232"/>
      <c r="G60" s="232"/>
      <c r="H60" s="286" t="str">
        <f t="shared" si="0"/>
        <v/>
      </c>
    </row>
    <row r="61" spans="1:8">
      <c r="A61" s="279"/>
      <c r="B61" s="280"/>
      <c r="C61" s="334" t="str">
        <f>IF(①基本情報と建物情報の入力!$G$22="", "妻住戸(主方位+270側)", "妻住戸（"&amp;方位!$D$3&amp;"側）")</f>
        <v>妻住戸(主方位+270側)</v>
      </c>
      <c r="D61" s="335"/>
      <c r="E61" s="233"/>
      <c r="F61" s="233"/>
      <c r="G61" s="233"/>
      <c r="H61" s="287" t="str">
        <f t="shared" si="0"/>
        <v/>
      </c>
    </row>
    <row r="62" spans="1:8">
      <c r="A62" s="281"/>
      <c r="B62" s="282"/>
      <c r="C62" s="330" t="s">
        <v>21</v>
      </c>
      <c r="D62" s="331"/>
      <c r="E62" s="234"/>
      <c r="F62" s="234"/>
      <c r="G62" s="234"/>
      <c r="H62" s="288" t="str">
        <f t="shared" si="0"/>
        <v/>
      </c>
    </row>
    <row r="63" spans="1:8">
      <c r="A63" s="277">
        <f>A60+1</f>
        <v>17</v>
      </c>
      <c r="B63" s="278" t="s">
        <v>104</v>
      </c>
      <c r="C63" s="332" t="str">
        <f>IF(①基本情報と建物情報の入力!$G$22="", "妻住戸(主方位+90側)", "妻住戸（"&amp;方位!$B$3&amp;"側）")</f>
        <v>妻住戸(主方位+90側)</v>
      </c>
      <c r="D63" s="333"/>
      <c r="E63" s="232"/>
      <c r="F63" s="232"/>
      <c r="G63" s="232"/>
      <c r="H63" s="286" t="str">
        <f t="shared" si="0"/>
        <v/>
      </c>
    </row>
    <row r="64" spans="1:8">
      <c r="A64" s="279"/>
      <c r="B64" s="280"/>
      <c r="C64" s="334" t="str">
        <f>IF(①基本情報と建物情報の入力!$G$22="", "妻住戸(主方位+270側)", "妻住戸（"&amp;方位!$D$3&amp;"側）")</f>
        <v>妻住戸(主方位+270側)</v>
      </c>
      <c r="D64" s="335"/>
      <c r="E64" s="233"/>
      <c r="F64" s="233"/>
      <c r="G64" s="233"/>
      <c r="H64" s="287" t="str">
        <f t="shared" si="0"/>
        <v/>
      </c>
    </row>
    <row r="65" spans="1:8">
      <c r="A65" s="281"/>
      <c r="B65" s="282"/>
      <c r="C65" s="330" t="s">
        <v>21</v>
      </c>
      <c r="D65" s="331"/>
      <c r="E65" s="234"/>
      <c r="F65" s="234"/>
      <c r="G65" s="234"/>
      <c r="H65" s="288" t="str">
        <f t="shared" si="0"/>
        <v/>
      </c>
    </row>
    <row r="66" spans="1:8">
      <c r="A66" s="277">
        <f>A63+1</f>
        <v>18</v>
      </c>
      <c r="B66" s="278" t="s">
        <v>104</v>
      </c>
      <c r="C66" s="332" t="str">
        <f>IF(①基本情報と建物情報の入力!$G$22="", "妻住戸(主方位+90側)", "妻住戸（"&amp;方位!$B$3&amp;"側）")</f>
        <v>妻住戸(主方位+90側)</v>
      </c>
      <c r="D66" s="333"/>
      <c r="E66" s="232"/>
      <c r="F66" s="232"/>
      <c r="G66" s="232"/>
      <c r="H66" s="286" t="str">
        <f t="shared" si="0"/>
        <v/>
      </c>
    </row>
    <row r="67" spans="1:8">
      <c r="A67" s="279"/>
      <c r="B67" s="280"/>
      <c r="C67" s="334" t="str">
        <f>IF(①基本情報と建物情報の入力!$G$22="", "妻住戸(主方位+270側)", "妻住戸（"&amp;方位!$D$3&amp;"側）")</f>
        <v>妻住戸(主方位+270側)</v>
      </c>
      <c r="D67" s="335"/>
      <c r="E67" s="233"/>
      <c r="F67" s="233"/>
      <c r="G67" s="233"/>
      <c r="H67" s="287" t="str">
        <f t="shared" si="0"/>
        <v/>
      </c>
    </row>
    <row r="68" spans="1:8">
      <c r="A68" s="281"/>
      <c r="B68" s="282"/>
      <c r="C68" s="330" t="s">
        <v>21</v>
      </c>
      <c r="D68" s="331"/>
      <c r="E68" s="234"/>
      <c r="F68" s="234"/>
      <c r="G68" s="234"/>
      <c r="H68" s="288" t="str">
        <f t="shared" si="0"/>
        <v/>
      </c>
    </row>
    <row r="69" spans="1:8">
      <c r="A69" s="277">
        <f>A66+1</f>
        <v>19</v>
      </c>
      <c r="B69" s="278" t="s">
        <v>104</v>
      </c>
      <c r="C69" s="332" t="str">
        <f>IF(①基本情報と建物情報の入力!$G$22="", "妻住戸(主方位+90側)","妻住戸（"&amp;方位!$B$3&amp;"側）")</f>
        <v>妻住戸(主方位+90側)</v>
      </c>
      <c r="D69" s="333"/>
      <c r="E69" s="232"/>
      <c r="F69" s="232"/>
      <c r="G69" s="232"/>
      <c r="H69" s="286" t="str">
        <f t="shared" si="0"/>
        <v/>
      </c>
    </row>
    <row r="70" spans="1:8">
      <c r="A70" s="279"/>
      <c r="B70" s="280"/>
      <c r="C70" s="334" t="str">
        <f>IF(①基本情報と建物情報の入力!$G$22="", "妻住戸(主方位+270側)", "妻住戸（"&amp;方位!$D$3&amp;"側）")</f>
        <v>妻住戸(主方位+270側)</v>
      </c>
      <c r="D70" s="335"/>
      <c r="E70" s="233"/>
      <c r="F70" s="233"/>
      <c r="G70" s="233"/>
      <c r="H70" s="287" t="str">
        <f t="shared" si="0"/>
        <v/>
      </c>
    </row>
    <row r="71" spans="1:8">
      <c r="A71" s="281"/>
      <c r="B71" s="282"/>
      <c r="C71" s="330" t="s">
        <v>21</v>
      </c>
      <c r="D71" s="331"/>
      <c r="E71" s="234"/>
      <c r="F71" s="234"/>
      <c r="G71" s="234"/>
      <c r="H71" s="288" t="str">
        <f t="shared" si="0"/>
        <v/>
      </c>
    </row>
    <row r="72" spans="1:8">
      <c r="A72" s="277">
        <f>A69+1</f>
        <v>20</v>
      </c>
      <c r="B72" s="278" t="s">
        <v>104</v>
      </c>
      <c r="C72" s="332" t="str">
        <f>IF(①基本情報と建物情報の入力!$G$22="", "妻住戸(主方位+90側)", "妻住戸（"&amp;方位!$B$3&amp;"側）")</f>
        <v>妻住戸(主方位+90側)</v>
      </c>
      <c r="D72" s="333"/>
      <c r="E72" s="232"/>
      <c r="F72" s="232"/>
      <c r="G72" s="232"/>
      <c r="H72" s="286" t="str">
        <f t="shared" si="0"/>
        <v/>
      </c>
    </row>
    <row r="73" spans="1:8">
      <c r="A73" s="279"/>
      <c r="B73" s="280"/>
      <c r="C73" s="334" t="str">
        <f>IF(①基本情報と建物情報の入力!$G$22="", "妻住戸(主方位+270側)", "妻住戸（"&amp;方位!$D$3&amp;"側）")</f>
        <v>妻住戸(主方位+270側)</v>
      </c>
      <c r="D73" s="335"/>
      <c r="E73" s="233"/>
      <c r="F73" s="233"/>
      <c r="G73" s="233"/>
      <c r="H73" s="287" t="str">
        <f t="shared" si="0"/>
        <v/>
      </c>
    </row>
    <row r="74" spans="1:8">
      <c r="A74" s="281"/>
      <c r="B74" s="282"/>
      <c r="C74" s="330" t="s">
        <v>21</v>
      </c>
      <c r="D74" s="331"/>
      <c r="E74" s="234"/>
      <c r="F74" s="234"/>
      <c r="G74" s="234"/>
      <c r="H74" s="288" t="str">
        <f t="shared" si="0"/>
        <v/>
      </c>
    </row>
    <row r="75" spans="1:8">
      <c r="A75" s="277">
        <f>A72+1</f>
        <v>21</v>
      </c>
      <c r="B75" s="278" t="s">
        <v>104</v>
      </c>
      <c r="C75" s="332" t="str">
        <f>IF(①基本情報と建物情報の入力!$G$22="", "妻住戸(主方位+90側)", "妻住戸（"&amp;方位!$B$3&amp;"側）")</f>
        <v>妻住戸(主方位+90側)</v>
      </c>
      <c r="D75" s="333"/>
      <c r="E75" s="232"/>
      <c r="F75" s="232"/>
      <c r="G75" s="232"/>
      <c r="H75" s="286" t="str">
        <f t="shared" si="0"/>
        <v/>
      </c>
    </row>
    <row r="76" spans="1:8">
      <c r="A76" s="279"/>
      <c r="B76" s="280"/>
      <c r="C76" s="334" t="str">
        <f>IF(①基本情報と建物情報の入力!$G$22="", "妻住戸(主方位+270側)", "妻住戸（"&amp;方位!$D$3&amp;"側）")</f>
        <v>妻住戸(主方位+270側)</v>
      </c>
      <c r="D76" s="335"/>
      <c r="E76" s="233"/>
      <c r="F76" s="233"/>
      <c r="G76" s="233"/>
      <c r="H76" s="287" t="str">
        <f t="shared" si="0"/>
        <v/>
      </c>
    </row>
    <row r="77" spans="1:8">
      <c r="A77" s="281"/>
      <c r="B77" s="282"/>
      <c r="C77" s="330" t="s">
        <v>21</v>
      </c>
      <c r="D77" s="331"/>
      <c r="E77" s="234"/>
      <c r="F77" s="234"/>
      <c r="G77" s="234"/>
      <c r="H77" s="288" t="str">
        <f t="shared" si="0"/>
        <v/>
      </c>
    </row>
    <row r="78" spans="1:8">
      <c r="A78" s="277">
        <f>A75+1</f>
        <v>22</v>
      </c>
      <c r="B78" s="278" t="s">
        <v>104</v>
      </c>
      <c r="C78" s="332" t="str">
        <f>IF(①基本情報と建物情報の入力!$G$22="", "妻住戸(主方位+90側)", "妻住戸（"&amp;方位!$B$3&amp;"側）")</f>
        <v>妻住戸(主方位+90側)</v>
      </c>
      <c r="D78" s="333"/>
      <c r="E78" s="232"/>
      <c r="F78" s="232"/>
      <c r="G78" s="232"/>
      <c r="H78" s="286" t="str">
        <f t="shared" si="0"/>
        <v/>
      </c>
    </row>
    <row r="79" spans="1:8">
      <c r="A79" s="279"/>
      <c r="B79" s="280"/>
      <c r="C79" s="334" t="str">
        <f>IF(①基本情報と建物情報の入力!$G$22="", "妻住戸(主方位+270側)", "妻住戸（"&amp;方位!$D$3&amp;"側）")</f>
        <v>妻住戸(主方位+270側)</v>
      </c>
      <c r="D79" s="335"/>
      <c r="E79" s="233"/>
      <c r="F79" s="233"/>
      <c r="G79" s="233"/>
      <c r="H79" s="287" t="str">
        <f t="shared" si="0"/>
        <v/>
      </c>
    </row>
    <row r="80" spans="1:8">
      <c r="A80" s="281"/>
      <c r="B80" s="282"/>
      <c r="C80" s="330" t="s">
        <v>21</v>
      </c>
      <c r="D80" s="331"/>
      <c r="E80" s="234"/>
      <c r="F80" s="234"/>
      <c r="G80" s="234"/>
      <c r="H80" s="288" t="str">
        <f t="shared" ref="H80:H104" si="1">IF(F80="","", F80)</f>
        <v/>
      </c>
    </row>
    <row r="81" spans="1:8">
      <c r="A81" s="277">
        <f>A78+1</f>
        <v>23</v>
      </c>
      <c r="B81" s="278" t="s">
        <v>104</v>
      </c>
      <c r="C81" s="332" t="str">
        <f>IF(①基本情報と建物情報の入力!$G$22="", "妻住戸(主方位+90側)", "妻住戸（"&amp;方位!$B$3&amp;"側）")</f>
        <v>妻住戸(主方位+90側)</v>
      </c>
      <c r="D81" s="333"/>
      <c r="E81" s="232"/>
      <c r="F81" s="232"/>
      <c r="G81" s="232"/>
      <c r="H81" s="286" t="str">
        <f t="shared" si="1"/>
        <v/>
      </c>
    </row>
    <row r="82" spans="1:8">
      <c r="A82" s="279"/>
      <c r="B82" s="280"/>
      <c r="C82" s="334" t="str">
        <f>IF(①基本情報と建物情報の入力!$G$22="", "妻住戸(主方位+270側)", "妻住戸（"&amp;方位!$D$3&amp;"側）")</f>
        <v>妻住戸(主方位+270側)</v>
      </c>
      <c r="D82" s="335"/>
      <c r="E82" s="233"/>
      <c r="F82" s="233"/>
      <c r="G82" s="233"/>
      <c r="H82" s="287" t="str">
        <f t="shared" si="1"/>
        <v/>
      </c>
    </row>
    <row r="83" spans="1:8">
      <c r="A83" s="281"/>
      <c r="B83" s="282"/>
      <c r="C83" s="330" t="s">
        <v>21</v>
      </c>
      <c r="D83" s="331"/>
      <c r="E83" s="234"/>
      <c r="F83" s="234"/>
      <c r="G83" s="234"/>
      <c r="H83" s="288" t="str">
        <f t="shared" si="1"/>
        <v/>
      </c>
    </row>
    <row r="84" spans="1:8">
      <c r="A84" s="277">
        <f>A81+1</f>
        <v>24</v>
      </c>
      <c r="B84" s="278" t="s">
        <v>104</v>
      </c>
      <c r="C84" s="332" t="str">
        <f>IF(①基本情報と建物情報の入力!$G$22="", "妻住戸(主方位+90側)", "妻住戸（"&amp;方位!$B$3&amp;"側）")</f>
        <v>妻住戸(主方位+90側)</v>
      </c>
      <c r="D84" s="333"/>
      <c r="E84" s="232"/>
      <c r="F84" s="232"/>
      <c r="G84" s="232"/>
      <c r="H84" s="286" t="str">
        <f t="shared" si="1"/>
        <v/>
      </c>
    </row>
    <row r="85" spans="1:8">
      <c r="A85" s="279"/>
      <c r="B85" s="280"/>
      <c r="C85" s="334" t="str">
        <f>IF(①基本情報と建物情報の入力!$G$22="", "妻住戸(主方位+270側)", "妻住戸（"&amp;方位!$D$3&amp;"側）")</f>
        <v>妻住戸(主方位+270側)</v>
      </c>
      <c r="D85" s="335"/>
      <c r="E85" s="233"/>
      <c r="F85" s="233"/>
      <c r="G85" s="233"/>
      <c r="H85" s="287" t="str">
        <f t="shared" si="1"/>
        <v/>
      </c>
    </row>
    <row r="86" spans="1:8">
      <c r="A86" s="281"/>
      <c r="B86" s="282"/>
      <c r="C86" s="330" t="s">
        <v>21</v>
      </c>
      <c r="D86" s="331"/>
      <c r="E86" s="234"/>
      <c r="F86" s="234"/>
      <c r="G86" s="234"/>
      <c r="H86" s="288" t="str">
        <f t="shared" si="1"/>
        <v/>
      </c>
    </row>
    <row r="87" spans="1:8">
      <c r="A87" s="277">
        <f>A84+1</f>
        <v>25</v>
      </c>
      <c r="B87" s="278" t="s">
        <v>104</v>
      </c>
      <c r="C87" s="332" t="str">
        <f>IF(①基本情報と建物情報の入力!$G$22="", "妻住戸(主方位+90側)","妻住戸（"&amp;方位!$B$3&amp;"側）")</f>
        <v>妻住戸(主方位+90側)</v>
      </c>
      <c r="D87" s="333"/>
      <c r="E87" s="232"/>
      <c r="F87" s="232"/>
      <c r="G87" s="232"/>
      <c r="H87" s="286" t="str">
        <f t="shared" si="1"/>
        <v/>
      </c>
    </row>
    <row r="88" spans="1:8">
      <c r="A88" s="279"/>
      <c r="B88" s="280"/>
      <c r="C88" s="334" t="str">
        <f>IF(①基本情報と建物情報の入力!$G$22="", "妻住戸(主方位+270側)", "妻住戸（"&amp;方位!$D$3&amp;"側）")</f>
        <v>妻住戸(主方位+270側)</v>
      </c>
      <c r="D88" s="335"/>
      <c r="E88" s="233"/>
      <c r="F88" s="233"/>
      <c r="G88" s="233"/>
      <c r="H88" s="287" t="str">
        <f t="shared" si="1"/>
        <v/>
      </c>
    </row>
    <row r="89" spans="1:8">
      <c r="A89" s="281"/>
      <c r="B89" s="282"/>
      <c r="C89" s="330" t="s">
        <v>21</v>
      </c>
      <c r="D89" s="331"/>
      <c r="E89" s="234"/>
      <c r="F89" s="234"/>
      <c r="G89" s="234"/>
      <c r="H89" s="288" t="str">
        <f t="shared" si="1"/>
        <v/>
      </c>
    </row>
    <row r="90" spans="1:8">
      <c r="A90" s="277">
        <f>A87+1</f>
        <v>26</v>
      </c>
      <c r="B90" s="278" t="s">
        <v>104</v>
      </c>
      <c r="C90" s="332" t="str">
        <f>IF(①基本情報と建物情報の入力!$G$22="", "妻住戸(主方位+90側)", "妻住戸（"&amp;方位!$B$3&amp;"側）")</f>
        <v>妻住戸(主方位+90側)</v>
      </c>
      <c r="D90" s="333"/>
      <c r="E90" s="232"/>
      <c r="F90" s="232"/>
      <c r="G90" s="232"/>
      <c r="H90" s="286" t="str">
        <f t="shared" si="1"/>
        <v/>
      </c>
    </row>
    <row r="91" spans="1:8">
      <c r="A91" s="279"/>
      <c r="B91" s="280"/>
      <c r="C91" s="334" t="str">
        <f>IF(①基本情報と建物情報の入力!$G$22="", "妻住戸(主方位+270側)", "妻住戸（"&amp;方位!$D$3&amp;"側）")</f>
        <v>妻住戸(主方位+270側)</v>
      </c>
      <c r="D91" s="335"/>
      <c r="E91" s="233"/>
      <c r="F91" s="233"/>
      <c r="G91" s="233"/>
      <c r="H91" s="287" t="str">
        <f t="shared" si="1"/>
        <v/>
      </c>
    </row>
    <row r="92" spans="1:8">
      <c r="A92" s="281"/>
      <c r="B92" s="282"/>
      <c r="C92" s="330" t="s">
        <v>21</v>
      </c>
      <c r="D92" s="331"/>
      <c r="E92" s="234"/>
      <c r="F92" s="234"/>
      <c r="G92" s="234"/>
      <c r="H92" s="288" t="str">
        <f t="shared" si="1"/>
        <v/>
      </c>
    </row>
    <row r="93" spans="1:8">
      <c r="A93" s="277">
        <f>A90+1</f>
        <v>27</v>
      </c>
      <c r="B93" s="278" t="s">
        <v>104</v>
      </c>
      <c r="C93" s="332" t="str">
        <f>IF(①基本情報と建物情報の入力!$G$22="", "妻住戸(主方位+90側)", "妻住戸（"&amp;方位!$B$3&amp;"側）")</f>
        <v>妻住戸(主方位+90側)</v>
      </c>
      <c r="D93" s="333"/>
      <c r="E93" s="232"/>
      <c r="F93" s="232"/>
      <c r="G93" s="232"/>
      <c r="H93" s="286" t="str">
        <f t="shared" si="1"/>
        <v/>
      </c>
    </row>
    <row r="94" spans="1:8">
      <c r="A94" s="279"/>
      <c r="B94" s="280"/>
      <c r="C94" s="334" t="str">
        <f>IF(①基本情報と建物情報の入力!$G$22="", "妻住戸(主方位+270側)", "妻住戸（"&amp;方位!$D$3&amp;"側）")</f>
        <v>妻住戸(主方位+270側)</v>
      </c>
      <c r="D94" s="335"/>
      <c r="E94" s="233"/>
      <c r="F94" s="233"/>
      <c r="G94" s="233"/>
      <c r="H94" s="287" t="str">
        <f t="shared" si="1"/>
        <v/>
      </c>
    </row>
    <row r="95" spans="1:8">
      <c r="A95" s="281"/>
      <c r="B95" s="282"/>
      <c r="C95" s="330" t="s">
        <v>21</v>
      </c>
      <c r="D95" s="331"/>
      <c r="E95" s="234"/>
      <c r="F95" s="234"/>
      <c r="G95" s="234"/>
      <c r="H95" s="288" t="str">
        <f t="shared" si="1"/>
        <v/>
      </c>
    </row>
    <row r="96" spans="1:8">
      <c r="A96" s="277">
        <f>A93+1</f>
        <v>28</v>
      </c>
      <c r="B96" s="278" t="s">
        <v>104</v>
      </c>
      <c r="C96" s="332" t="str">
        <f>IF(①基本情報と建物情報の入力!$G$22="", "妻住戸(主方位+90側)", "妻住戸（"&amp;方位!$B$3&amp;"側）")</f>
        <v>妻住戸(主方位+90側)</v>
      </c>
      <c r="D96" s="333"/>
      <c r="E96" s="232"/>
      <c r="F96" s="232"/>
      <c r="G96" s="232"/>
      <c r="H96" s="286" t="str">
        <f t="shared" si="1"/>
        <v/>
      </c>
    </row>
    <row r="97" spans="1:8">
      <c r="A97" s="279"/>
      <c r="B97" s="280"/>
      <c r="C97" s="334" t="str">
        <f>IF(①基本情報と建物情報の入力!$G$22="", "妻住戸(主方位+270側)", "妻住戸（"&amp;方位!$D$3&amp;"側）")</f>
        <v>妻住戸(主方位+270側)</v>
      </c>
      <c r="D97" s="335"/>
      <c r="E97" s="233"/>
      <c r="F97" s="233"/>
      <c r="G97" s="233"/>
      <c r="H97" s="287" t="str">
        <f t="shared" si="1"/>
        <v/>
      </c>
    </row>
    <row r="98" spans="1:8">
      <c r="A98" s="281"/>
      <c r="B98" s="282"/>
      <c r="C98" s="330" t="s">
        <v>21</v>
      </c>
      <c r="D98" s="331"/>
      <c r="E98" s="234"/>
      <c r="F98" s="234"/>
      <c r="G98" s="234"/>
      <c r="H98" s="288" t="str">
        <f t="shared" si="1"/>
        <v/>
      </c>
    </row>
    <row r="99" spans="1:8">
      <c r="A99" s="277">
        <f t="shared" ref="A99" si="2">A96+1</f>
        <v>29</v>
      </c>
      <c r="B99" s="278" t="s">
        <v>104</v>
      </c>
      <c r="C99" s="332" t="str">
        <f>IF(①基本情報と建物情報の入力!$G$22="", "妻住戸(主方位+90側)", "妻住戸（"&amp;方位!$B$3&amp;"側）")</f>
        <v>妻住戸(主方位+90側)</v>
      </c>
      <c r="D99" s="333"/>
      <c r="E99" s="232"/>
      <c r="F99" s="232"/>
      <c r="G99" s="232"/>
      <c r="H99" s="286" t="str">
        <f t="shared" si="1"/>
        <v/>
      </c>
    </row>
    <row r="100" spans="1:8">
      <c r="A100" s="279"/>
      <c r="B100" s="280"/>
      <c r="C100" s="334" t="str">
        <f>IF(①基本情報と建物情報の入力!$G$22="", "妻住戸(主方位+270側)", "妻住戸（"&amp;方位!$D$3&amp;"側）")</f>
        <v>妻住戸(主方位+270側)</v>
      </c>
      <c r="D100" s="335"/>
      <c r="E100" s="233"/>
      <c r="F100" s="233"/>
      <c r="G100" s="233"/>
      <c r="H100" s="287" t="str">
        <f t="shared" si="1"/>
        <v/>
      </c>
    </row>
    <row r="101" spans="1:8">
      <c r="A101" s="281"/>
      <c r="B101" s="282"/>
      <c r="C101" s="330" t="s">
        <v>21</v>
      </c>
      <c r="D101" s="331"/>
      <c r="E101" s="234"/>
      <c r="F101" s="234"/>
      <c r="G101" s="234"/>
      <c r="H101" s="288" t="str">
        <f t="shared" si="1"/>
        <v/>
      </c>
    </row>
    <row r="102" spans="1:8">
      <c r="A102" s="277">
        <f>A99+1</f>
        <v>30</v>
      </c>
      <c r="B102" s="278" t="s">
        <v>104</v>
      </c>
      <c r="C102" s="332" t="str">
        <f>IF(①基本情報と建物情報の入力!$G$22="", "妻住戸(主方位+90側)", "妻住戸（"&amp;方位!$B$3&amp;"側）")</f>
        <v>妻住戸(主方位+90側)</v>
      </c>
      <c r="D102" s="333"/>
      <c r="E102" s="232"/>
      <c r="F102" s="232"/>
      <c r="G102" s="232"/>
      <c r="H102" s="286" t="str">
        <f t="shared" si="1"/>
        <v/>
      </c>
    </row>
    <row r="103" spans="1:8">
      <c r="A103" s="279"/>
      <c r="B103" s="280"/>
      <c r="C103" s="334" t="str">
        <f>IF(①基本情報と建物情報の入力!$G$22="", "妻住戸(主方位+270側)", "妻住戸（"&amp;方位!$D$3&amp;"側）")</f>
        <v>妻住戸(主方位+270側)</v>
      </c>
      <c r="D103" s="335"/>
      <c r="E103" s="233"/>
      <c r="F103" s="233"/>
      <c r="G103" s="233"/>
      <c r="H103" s="287" t="str">
        <f t="shared" si="1"/>
        <v/>
      </c>
    </row>
    <row r="104" spans="1:8">
      <c r="A104" s="281"/>
      <c r="B104" s="282"/>
      <c r="C104" s="330" t="s">
        <v>21</v>
      </c>
      <c r="D104" s="331"/>
      <c r="E104" s="234"/>
      <c r="F104" s="234"/>
      <c r="G104" s="234"/>
      <c r="H104" s="288" t="str">
        <f t="shared" si="1"/>
        <v/>
      </c>
    </row>
    <row r="106" spans="1:8">
      <c r="A106" s="193" t="s">
        <v>725</v>
      </c>
    </row>
    <row r="107" spans="1:8">
      <c r="A107" s="336"/>
      <c r="B107" s="337"/>
      <c r="C107" s="338"/>
      <c r="D107" s="339"/>
      <c r="E107" s="347" t="s">
        <v>335</v>
      </c>
      <c r="F107" s="348"/>
      <c r="G107" s="347" t="s">
        <v>336</v>
      </c>
      <c r="H107" s="348"/>
    </row>
    <row r="108" spans="1:8">
      <c r="A108" s="340"/>
      <c r="B108" s="341"/>
      <c r="C108" s="342"/>
      <c r="D108" s="343"/>
      <c r="E108" s="349" t="s">
        <v>759</v>
      </c>
      <c r="F108" s="350"/>
      <c r="G108" s="349" t="s">
        <v>760</v>
      </c>
      <c r="H108" s="350"/>
    </row>
    <row r="109" spans="1:8">
      <c r="A109" s="340"/>
      <c r="B109" s="341"/>
      <c r="C109" s="342"/>
      <c r="D109" s="343"/>
      <c r="E109" s="114" t="s">
        <v>761</v>
      </c>
      <c r="F109" s="114" t="s">
        <v>763</v>
      </c>
      <c r="G109" s="114" t="s">
        <v>761</v>
      </c>
      <c r="H109" s="114" t="s">
        <v>763</v>
      </c>
    </row>
    <row r="110" spans="1:8">
      <c r="A110" s="340"/>
      <c r="B110" s="341"/>
      <c r="C110" s="342"/>
      <c r="D110" s="343"/>
      <c r="E110" s="115" t="s">
        <v>768</v>
      </c>
      <c r="F110" s="115" t="s">
        <v>768</v>
      </c>
      <c r="G110" s="115" t="s">
        <v>768</v>
      </c>
      <c r="H110" s="115" t="s">
        <v>768</v>
      </c>
    </row>
    <row r="111" spans="1:8">
      <c r="A111" s="344"/>
      <c r="B111" s="345"/>
      <c r="C111" s="345"/>
      <c r="D111" s="346"/>
      <c r="E111" s="222"/>
      <c r="F111" s="222"/>
      <c r="G111" s="222"/>
      <c r="H111" s="295" t="str">
        <f>IF(F111="", "", F111)</f>
        <v/>
      </c>
    </row>
    <row r="118" ht="16.5" customHeight="1"/>
  </sheetData>
  <sheetProtection algorithmName="SHA-512" hashValue="+mQbdjJtMUlGvu1w5XYtIpnyGKpzmJMSr2EeLNInQIbyKadhstLhqWxucKXqm0UcjGFMZyoCFMD1t0T17qmPmw==" saltValue="VKGr/+zeLiKiwcinydSdxQ==" spinCount="100000" sheet="1" objects="1" scenarios="1"/>
  <mergeCells count="103">
    <mergeCell ref="A11:B14"/>
    <mergeCell ref="E11:F11"/>
    <mergeCell ref="G11:H11"/>
    <mergeCell ref="E12:F12"/>
    <mergeCell ref="G12:H12"/>
    <mergeCell ref="C21:D21"/>
    <mergeCell ref="C22:D22"/>
    <mergeCell ref="C23:D23"/>
    <mergeCell ref="C24:D24"/>
    <mergeCell ref="C25:D25"/>
    <mergeCell ref="E107:F107"/>
    <mergeCell ref="G107:H107"/>
    <mergeCell ref="E108:F108"/>
    <mergeCell ref="G108:H108"/>
    <mergeCell ref="E5:F5"/>
    <mergeCell ref="E6:F6"/>
    <mergeCell ref="C11:D14"/>
    <mergeCell ref="C15:D15"/>
    <mergeCell ref="C16:D16"/>
    <mergeCell ref="C17:D17"/>
    <mergeCell ref="C18:D18"/>
    <mergeCell ref="C19:D19"/>
    <mergeCell ref="C20:D2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101:D101"/>
    <mergeCell ref="C102:D102"/>
    <mergeCell ref="C103:D103"/>
    <mergeCell ref="C104:D104"/>
    <mergeCell ref="A107:D111"/>
    <mergeCell ref="C96:D96"/>
    <mergeCell ref="C97:D97"/>
    <mergeCell ref="C98:D98"/>
    <mergeCell ref="C99:D99"/>
    <mergeCell ref="C100:D100"/>
  </mergeCells>
  <phoneticPr fontId="1"/>
  <hyperlinks>
    <hyperlink ref="C5" location="③一次エネルギー消費量の計算結果!E16" display="（1）住戸" xr:uid="{CD0BC7F6-B4CC-4607-A987-A673454F1B27}"/>
    <hyperlink ref="E5:F5" r:id="rId1" display="「エネルギー消費性能計算プログラム（住宅版）」" xr:uid="{5BD982AF-0518-443E-B30E-71A412725FFB}"/>
    <hyperlink ref="E6:F6" r:id="rId2" display="「エネルギー消費性能計算プログラム（非住宅版）」" xr:uid="{F501BE35-7FE7-4F77-BE55-0833FFDB8E64}"/>
    <hyperlink ref="C6" location="③一次エネルギー消費量の計算結果!E112" display="（2）共同住宅共用部等" xr:uid="{A3C25D5E-45B2-4DC7-9A67-5A29C937F159}"/>
  </hyperlinks>
  <pageMargins left="0.70866141732283472" right="0.70866141732283472" top="0.74803149606299213" bottom="0.74803149606299213" header="0.31496062992125984" footer="0.31496062992125984"/>
  <pageSetup paperSize="9" scale="66" orientation="portrait" blackAndWhite="1" horizontalDpi="1200" verticalDpi="1200" r:id="rId3"/>
  <rowBreaks count="1" manualBreakCount="1">
    <brk id="65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DFB2293-1E47-4ABC-A1E7-9D2E0154F48D}">
            <xm:f>$A$15&lt;=①基本情報と建物情報の入力!$G$20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E15:G17</xm:sqref>
        </x14:conditionalFormatting>
        <x14:conditionalFormatting xmlns:xm="http://schemas.microsoft.com/office/excel/2006/main">
          <x14:cfRule type="expression" priority="29" id="{018B6C51-86AB-42E6-992E-B14923069475}">
            <xm:f>$A$18&lt;=①基本情報と建物情報の入力!$G$20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E18:G20</xm:sqref>
        </x14:conditionalFormatting>
        <x14:conditionalFormatting xmlns:xm="http://schemas.microsoft.com/office/excel/2006/main">
          <x14:cfRule type="expression" priority="28" id="{38EC3F39-7544-40AD-9463-8CE144DFA39A}">
            <xm:f>$A$21&lt;=①基本情報と建物情報の入力!$G$20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E21:G23</xm:sqref>
        </x14:conditionalFormatting>
        <x14:conditionalFormatting xmlns:xm="http://schemas.microsoft.com/office/excel/2006/main">
          <x14:cfRule type="expression" priority="27" id="{54D0FA89-4C5D-444E-81A3-856C9C677509}">
            <xm:f>$A$24&lt;=①基本情報と建物情報の入力!$G$20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E24:G26</xm:sqref>
        </x14:conditionalFormatting>
        <x14:conditionalFormatting xmlns:xm="http://schemas.microsoft.com/office/excel/2006/main">
          <x14:cfRule type="expression" priority="26" id="{834C168F-8656-46E7-90FA-351547C7C6A4}">
            <xm:f>$A$27&lt;=①基本情報と建物情報の入力!$G$20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E27:G29</xm:sqref>
        </x14:conditionalFormatting>
        <x14:conditionalFormatting xmlns:xm="http://schemas.microsoft.com/office/excel/2006/main">
          <x14:cfRule type="expression" priority="25" id="{9422A82D-6383-4340-803A-721578D11BB2}">
            <xm:f>$A$30&lt;=①基本情報と建物情報の入力!$G$20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E30:G32</xm:sqref>
        </x14:conditionalFormatting>
        <x14:conditionalFormatting xmlns:xm="http://schemas.microsoft.com/office/excel/2006/main">
          <x14:cfRule type="expression" priority="24" id="{EDF5CCC7-B6D7-434F-BA52-58810AA82A9F}">
            <xm:f>$A$33&lt;=①基本情報と建物情報の入力!$G$20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E33:G35</xm:sqref>
        </x14:conditionalFormatting>
        <x14:conditionalFormatting xmlns:xm="http://schemas.microsoft.com/office/excel/2006/main">
          <x14:cfRule type="expression" priority="23" id="{EB4B67E8-F396-4839-A019-2DFC9F5EF506}">
            <xm:f>$A$36&lt;=①基本情報と建物情報の入力!$G$20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E36:G38</xm:sqref>
        </x14:conditionalFormatting>
        <x14:conditionalFormatting xmlns:xm="http://schemas.microsoft.com/office/excel/2006/main">
          <x14:cfRule type="expression" priority="22" id="{5A6141C1-7974-49C5-837F-10232D2B2A79}">
            <xm:f>$A$39&lt;=①基本情報と建物情報の入力!$G$20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E39:G41</xm:sqref>
        </x14:conditionalFormatting>
        <x14:conditionalFormatting xmlns:xm="http://schemas.microsoft.com/office/excel/2006/main">
          <x14:cfRule type="expression" priority="21" id="{28D711D7-04DA-44B0-80D9-A9AE8759EC75}">
            <xm:f>$A$42&lt;=①基本情報と建物情報の入力!$G$20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E42:G44</xm:sqref>
        </x14:conditionalFormatting>
        <x14:conditionalFormatting xmlns:xm="http://schemas.microsoft.com/office/excel/2006/main">
          <x14:cfRule type="expression" priority="20" id="{8BDBF197-0A94-4019-B64C-51254C159B95}">
            <xm:f>$A$45&lt;=①基本情報と建物情報の入力!$G$20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E45:G47</xm:sqref>
        </x14:conditionalFormatting>
        <x14:conditionalFormatting xmlns:xm="http://schemas.microsoft.com/office/excel/2006/main">
          <x14:cfRule type="expression" priority="19" id="{6449B60B-E2B8-40D0-82F9-339F0E900898}">
            <xm:f>$A$48&lt;=①基本情報と建物情報の入力!$G$20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E48:G50</xm:sqref>
        </x14:conditionalFormatting>
        <x14:conditionalFormatting xmlns:xm="http://schemas.microsoft.com/office/excel/2006/main">
          <x14:cfRule type="expression" priority="18" id="{0CA2DDB0-633D-40FE-8A2F-42D8721A506A}">
            <xm:f>$A$51&lt;=①基本情報と建物情報の入力!$G$20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E51:G53</xm:sqref>
        </x14:conditionalFormatting>
        <x14:conditionalFormatting xmlns:xm="http://schemas.microsoft.com/office/excel/2006/main">
          <x14:cfRule type="expression" priority="17" id="{B13FBD38-4856-4B17-8D55-288326C8C4FF}">
            <xm:f>$A$54&lt;=①基本情報と建物情報の入力!$G$20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E54:G56</xm:sqref>
        </x14:conditionalFormatting>
        <x14:conditionalFormatting xmlns:xm="http://schemas.microsoft.com/office/excel/2006/main">
          <x14:cfRule type="expression" priority="16" id="{076E5A2A-A61D-4D6B-86B1-399A5577CDF4}">
            <xm:f>$A$57&lt;=①基本情報と建物情報の入力!$G$20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E57:G59</xm:sqref>
        </x14:conditionalFormatting>
        <x14:conditionalFormatting xmlns:xm="http://schemas.microsoft.com/office/excel/2006/main">
          <x14:cfRule type="expression" priority="15" id="{BF6DA70D-97FD-4C6E-AE3C-0A3BCADD5B9B}">
            <xm:f>$A$60&lt;=①基本情報と建物情報の入力!$G$20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E60:G62</xm:sqref>
        </x14:conditionalFormatting>
        <x14:conditionalFormatting xmlns:xm="http://schemas.microsoft.com/office/excel/2006/main">
          <x14:cfRule type="expression" priority="14" id="{E38612A1-C56E-4B44-971F-B67AF4CB4C4F}">
            <xm:f>$A$63&lt;=①基本情報と建物情報の入力!$G$20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E63:G65</xm:sqref>
        </x14:conditionalFormatting>
        <x14:conditionalFormatting xmlns:xm="http://schemas.microsoft.com/office/excel/2006/main">
          <x14:cfRule type="expression" priority="13" id="{E5FECEFF-8AB6-46B8-BC77-81F594CBE54D}">
            <xm:f>$A$66&lt;=①基本情報と建物情報の入力!$G$20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E66:G68</xm:sqref>
        </x14:conditionalFormatting>
        <x14:conditionalFormatting xmlns:xm="http://schemas.microsoft.com/office/excel/2006/main">
          <x14:cfRule type="expression" priority="12" id="{8C16B72F-4258-4541-89DC-30ECA89D0ED0}">
            <xm:f>$A$69&lt;=①基本情報と建物情報の入力!$G$20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E69:G71</xm:sqref>
        </x14:conditionalFormatting>
        <x14:conditionalFormatting xmlns:xm="http://schemas.microsoft.com/office/excel/2006/main">
          <x14:cfRule type="expression" priority="11" id="{73060835-8A81-4EB5-9117-55C6CD11099A}">
            <xm:f>$A$72&lt;=①基本情報と建物情報の入力!$G$20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E72:G74</xm:sqref>
        </x14:conditionalFormatting>
        <x14:conditionalFormatting xmlns:xm="http://schemas.microsoft.com/office/excel/2006/main">
          <x14:cfRule type="expression" priority="10" id="{6DC9D322-7B3B-4FF3-9059-06A3278489D2}">
            <xm:f>$A$75&lt;=①基本情報と建物情報の入力!$G$20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E75:G77</xm:sqref>
        </x14:conditionalFormatting>
        <x14:conditionalFormatting xmlns:xm="http://schemas.microsoft.com/office/excel/2006/main">
          <x14:cfRule type="expression" priority="9" id="{783D3624-E235-4D10-813B-0034F94E557E}">
            <xm:f>$A$78&lt;=①基本情報と建物情報の入力!$G$20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E78:G80</xm:sqref>
        </x14:conditionalFormatting>
        <x14:conditionalFormatting xmlns:xm="http://schemas.microsoft.com/office/excel/2006/main">
          <x14:cfRule type="expression" priority="8" id="{4450DDB5-8338-44ED-B8D0-08D09E861B84}">
            <xm:f>$A$81&lt;=①基本情報と建物情報の入力!$G$20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E81:G83</xm:sqref>
        </x14:conditionalFormatting>
        <x14:conditionalFormatting xmlns:xm="http://schemas.microsoft.com/office/excel/2006/main">
          <x14:cfRule type="expression" priority="7" id="{D6FC46AD-C6BD-43D3-A54E-DD3FB10274A1}">
            <xm:f>$A$84&lt;=①基本情報と建物情報の入力!$G$20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E84:G86</xm:sqref>
        </x14:conditionalFormatting>
        <x14:conditionalFormatting xmlns:xm="http://schemas.microsoft.com/office/excel/2006/main">
          <x14:cfRule type="expression" priority="6" id="{907B36C7-FE3F-416A-99F2-A130CE664B3A}">
            <xm:f>$A$87&lt;=①基本情報と建物情報の入力!$G$20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E87:G89</xm:sqref>
        </x14:conditionalFormatting>
        <x14:conditionalFormatting xmlns:xm="http://schemas.microsoft.com/office/excel/2006/main">
          <x14:cfRule type="expression" priority="5" id="{75BEE17C-BBFF-4E55-9153-9E4BF659414D}">
            <xm:f>$A$90&lt;=①基本情報と建物情報の入力!$G$20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E90:G92</xm:sqref>
        </x14:conditionalFormatting>
        <x14:conditionalFormatting xmlns:xm="http://schemas.microsoft.com/office/excel/2006/main">
          <x14:cfRule type="expression" priority="4" id="{75BAF140-CC5B-43E6-AF1E-244F32158646}">
            <xm:f>$A$93&lt;=①基本情報と建物情報の入力!$G$20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E93:G95</xm:sqref>
        </x14:conditionalFormatting>
        <x14:conditionalFormatting xmlns:xm="http://schemas.microsoft.com/office/excel/2006/main">
          <x14:cfRule type="expression" priority="3" id="{1257A6EF-8D52-458F-8D55-D15974284519}">
            <xm:f>$A$96&lt;=①基本情報と建物情報の入力!$G$20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E96:G98</xm:sqref>
        </x14:conditionalFormatting>
        <x14:conditionalFormatting xmlns:xm="http://schemas.microsoft.com/office/excel/2006/main">
          <x14:cfRule type="expression" priority="2" id="{43A9CF45-E8CF-4909-8934-E6D1674D6542}">
            <xm:f>$A$99&lt;=①基本情報と建物情報の入力!$G$20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E99:G101</xm:sqref>
        </x14:conditionalFormatting>
        <x14:conditionalFormatting xmlns:xm="http://schemas.microsoft.com/office/excel/2006/main">
          <x14:cfRule type="expression" priority="1" id="{FCE7A32F-1506-4CAC-8B3E-537619CB193F}">
            <xm:f>$A$102&lt;=①基本情報と建物情報の入力!$G$20</xm:f>
            <x14:dxf>
              <fill>
                <patternFill>
                  <bgColor theme="7" tint="0.79998168889431442"/>
                </patternFill>
              </fill>
            </x14:dxf>
          </x14:cfRule>
          <xm:sqref>E102:G104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C53A-2DA2-4AC3-A989-50903179A603}">
  <dimension ref="A1:D9"/>
  <sheetViews>
    <sheetView showGridLines="0" workbookViewId="0"/>
  </sheetViews>
  <sheetFormatPr defaultRowHeight="16.5"/>
  <cols>
    <col min="1" max="1" width="27.875" customWidth="1"/>
    <col min="2" max="4" width="15.875" customWidth="1"/>
  </cols>
  <sheetData>
    <row r="1" spans="1:4" ht="22.5">
      <c r="A1" s="218" t="str">
        <f>①基本情報と建物情報の入力!A1</f>
        <v>フロア入力法による共同住宅の評価シート Ver. 01</v>
      </c>
    </row>
    <row r="3" spans="1:4" ht="19.5">
      <c r="A3" s="192" t="s">
        <v>734</v>
      </c>
    </row>
    <row r="5" spans="1:4" s="95" customFormat="1" ht="22.5" customHeight="1">
      <c r="A5" s="221" t="s">
        <v>30</v>
      </c>
      <c r="B5" s="221" t="s">
        <v>16</v>
      </c>
      <c r="C5" s="221" t="s">
        <v>17</v>
      </c>
      <c r="D5" s="221" t="s">
        <v>753</v>
      </c>
    </row>
    <row r="6" spans="1:4" ht="22.5" customHeight="1">
      <c r="A6" s="283" t="s">
        <v>738</v>
      </c>
      <c r="B6" s="202" t="str">
        <f>計算過程!NJ3</f>
        <v>-</v>
      </c>
      <c r="C6" s="202" t="str">
        <f>IF(①基本情報と建物情報の入力!$G$13="", "-",INDEX(住棟単位外皮性能基準値!$B$6:$B$13, MATCH(①基本情報と建物情報の入力!$G$13, 住棟単位外皮性能基準値!$A$6:$A$13,0 ),0))</f>
        <v>-</v>
      </c>
      <c r="D6" s="202" t="str">
        <f>IF(OR(B6="-", C6="-"), "-", IF(B6&lt;=C6, "適合", "不適合"))</f>
        <v>-</v>
      </c>
    </row>
    <row r="7" spans="1:4" ht="22.5" customHeight="1">
      <c r="A7" s="283" t="s">
        <v>735</v>
      </c>
      <c r="B7" s="202" t="str">
        <f>計算過程!NK3</f>
        <v>-</v>
      </c>
      <c r="C7" s="202" t="str">
        <f>IF(①基本情報と建物情報の入力!G13="", "-", INDEX(住棟単位外皮性能基準値!$C$6:$C$13, MATCH(①基本情報と建物情報の入力!$G$13, 住棟単位外皮性能基準値!$A$6:$A$13,0 ),0))</f>
        <v>-</v>
      </c>
      <c r="D7" s="202" t="str">
        <f>IF(OR(B7="-", C7="-"), "-", IF(B7&lt;=C7, "適合", "不適合"))</f>
        <v>-</v>
      </c>
    </row>
    <row r="8" spans="1:4" ht="22.5" customHeight="1">
      <c r="A8" s="283" t="s">
        <v>736</v>
      </c>
      <c r="B8" s="294" t="str">
        <f>計算過程!NY3</f>
        <v>-</v>
      </c>
      <c r="C8" s="356"/>
      <c r="D8" s="202" t="str">
        <f>IF(B8="-", "-", IF(B8&lt;=1, "適合", "不適合"))</f>
        <v>-</v>
      </c>
    </row>
    <row r="9" spans="1:4" ht="22.5" customHeight="1">
      <c r="A9" s="283" t="s">
        <v>737</v>
      </c>
      <c r="B9" s="294" t="str">
        <f>計算過程!NZ3</f>
        <v>-</v>
      </c>
      <c r="C9" s="357"/>
      <c r="D9" s="202" t="str">
        <f>IF(B9="-", "-", IF(B9&lt;=1, "適合", "不適合"))</f>
        <v>-</v>
      </c>
    </row>
  </sheetData>
  <sheetProtection algorithmName="SHA-512" hashValue="TI96EchM22r1neNiDjvcCFUpTcNC5Ao8eTdPtK/+ls+XeCEZsNRuvQfyoGkmgf3nIOF1oT9Tao+mekyQwE3Ezg==" saltValue="B/LA7JThSPOBrIealWAJTg==" spinCount="100000" sheet="1" objects="1" scenarios="1"/>
  <mergeCells count="1">
    <mergeCell ref="C8:C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F9F6-54A3-4988-B0BE-D62C89BFBDDF}">
  <dimension ref="A1:NZ41"/>
  <sheetViews>
    <sheetView topLeftCell="KP1" zoomScale="70" zoomScaleNormal="70" workbookViewId="0">
      <selection activeCell="LN36" sqref="LN36"/>
    </sheetView>
  </sheetViews>
  <sheetFormatPr defaultRowHeight="16.5"/>
  <cols>
    <col min="1" max="1" width="3.75" style="17" bestFit="1" customWidth="1"/>
    <col min="2" max="2" width="5.125" style="14" customWidth="1"/>
    <col min="3" max="15" width="8.875" style="15" customWidth="1"/>
    <col min="16" max="18" width="9" style="15"/>
    <col min="19" max="24" width="9" style="119"/>
    <col min="25" max="66" width="9" style="15"/>
    <col min="67" max="67" width="1.375" style="98" customWidth="1"/>
    <col min="68" max="136" width="9" style="15"/>
    <col min="137" max="137" width="1.375" style="98" customWidth="1"/>
    <col min="138" max="149" width="9" style="15"/>
    <col min="150" max="150" width="1.375" style="98" customWidth="1"/>
    <col min="151" max="179" width="9" style="15"/>
    <col min="180" max="180" width="9" style="15" customWidth="1"/>
    <col min="181" max="181" width="1.375" style="98" customWidth="1"/>
    <col min="182" max="190" width="9" style="15"/>
    <col min="191" max="191" width="1.375" style="98" customWidth="1"/>
    <col min="192" max="202" width="9" style="15"/>
    <col min="203" max="203" width="1.375" style="98" customWidth="1"/>
    <col min="204" max="207" width="9" style="15"/>
    <col min="208" max="208" width="1.375" style="98" customWidth="1"/>
    <col min="209" max="235" width="9" style="15" customWidth="1"/>
    <col min="236" max="236" width="1.375" style="98" customWidth="1"/>
    <col min="237" max="269" width="9" style="15"/>
    <col min="270" max="270" width="1.375" style="98" customWidth="1"/>
    <col min="271" max="276" width="9" style="15"/>
    <col min="277" max="277" width="1.375" style="98" customWidth="1"/>
    <col min="278" max="282" width="9" style="15"/>
    <col min="283" max="283" width="1.375" style="98" customWidth="1"/>
    <col min="284" max="298" width="9" style="15"/>
    <col min="299" max="300" width="9" style="15" customWidth="1"/>
    <col min="301" max="318" width="9" style="15"/>
    <col min="319" max="319" width="1.375" style="98" customWidth="1"/>
    <col min="320" max="324" width="9" style="15"/>
    <col min="325" max="325" width="1.375" style="98" customWidth="1"/>
    <col min="326" max="327" width="9" style="15" customWidth="1"/>
    <col min="328" max="360" width="9" style="15"/>
    <col min="361" max="361" width="1.375" style="98" customWidth="1"/>
    <col min="362" max="373" width="9" style="15"/>
    <col min="374" max="375" width="11.375" style="15" customWidth="1"/>
    <col min="376" max="376" width="1.375" style="98" customWidth="1"/>
    <col min="377" max="382" width="8.875" style="15" customWidth="1"/>
    <col min="383" max="388" width="8.875" style="149" customWidth="1"/>
    <col min="389" max="390" width="14" style="15" customWidth="1"/>
    <col min="391" max="16384" width="9" style="15"/>
  </cols>
  <sheetData>
    <row r="1" spans="1:390" s="75" customFormat="1">
      <c r="A1" s="23"/>
      <c r="B1" s="153" t="s">
        <v>552</v>
      </c>
      <c r="C1" s="75">
        <v>1</v>
      </c>
      <c r="D1" s="124" t="s">
        <v>97</v>
      </c>
      <c r="E1" s="124" t="s">
        <v>98</v>
      </c>
      <c r="F1" s="75">
        <v>3</v>
      </c>
      <c r="G1" s="75">
        <v>4</v>
      </c>
      <c r="H1" s="74" t="s">
        <v>387</v>
      </c>
      <c r="I1" s="23" t="s">
        <v>388</v>
      </c>
      <c r="J1" s="23" t="s">
        <v>389</v>
      </c>
      <c r="K1" s="76" t="s">
        <v>390</v>
      </c>
      <c r="L1" s="74" t="s">
        <v>391</v>
      </c>
      <c r="M1" s="23" t="s">
        <v>392</v>
      </c>
      <c r="N1" s="23" t="s">
        <v>393</v>
      </c>
      <c r="O1" s="76" t="s">
        <v>394</v>
      </c>
      <c r="P1" s="123" t="s">
        <v>395</v>
      </c>
      <c r="Q1" s="125" t="s">
        <v>396</v>
      </c>
      <c r="R1" s="126" t="s">
        <v>397</v>
      </c>
      <c r="S1" s="123" t="s">
        <v>458</v>
      </c>
      <c r="T1" s="125" t="s">
        <v>114</v>
      </c>
      <c r="U1" s="126" t="s">
        <v>115</v>
      </c>
      <c r="V1" s="123" t="s">
        <v>459</v>
      </c>
      <c r="W1" s="125" t="s">
        <v>400</v>
      </c>
      <c r="X1" s="126" t="s">
        <v>401</v>
      </c>
      <c r="Y1" s="123" t="s">
        <v>465</v>
      </c>
      <c r="Z1" s="125" t="s">
        <v>466</v>
      </c>
      <c r="AA1" s="126" t="s">
        <v>467</v>
      </c>
      <c r="AB1" s="123" t="s">
        <v>116</v>
      </c>
      <c r="AC1" s="125" t="s">
        <v>117</v>
      </c>
      <c r="AD1" s="126" t="s">
        <v>118</v>
      </c>
      <c r="AE1" s="127" t="s">
        <v>402</v>
      </c>
      <c r="AF1" s="128" t="s">
        <v>403</v>
      </c>
      <c r="AG1" s="128" t="s">
        <v>404</v>
      </c>
      <c r="AH1" s="129" t="s">
        <v>405</v>
      </c>
      <c r="AI1" s="127" t="s">
        <v>406</v>
      </c>
      <c r="AJ1" s="128" t="s">
        <v>407</v>
      </c>
      <c r="AK1" s="128" t="s">
        <v>408</v>
      </c>
      <c r="AL1" s="129" t="s">
        <v>409</v>
      </c>
      <c r="AM1" s="127" t="s">
        <v>410</v>
      </c>
      <c r="AN1" s="128" t="s">
        <v>411</v>
      </c>
      <c r="AO1" s="128" t="s">
        <v>412</v>
      </c>
      <c r="AP1" s="129" t="s">
        <v>413</v>
      </c>
      <c r="AQ1" s="123" t="s">
        <v>119</v>
      </c>
      <c r="AR1" s="125" t="s">
        <v>99</v>
      </c>
      <c r="AS1" s="126" t="s">
        <v>100</v>
      </c>
      <c r="AT1" s="127" t="s">
        <v>468</v>
      </c>
      <c r="AU1" s="128" t="s">
        <v>469</v>
      </c>
      <c r="AV1" s="128" t="s">
        <v>470</v>
      </c>
      <c r="AW1" s="129" t="s">
        <v>471</v>
      </c>
      <c r="AX1" s="127" t="s">
        <v>472</v>
      </c>
      <c r="AY1" s="128" t="s">
        <v>473</v>
      </c>
      <c r="AZ1" s="128" t="s">
        <v>474</v>
      </c>
      <c r="BA1" s="129" t="s">
        <v>475</v>
      </c>
      <c r="BB1" s="127" t="s">
        <v>476</v>
      </c>
      <c r="BC1" s="128" t="s">
        <v>477</v>
      </c>
      <c r="BD1" s="128" t="s">
        <v>478</v>
      </c>
      <c r="BE1" s="129" t="s">
        <v>479</v>
      </c>
      <c r="BF1" s="123" t="s">
        <v>416</v>
      </c>
      <c r="BG1" s="125" t="s">
        <v>123</v>
      </c>
      <c r="BH1" s="126" t="s">
        <v>124</v>
      </c>
      <c r="BI1" s="123" t="s">
        <v>443</v>
      </c>
      <c r="BJ1" s="125" t="s">
        <v>444</v>
      </c>
      <c r="BK1" s="126" t="s">
        <v>445</v>
      </c>
      <c r="BL1" s="123" t="s">
        <v>428</v>
      </c>
      <c r="BM1" s="125" t="s">
        <v>429</v>
      </c>
      <c r="BN1" s="126" t="s">
        <v>430</v>
      </c>
      <c r="BO1" s="130"/>
      <c r="BP1" s="127" t="s">
        <v>480</v>
      </c>
      <c r="BQ1" s="128" t="s">
        <v>481</v>
      </c>
      <c r="BR1" s="128" t="s">
        <v>482</v>
      </c>
      <c r="BS1" s="129" t="s">
        <v>483</v>
      </c>
      <c r="BT1" s="127" t="s">
        <v>484</v>
      </c>
      <c r="BU1" s="128" t="s">
        <v>485</v>
      </c>
      <c r="BV1" s="128" t="s">
        <v>486</v>
      </c>
      <c r="BW1" s="129" t="s">
        <v>487</v>
      </c>
      <c r="BX1" s="127" t="s">
        <v>488</v>
      </c>
      <c r="BY1" s="128" t="s">
        <v>489</v>
      </c>
      <c r="BZ1" s="128" t="s">
        <v>490</v>
      </c>
      <c r="CA1" s="129" t="s">
        <v>491</v>
      </c>
      <c r="CB1" s="131" t="s">
        <v>492</v>
      </c>
      <c r="CC1" s="132" t="s">
        <v>493</v>
      </c>
      <c r="CD1" s="133" t="s">
        <v>494</v>
      </c>
      <c r="CE1" s="131" t="s">
        <v>143</v>
      </c>
      <c r="CF1" s="132" t="s">
        <v>144</v>
      </c>
      <c r="CG1" s="133" t="s">
        <v>145</v>
      </c>
      <c r="CH1" s="127" t="s">
        <v>431</v>
      </c>
      <c r="CI1" s="128" t="s">
        <v>432</v>
      </c>
      <c r="CJ1" s="128" t="s">
        <v>433</v>
      </c>
      <c r="CK1" s="129" t="s">
        <v>434</v>
      </c>
      <c r="CL1" s="127" t="s">
        <v>435</v>
      </c>
      <c r="CM1" s="128" t="s">
        <v>436</v>
      </c>
      <c r="CN1" s="128" t="s">
        <v>437</v>
      </c>
      <c r="CO1" s="129" t="s">
        <v>438</v>
      </c>
      <c r="CP1" s="127" t="s">
        <v>439</v>
      </c>
      <c r="CQ1" s="128" t="s">
        <v>440</v>
      </c>
      <c r="CR1" s="128" t="s">
        <v>441</v>
      </c>
      <c r="CS1" s="129" t="s">
        <v>442</v>
      </c>
      <c r="CT1" s="291" t="s">
        <v>154</v>
      </c>
      <c r="CU1" s="292" t="s">
        <v>155</v>
      </c>
      <c r="CV1" s="293" t="s">
        <v>156</v>
      </c>
      <c r="CW1" s="127" t="s">
        <v>160</v>
      </c>
      <c r="CX1" s="128" t="s">
        <v>161</v>
      </c>
      <c r="CY1" s="128" t="s">
        <v>162</v>
      </c>
      <c r="CZ1" s="129" t="s">
        <v>163</v>
      </c>
      <c r="DA1" s="127" t="s">
        <v>164</v>
      </c>
      <c r="DB1" s="128" t="s">
        <v>165</v>
      </c>
      <c r="DC1" s="128" t="s">
        <v>166</v>
      </c>
      <c r="DD1" s="129" t="s">
        <v>167</v>
      </c>
      <c r="DE1" s="127" t="s">
        <v>168</v>
      </c>
      <c r="DF1" s="128" t="s">
        <v>169</v>
      </c>
      <c r="DG1" s="128" t="s">
        <v>170</v>
      </c>
      <c r="DH1" s="129" t="s">
        <v>171</v>
      </c>
      <c r="DI1" s="291" t="s">
        <v>173</v>
      </c>
      <c r="DJ1" s="292" t="s">
        <v>174</v>
      </c>
      <c r="DK1" s="293" t="s">
        <v>175</v>
      </c>
      <c r="DL1" s="131" t="s">
        <v>495</v>
      </c>
      <c r="DM1" s="132" t="s">
        <v>496</v>
      </c>
      <c r="DN1" s="133" t="s">
        <v>497</v>
      </c>
      <c r="DO1" s="131" t="s">
        <v>446</v>
      </c>
      <c r="DP1" s="132" t="s">
        <v>447</v>
      </c>
      <c r="DQ1" s="133" t="s">
        <v>448</v>
      </c>
      <c r="DR1" s="127" t="s">
        <v>498</v>
      </c>
      <c r="DS1" s="128" t="s">
        <v>499</v>
      </c>
      <c r="DT1" s="128" t="s">
        <v>500</v>
      </c>
      <c r="DU1" s="129" t="s">
        <v>501</v>
      </c>
      <c r="DV1" s="127" t="s">
        <v>502</v>
      </c>
      <c r="DW1" s="128" t="s">
        <v>503</v>
      </c>
      <c r="DX1" s="128" t="s">
        <v>504</v>
      </c>
      <c r="DY1" s="129" t="s">
        <v>505</v>
      </c>
      <c r="DZ1" s="127" t="s">
        <v>506</v>
      </c>
      <c r="EA1" s="128" t="s">
        <v>507</v>
      </c>
      <c r="EB1" s="128" t="s">
        <v>508</v>
      </c>
      <c r="EC1" s="129" t="s">
        <v>509</v>
      </c>
      <c r="ED1" s="131" t="s">
        <v>510</v>
      </c>
      <c r="EE1" s="132" t="s">
        <v>511</v>
      </c>
      <c r="EF1" s="133" t="s">
        <v>512</v>
      </c>
      <c r="EG1" s="130"/>
      <c r="EH1" s="131" t="s">
        <v>298</v>
      </c>
      <c r="EI1" s="132" t="s">
        <v>298</v>
      </c>
      <c r="EJ1" s="133" t="s">
        <v>298</v>
      </c>
      <c r="EK1" s="131" t="s">
        <v>307</v>
      </c>
      <c r="EL1" s="132" t="s">
        <v>307</v>
      </c>
      <c r="EM1" s="133" t="s">
        <v>307</v>
      </c>
      <c r="EN1" s="131" t="s">
        <v>298</v>
      </c>
      <c r="EO1" s="132" t="s">
        <v>298</v>
      </c>
      <c r="EP1" s="133" t="s">
        <v>298</v>
      </c>
      <c r="EQ1" s="131" t="s">
        <v>307</v>
      </c>
      <c r="ER1" s="132" t="s">
        <v>307</v>
      </c>
      <c r="ES1" s="133" t="s">
        <v>307</v>
      </c>
      <c r="ET1" s="130"/>
      <c r="EU1" s="131" t="s">
        <v>298</v>
      </c>
      <c r="EV1" s="132" t="s">
        <v>298</v>
      </c>
      <c r="EW1" s="133" t="s">
        <v>298</v>
      </c>
      <c r="EX1" s="131" t="s">
        <v>307</v>
      </c>
      <c r="EY1" s="132" t="s">
        <v>307</v>
      </c>
      <c r="EZ1" s="133" t="s">
        <v>307</v>
      </c>
      <c r="FA1" s="131" t="s">
        <v>307</v>
      </c>
      <c r="FB1" s="132" t="s">
        <v>307</v>
      </c>
      <c r="FC1" s="133" t="s">
        <v>307</v>
      </c>
      <c r="FD1" s="131" t="s">
        <v>307</v>
      </c>
      <c r="FE1" s="132" t="s">
        <v>307</v>
      </c>
      <c r="FF1" s="133" t="s">
        <v>307</v>
      </c>
      <c r="FG1" s="131" t="s">
        <v>307</v>
      </c>
      <c r="FH1" s="132" t="s">
        <v>307</v>
      </c>
      <c r="FI1" s="133" t="s">
        <v>307</v>
      </c>
      <c r="FJ1" s="131" t="s">
        <v>307</v>
      </c>
      <c r="FK1" s="132" t="s">
        <v>307</v>
      </c>
      <c r="FL1" s="133" t="s">
        <v>307</v>
      </c>
      <c r="FM1" s="131" t="s">
        <v>307</v>
      </c>
      <c r="FN1" s="132" t="s">
        <v>307</v>
      </c>
      <c r="FO1" s="133" t="s">
        <v>307</v>
      </c>
      <c r="FP1" s="131" t="s">
        <v>298</v>
      </c>
      <c r="FQ1" s="132" t="s">
        <v>298</v>
      </c>
      <c r="FR1" s="133" t="s">
        <v>298</v>
      </c>
      <c r="FS1" s="131" t="s">
        <v>307</v>
      </c>
      <c r="FT1" s="132" t="s">
        <v>307</v>
      </c>
      <c r="FU1" s="133" t="s">
        <v>307</v>
      </c>
      <c r="FV1" s="131" t="s">
        <v>548</v>
      </c>
      <c r="FW1" s="132" t="s">
        <v>549</v>
      </c>
      <c r="FX1" s="133" t="s">
        <v>550</v>
      </c>
      <c r="FY1" s="130"/>
      <c r="FZ1" s="134" t="s">
        <v>546</v>
      </c>
      <c r="GA1" s="135" t="s">
        <v>546</v>
      </c>
      <c r="GB1" s="135" t="s">
        <v>546</v>
      </c>
      <c r="GC1" s="135" t="s">
        <v>546</v>
      </c>
      <c r="GD1" s="135" t="s">
        <v>546</v>
      </c>
      <c r="GE1" s="135" t="s">
        <v>546</v>
      </c>
      <c r="GF1" s="135">
        <v>30</v>
      </c>
      <c r="GG1" s="92" t="s">
        <v>546</v>
      </c>
      <c r="GH1" s="136">
        <v>31</v>
      </c>
      <c r="GI1" s="130"/>
      <c r="GJ1" s="74" t="s">
        <v>557</v>
      </c>
      <c r="GK1" s="23" t="s">
        <v>558</v>
      </c>
      <c r="GL1" s="23" t="s">
        <v>559</v>
      </c>
      <c r="GM1" s="23" t="s">
        <v>560</v>
      </c>
      <c r="GN1" s="23" t="s">
        <v>561</v>
      </c>
      <c r="GO1" s="23" t="s">
        <v>562</v>
      </c>
      <c r="GP1" s="23" t="s">
        <v>563</v>
      </c>
      <c r="GQ1" s="23" t="s">
        <v>564</v>
      </c>
      <c r="GR1" s="23" t="s">
        <v>565</v>
      </c>
      <c r="GS1" s="23" t="s">
        <v>566</v>
      </c>
      <c r="GT1" s="23" t="s">
        <v>567</v>
      </c>
      <c r="GU1" s="130"/>
      <c r="GV1" s="123" t="s">
        <v>568</v>
      </c>
      <c r="GW1" s="125" t="s">
        <v>568</v>
      </c>
      <c r="GX1" s="125" t="s">
        <v>568</v>
      </c>
      <c r="GY1" s="126" t="s">
        <v>568</v>
      </c>
      <c r="GZ1" s="130"/>
      <c r="HA1" s="123" t="s">
        <v>569</v>
      </c>
      <c r="HB1" s="125" t="s">
        <v>569</v>
      </c>
      <c r="HC1" s="126" t="s">
        <v>569</v>
      </c>
      <c r="HD1" s="123" t="s">
        <v>569</v>
      </c>
      <c r="HE1" s="125" t="s">
        <v>569</v>
      </c>
      <c r="HF1" s="126" t="s">
        <v>569</v>
      </c>
      <c r="HG1" s="123" t="s">
        <v>569</v>
      </c>
      <c r="HH1" s="125" t="s">
        <v>569</v>
      </c>
      <c r="HI1" s="126" t="s">
        <v>569</v>
      </c>
      <c r="HJ1" s="123" t="s">
        <v>569</v>
      </c>
      <c r="HK1" s="125" t="s">
        <v>569</v>
      </c>
      <c r="HL1" s="126" t="s">
        <v>569</v>
      </c>
      <c r="HM1" s="123" t="s">
        <v>569</v>
      </c>
      <c r="HN1" s="125" t="s">
        <v>569</v>
      </c>
      <c r="HO1" s="126" t="s">
        <v>569</v>
      </c>
      <c r="HP1" s="123" t="s">
        <v>569</v>
      </c>
      <c r="HQ1" s="125" t="s">
        <v>569</v>
      </c>
      <c r="HR1" s="126" t="s">
        <v>569</v>
      </c>
      <c r="HS1" s="123" t="s">
        <v>569</v>
      </c>
      <c r="HT1" s="125" t="s">
        <v>569</v>
      </c>
      <c r="HU1" s="126" t="s">
        <v>569</v>
      </c>
      <c r="HV1" s="123" t="s">
        <v>569</v>
      </c>
      <c r="HW1" s="125" t="s">
        <v>569</v>
      </c>
      <c r="HX1" s="126" t="s">
        <v>569</v>
      </c>
      <c r="HY1" s="123" t="s">
        <v>569</v>
      </c>
      <c r="HZ1" s="125" t="s">
        <v>569</v>
      </c>
      <c r="IA1" s="126" t="s">
        <v>569</v>
      </c>
      <c r="IB1" s="130"/>
      <c r="IC1" s="131" t="s">
        <v>569</v>
      </c>
      <c r="ID1" s="132" t="s">
        <v>569</v>
      </c>
      <c r="IE1" s="133" t="s">
        <v>569</v>
      </c>
      <c r="IF1" s="131" t="s">
        <v>569</v>
      </c>
      <c r="IG1" s="132" t="s">
        <v>569</v>
      </c>
      <c r="IH1" s="133" t="s">
        <v>569</v>
      </c>
      <c r="II1" s="131" t="s">
        <v>569</v>
      </c>
      <c r="IJ1" s="132" t="s">
        <v>569</v>
      </c>
      <c r="IK1" s="133" t="s">
        <v>569</v>
      </c>
      <c r="IL1" s="131" t="s">
        <v>569</v>
      </c>
      <c r="IM1" s="132" t="s">
        <v>569</v>
      </c>
      <c r="IN1" s="133" t="s">
        <v>569</v>
      </c>
      <c r="IO1" s="131" t="s">
        <v>569</v>
      </c>
      <c r="IP1" s="132" t="s">
        <v>569</v>
      </c>
      <c r="IQ1" s="133" t="s">
        <v>569</v>
      </c>
      <c r="IR1" s="131" t="s">
        <v>569</v>
      </c>
      <c r="IS1" s="132" t="s">
        <v>569</v>
      </c>
      <c r="IT1" s="133" t="s">
        <v>569</v>
      </c>
      <c r="IU1" s="131" t="s">
        <v>569</v>
      </c>
      <c r="IV1" s="132" t="s">
        <v>569</v>
      </c>
      <c r="IW1" s="133" t="s">
        <v>569</v>
      </c>
      <c r="IX1" s="131" t="s">
        <v>569</v>
      </c>
      <c r="IY1" s="132" t="s">
        <v>569</v>
      </c>
      <c r="IZ1" s="133" t="s">
        <v>569</v>
      </c>
      <c r="JA1" s="131" t="s">
        <v>569</v>
      </c>
      <c r="JB1" s="132" t="s">
        <v>569</v>
      </c>
      <c r="JC1" s="133" t="s">
        <v>569</v>
      </c>
      <c r="JD1" s="131" t="s">
        <v>569</v>
      </c>
      <c r="JE1" s="132" t="s">
        <v>569</v>
      </c>
      <c r="JF1" s="133" t="s">
        <v>569</v>
      </c>
      <c r="JG1" s="131" t="s">
        <v>569</v>
      </c>
      <c r="JH1" s="132" t="s">
        <v>569</v>
      </c>
      <c r="JI1" s="133" t="s">
        <v>569</v>
      </c>
      <c r="JJ1" s="130"/>
      <c r="JK1" s="75" t="s">
        <v>601</v>
      </c>
      <c r="JL1" s="75" t="s">
        <v>602</v>
      </c>
      <c r="JM1" s="76" t="s">
        <v>603</v>
      </c>
      <c r="JN1" s="123" t="s">
        <v>604</v>
      </c>
      <c r="JO1" s="125" t="s">
        <v>605</v>
      </c>
      <c r="JP1" s="126" t="s">
        <v>606</v>
      </c>
      <c r="JQ1" s="130"/>
      <c r="JR1" s="75" t="s">
        <v>570</v>
      </c>
      <c r="JS1" s="75" t="s">
        <v>570</v>
      </c>
      <c r="JT1" s="75" t="s">
        <v>570</v>
      </c>
      <c r="JU1" s="75" t="s">
        <v>570</v>
      </c>
      <c r="JV1" s="75" t="s">
        <v>570</v>
      </c>
      <c r="JW1" s="130"/>
      <c r="JX1" s="74" t="s">
        <v>571</v>
      </c>
      <c r="JY1" s="23" t="s">
        <v>571</v>
      </c>
      <c r="JZ1" s="23" t="s">
        <v>571</v>
      </c>
      <c r="KA1" s="23" t="s">
        <v>571</v>
      </c>
      <c r="KB1" s="23" t="s">
        <v>571</v>
      </c>
      <c r="KC1" s="23" t="s">
        <v>571</v>
      </c>
      <c r="KD1" s="23" t="s">
        <v>571</v>
      </c>
      <c r="KE1" s="23" t="s">
        <v>571</v>
      </c>
      <c r="KF1" s="23" t="s">
        <v>571</v>
      </c>
      <c r="KG1" s="23" t="s">
        <v>571</v>
      </c>
      <c r="KH1" s="23" t="s">
        <v>571</v>
      </c>
      <c r="KI1" s="76" t="s">
        <v>571</v>
      </c>
      <c r="KJ1" s="74" t="s">
        <v>571</v>
      </c>
      <c r="KK1" s="23" t="s">
        <v>571</v>
      </c>
      <c r="KL1" s="76" t="s">
        <v>571</v>
      </c>
      <c r="KM1" s="74" t="s">
        <v>572</v>
      </c>
      <c r="KN1" s="76" t="s">
        <v>546</v>
      </c>
      <c r="KO1" s="74" t="s">
        <v>571</v>
      </c>
      <c r="KP1" s="23" t="s">
        <v>571</v>
      </c>
      <c r="KQ1" s="23" t="s">
        <v>571</v>
      </c>
      <c r="KR1" s="23" t="s">
        <v>571</v>
      </c>
      <c r="KS1" s="23" t="s">
        <v>571</v>
      </c>
      <c r="KT1" s="23" t="s">
        <v>571</v>
      </c>
      <c r="KU1" s="23" t="s">
        <v>571</v>
      </c>
      <c r="KV1" s="23" t="s">
        <v>571</v>
      </c>
      <c r="KW1" s="23" t="s">
        <v>571</v>
      </c>
      <c r="KX1" s="23" t="s">
        <v>571</v>
      </c>
      <c r="KY1" s="23" t="s">
        <v>571</v>
      </c>
      <c r="KZ1" s="76" t="s">
        <v>571</v>
      </c>
      <c r="LA1" s="142" t="s">
        <v>609</v>
      </c>
      <c r="LB1" s="143" t="s">
        <v>610</v>
      </c>
      <c r="LC1" s="144" t="s">
        <v>611</v>
      </c>
      <c r="LD1" s="123" t="s">
        <v>612</v>
      </c>
      <c r="LE1" s="125" t="s">
        <v>613</v>
      </c>
      <c r="LF1" s="126" t="s">
        <v>614</v>
      </c>
      <c r="LG1" s="130"/>
      <c r="LH1" s="74" t="s">
        <v>570</v>
      </c>
      <c r="LI1" s="23" t="s">
        <v>570</v>
      </c>
      <c r="LJ1" s="23" t="s">
        <v>570</v>
      </c>
      <c r="LK1" s="23" t="s">
        <v>570</v>
      </c>
      <c r="LL1" s="76" t="s">
        <v>570</v>
      </c>
      <c r="LM1" s="130"/>
      <c r="LN1" s="74" t="s">
        <v>573</v>
      </c>
      <c r="LO1" s="23" t="s">
        <v>573</v>
      </c>
      <c r="LP1" s="23" t="s">
        <v>573</v>
      </c>
      <c r="LQ1" s="23" t="s">
        <v>573</v>
      </c>
      <c r="LR1" s="23" t="s">
        <v>573</v>
      </c>
      <c r="LS1" s="23" t="s">
        <v>573</v>
      </c>
      <c r="LT1" s="23" t="s">
        <v>573</v>
      </c>
      <c r="LU1" s="23" t="s">
        <v>573</v>
      </c>
      <c r="LV1" s="23" t="s">
        <v>573</v>
      </c>
      <c r="LW1" s="23" t="s">
        <v>573</v>
      </c>
      <c r="LX1" s="23" t="s">
        <v>573</v>
      </c>
      <c r="LY1" s="76" t="s">
        <v>573</v>
      </c>
      <c r="LZ1" s="74" t="s">
        <v>573</v>
      </c>
      <c r="MA1" s="23" t="s">
        <v>573</v>
      </c>
      <c r="MB1" s="76" t="s">
        <v>573</v>
      </c>
      <c r="MC1" s="74" t="s">
        <v>572</v>
      </c>
      <c r="MD1" s="76" t="s">
        <v>546</v>
      </c>
      <c r="ME1" s="74" t="s">
        <v>573</v>
      </c>
      <c r="MF1" s="23" t="s">
        <v>573</v>
      </c>
      <c r="MG1" s="23" t="s">
        <v>573</v>
      </c>
      <c r="MH1" s="23" t="s">
        <v>573</v>
      </c>
      <c r="MI1" s="23" t="s">
        <v>573</v>
      </c>
      <c r="MJ1" s="23" t="s">
        <v>573</v>
      </c>
      <c r="MK1" s="23" t="s">
        <v>573</v>
      </c>
      <c r="ML1" s="23" t="s">
        <v>573</v>
      </c>
      <c r="MM1" s="23" t="s">
        <v>573</v>
      </c>
      <c r="MN1" s="23" t="s">
        <v>573</v>
      </c>
      <c r="MO1" s="23" t="s">
        <v>573</v>
      </c>
      <c r="MP1" s="76" t="s">
        <v>573</v>
      </c>
      <c r="MQ1" s="123" t="s">
        <v>615</v>
      </c>
      <c r="MR1" s="125" t="s">
        <v>616</v>
      </c>
      <c r="MS1" s="126" t="s">
        <v>617</v>
      </c>
      <c r="MT1" s="123" t="s">
        <v>618</v>
      </c>
      <c r="MU1" s="125" t="s">
        <v>619</v>
      </c>
      <c r="MV1" s="126" t="s">
        <v>620</v>
      </c>
      <c r="MW1" s="130"/>
      <c r="MX1" s="123" t="s">
        <v>621</v>
      </c>
      <c r="MY1" s="125" t="s">
        <v>622</v>
      </c>
      <c r="MZ1" s="126" t="s">
        <v>623</v>
      </c>
      <c r="NA1" s="74" t="s">
        <v>578</v>
      </c>
      <c r="NB1" s="23" t="s">
        <v>578</v>
      </c>
      <c r="NC1" s="76" t="s">
        <v>578</v>
      </c>
      <c r="ND1" s="74" t="s">
        <v>578</v>
      </c>
      <c r="NE1" s="23" t="s">
        <v>578</v>
      </c>
      <c r="NF1" s="76" t="s">
        <v>578</v>
      </c>
      <c r="NG1" s="74" t="s">
        <v>578</v>
      </c>
      <c r="NH1" s="23" t="s">
        <v>578</v>
      </c>
      <c r="NI1" s="76" t="s">
        <v>578</v>
      </c>
      <c r="NJ1" s="111">
        <v>38</v>
      </c>
      <c r="NK1" s="111">
        <v>39</v>
      </c>
      <c r="NL1" s="130"/>
      <c r="NM1" s="203" t="s">
        <v>741</v>
      </c>
      <c r="NN1" s="204" t="s">
        <v>741</v>
      </c>
      <c r="NO1" s="205" t="s">
        <v>741</v>
      </c>
      <c r="NP1" s="203" t="s">
        <v>741</v>
      </c>
      <c r="NQ1" s="204" t="s">
        <v>741</v>
      </c>
      <c r="NR1" s="205" t="s">
        <v>741</v>
      </c>
      <c r="NS1" s="203" t="s">
        <v>744</v>
      </c>
      <c r="NT1" s="204" t="s">
        <v>744</v>
      </c>
      <c r="NU1" s="205" t="s">
        <v>744</v>
      </c>
      <c r="NV1" s="203" t="s">
        <v>745</v>
      </c>
      <c r="NW1" s="204" t="s">
        <v>745</v>
      </c>
      <c r="NX1" s="204" t="s">
        <v>745</v>
      </c>
      <c r="NY1" s="111">
        <v>43</v>
      </c>
      <c r="NZ1" s="111">
        <v>44</v>
      </c>
    </row>
    <row r="2" spans="1:390" s="43" customFormat="1" ht="54" customHeight="1">
      <c r="A2" s="365" t="s">
        <v>61</v>
      </c>
      <c r="B2" s="366"/>
      <c r="C2" s="364" t="s">
        <v>32</v>
      </c>
      <c r="D2" s="364" t="s">
        <v>379</v>
      </c>
      <c r="E2" s="364" t="s">
        <v>380</v>
      </c>
      <c r="F2" s="364" t="s">
        <v>384</v>
      </c>
      <c r="G2" s="364" t="s">
        <v>385</v>
      </c>
      <c r="H2" s="358" t="s">
        <v>65</v>
      </c>
      <c r="I2" s="359" t="s">
        <v>66</v>
      </c>
      <c r="J2" s="359" t="s">
        <v>67</v>
      </c>
      <c r="K2" s="360" t="s">
        <v>68</v>
      </c>
      <c r="L2" s="358" t="s">
        <v>105</v>
      </c>
      <c r="M2" s="359" t="s">
        <v>106</v>
      </c>
      <c r="N2" s="359" t="s">
        <v>107</v>
      </c>
      <c r="O2" s="360" t="s">
        <v>108</v>
      </c>
      <c r="P2" s="358" t="s">
        <v>449</v>
      </c>
      <c r="Q2" s="359"/>
      <c r="R2" s="360"/>
      <c r="S2" s="358" t="s">
        <v>457</v>
      </c>
      <c r="T2" s="359"/>
      <c r="U2" s="360"/>
      <c r="V2" s="358" t="s">
        <v>456</v>
      </c>
      <c r="W2" s="359"/>
      <c r="X2" s="360"/>
      <c r="Y2" s="358" t="s">
        <v>398</v>
      </c>
      <c r="Z2" s="359"/>
      <c r="AA2" s="360"/>
      <c r="AB2" s="358" t="s">
        <v>399</v>
      </c>
      <c r="AC2" s="359"/>
      <c r="AD2" s="360"/>
      <c r="AE2" s="358" t="s">
        <v>82</v>
      </c>
      <c r="AF2" s="359"/>
      <c r="AG2" s="359"/>
      <c r="AH2" s="360"/>
      <c r="AI2" s="358" t="s">
        <v>83</v>
      </c>
      <c r="AJ2" s="359"/>
      <c r="AK2" s="359"/>
      <c r="AL2" s="360"/>
      <c r="AM2" s="358" t="s">
        <v>84</v>
      </c>
      <c r="AN2" s="359"/>
      <c r="AO2" s="359"/>
      <c r="AP2" s="360"/>
      <c r="AQ2" s="358" t="s">
        <v>414</v>
      </c>
      <c r="AR2" s="359"/>
      <c r="AS2" s="360"/>
      <c r="AT2" s="358" t="s">
        <v>85</v>
      </c>
      <c r="AU2" s="359"/>
      <c r="AV2" s="359"/>
      <c r="AW2" s="360"/>
      <c r="AX2" s="358" t="s">
        <v>86</v>
      </c>
      <c r="AY2" s="359"/>
      <c r="AZ2" s="359"/>
      <c r="BA2" s="360"/>
      <c r="BB2" s="358" t="s">
        <v>87</v>
      </c>
      <c r="BC2" s="359"/>
      <c r="BD2" s="359"/>
      <c r="BE2" s="360"/>
      <c r="BF2" s="358" t="s">
        <v>415</v>
      </c>
      <c r="BG2" s="359"/>
      <c r="BH2" s="360"/>
      <c r="BI2" s="358" t="s">
        <v>781</v>
      </c>
      <c r="BJ2" s="359"/>
      <c r="BK2" s="360"/>
      <c r="BL2" s="358" t="s">
        <v>775</v>
      </c>
      <c r="BM2" s="359"/>
      <c r="BN2" s="360"/>
      <c r="BO2" s="96"/>
      <c r="BP2" s="358" t="s">
        <v>120</v>
      </c>
      <c r="BQ2" s="359"/>
      <c r="BR2" s="359"/>
      <c r="BS2" s="360"/>
      <c r="BT2" s="358" t="s">
        <v>121</v>
      </c>
      <c r="BU2" s="359"/>
      <c r="BV2" s="359"/>
      <c r="BW2" s="360"/>
      <c r="BX2" s="358" t="s">
        <v>122</v>
      </c>
      <c r="BY2" s="359"/>
      <c r="BZ2" s="359"/>
      <c r="CA2" s="360"/>
      <c r="CB2" s="358" t="s">
        <v>125</v>
      </c>
      <c r="CC2" s="364"/>
      <c r="CD2" s="360"/>
      <c r="CE2" s="358" t="s">
        <v>129</v>
      </c>
      <c r="CF2" s="364"/>
      <c r="CG2" s="360"/>
      <c r="CH2" s="358" t="s">
        <v>133</v>
      </c>
      <c r="CI2" s="359"/>
      <c r="CJ2" s="359"/>
      <c r="CK2" s="360"/>
      <c r="CL2" s="358" t="s">
        <v>134</v>
      </c>
      <c r="CM2" s="359"/>
      <c r="CN2" s="359"/>
      <c r="CO2" s="360"/>
      <c r="CP2" s="358" t="s">
        <v>135</v>
      </c>
      <c r="CQ2" s="359"/>
      <c r="CR2" s="359"/>
      <c r="CS2" s="360"/>
      <c r="CT2" s="358" t="s">
        <v>136</v>
      </c>
      <c r="CU2" s="364"/>
      <c r="CV2" s="360"/>
      <c r="CW2" s="358" t="s">
        <v>140</v>
      </c>
      <c r="CX2" s="359"/>
      <c r="CY2" s="359"/>
      <c r="CZ2" s="360"/>
      <c r="DA2" s="358" t="s">
        <v>141</v>
      </c>
      <c r="DB2" s="359"/>
      <c r="DC2" s="359"/>
      <c r="DD2" s="360"/>
      <c r="DE2" s="358" t="s">
        <v>142</v>
      </c>
      <c r="DF2" s="359"/>
      <c r="DG2" s="359"/>
      <c r="DH2" s="360"/>
      <c r="DI2" s="358" t="s">
        <v>146</v>
      </c>
      <c r="DJ2" s="364"/>
      <c r="DK2" s="360"/>
      <c r="DL2" s="358" t="s">
        <v>150</v>
      </c>
      <c r="DM2" s="364"/>
      <c r="DN2" s="360"/>
      <c r="DO2" s="358" t="s">
        <v>172</v>
      </c>
      <c r="DP2" s="364"/>
      <c r="DQ2" s="360"/>
      <c r="DR2" s="358" t="s">
        <v>417</v>
      </c>
      <c r="DS2" s="359"/>
      <c r="DT2" s="359"/>
      <c r="DU2" s="360"/>
      <c r="DV2" s="358" t="s">
        <v>418</v>
      </c>
      <c r="DW2" s="359"/>
      <c r="DX2" s="359"/>
      <c r="DY2" s="360"/>
      <c r="DZ2" s="358" t="s">
        <v>419</v>
      </c>
      <c r="EA2" s="359"/>
      <c r="EB2" s="359"/>
      <c r="EC2" s="360"/>
      <c r="ED2" s="358" t="s">
        <v>420</v>
      </c>
      <c r="EE2" s="364"/>
      <c r="EF2" s="360"/>
      <c r="EG2" s="96"/>
      <c r="EH2" s="358" t="s">
        <v>305</v>
      </c>
      <c r="EI2" s="359"/>
      <c r="EJ2" s="360"/>
      <c r="EK2" s="358" t="s">
        <v>306</v>
      </c>
      <c r="EL2" s="359"/>
      <c r="EM2" s="360"/>
      <c r="EN2" s="358" t="s">
        <v>311</v>
      </c>
      <c r="EO2" s="364"/>
      <c r="EP2" s="360"/>
      <c r="EQ2" s="358" t="s">
        <v>310</v>
      </c>
      <c r="ER2" s="359"/>
      <c r="ES2" s="360"/>
      <c r="ET2" s="96"/>
      <c r="EU2" s="358" t="s">
        <v>308</v>
      </c>
      <c r="EV2" s="364"/>
      <c r="EW2" s="360"/>
      <c r="EX2" s="358" t="s">
        <v>299</v>
      </c>
      <c r="EY2" s="359"/>
      <c r="EZ2" s="360"/>
      <c r="FA2" s="358" t="s">
        <v>303</v>
      </c>
      <c r="FB2" s="359"/>
      <c r="FC2" s="360"/>
      <c r="FD2" s="358" t="s">
        <v>309</v>
      </c>
      <c r="FE2" s="364"/>
      <c r="FF2" s="360"/>
      <c r="FG2" s="358" t="s">
        <v>302</v>
      </c>
      <c r="FH2" s="359"/>
      <c r="FI2" s="360"/>
      <c r="FJ2" s="358" t="s">
        <v>779</v>
      </c>
      <c r="FK2" s="359"/>
      <c r="FL2" s="360"/>
      <c r="FM2" s="358" t="s">
        <v>777</v>
      </c>
      <c r="FN2" s="359"/>
      <c r="FO2" s="360"/>
      <c r="FP2" s="358" t="s">
        <v>301</v>
      </c>
      <c r="FQ2" s="359"/>
      <c r="FR2" s="360"/>
      <c r="FS2" s="358" t="s">
        <v>304</v>
      </c>
      <c r="FT2" s="359"/>
      <c r="FU2" s="360"/>
      <c r="FV2" s="361" t="s">
        <v>547</v>
      </c>
      <c r="FW2" s="362"/>
      <c r="FX2" s="363"/>
      <c r="FY2" s="96"/>
      <c r="FZ2" s="367" t="s">
        <v>262</v>
      </c>
      <c r="GA2" s="368"/>
      <c r="GB2" s="368"/>
      <c r="GC2" s="368"/>
      <c r="GD2" s="368"/>
      <c r="GE2" s="368"/>
      <c r="GF2" s="368"/>
      <c r="GG2" s="368"/>
      <c r="GH2" s="369"/>
      <c r="GI2" s="96"/>
      <c r="GJ2" s="358" t="s">
        <v>271</v>
      </c>
      <c r="GK2" s="359"/>
      <c r="GL2" s="359"/>
      <c r="GM2" s="359"/>
      <c r="GN2" s="359"/>
      <c r="GO2" s="359"/>
      <c r="GP2" s="359"/>
      <c r="GQ2" s="359"/>
      <c r="GR2" s="359"/>
      <c r="GS2" s="359"/>
      <c r="GT2" s="360"/>
      <c r="GU2" s="96"/>
      <c r="GV2" s="358" t="s">
        <v>293</v>
      </c>
      <c r="GW2" s="359"/>
      <c r="GX2" s="359"/>
      <c r="GY2" s="360"/>
      <c r="GZ2" s="96"/>
      <c r="HA2" s="358" t="s">
        <v>579</v>
      </c>
      <c r="HB2" s="359"/>
      <c r="HC2" s="360"/>
      <c r="HD2" s="358" t="s">
        <v>580</v>
      </c>
      <c r="HE2" s="359"/>
      <c r="HF2" s="360"/>
      <c r="HG2" s="358" t="s">
        <v>581</v>
      </c>
      <c r="HH2" s="359"/>
      <c r="HI2" s="360"/>
      <c r="HJ2" s="358" t="s">
        <v>582</v>
      </c>
      <c r="HK2" s="359"/>
      <c r="HL2" s="360"/>
      <c r="HM2" s="358" t="s">
        <v>583</v>
      </c>
      <c r="HN2" s="359"/>
      <c r="HO2" s="360"/>
      <c r="HP2" s="358" t="s">
        <v>782</v>
      </c>
      <c r="HQ2" s="359"/>
      <c r="HR2" s="360"/>
      <c r="HS2" s="358" t="s">
        <v>783</v>
      </c>
      <c r="HT2" s="359"/>
      <c r="HU2" s="360"/>
      <c r="HV2" s="358" t="s">
        <v>584</v>
      </c>
      <c r="HW2" s="359"/>
      <c r="HX2" s="360"/>
      <c r="HY2" s="358" t="s">
        <v>585</v>
      </c>
      <c r="HZ2" s="359"/>
      <c r="IA2" s="360"/>
      <c r="IB2" s="96"/>
      <c r="IC2" s="358" t="s">
        <v>586</v>
      </c>
      <c r="ID2" s="364"/>
      <c r="IE2" s="360"/>
      <c r="IF2" s="358" t="s">
        <v>587</v>
      </c>
      <c r="IG2" s="364"/>
      <c r="IH2" s="360"/>
      <c r="II2" s="358" t="s">
        <v>588</v>
      </c>
      <c r="IJ2" s="364"/>
      <c r="IK2" s="360"/>
      <c r="IL2" s="358" t="s">
        <v>589</v>
      </c>
      <c r="IM2" s="364"/>
      <c r="IN2" s="360"/>
      <c r="IO2" s="358" t="s">
        <v>590</v>
      </c>
      <c r="IP2" s="364"/>
      <c r="IQ2" s="360"/>
      <c r="IR2" s="358" t="s">
        <v>591</v>
      </c>
      <c r="IS2" s="364"/>
      <c r="IT2" s="360"/>
      <c r="IU2" s="358" t="s">
        <v>592</v>
      </c>
      <c r="IV2" s="364"/>
      <c r="IW2" s="360"/>
      <c r="IX2" s="358" t="s">
        <v>593</v>
      </c>
      <c r="IY2" s="364"/>
      <c r="IZ2" s="360"/>
      <c r="JA2" s="358" t="s">
        <v>594</v>
      </c>
      <c r="JB2" s="364"/>
      <c r="JC2" s="360"/>
      <c r="JD2" s="358" t="s">
        <v>595</v>
      </c>
      <c r="JE2" s="364"/>
      <c r="JF2" s="360"/>
      <c r="JG2" s="358" t="s">
        <v>596</v>
      </c>
      <c r="JH2" s="364"/>
      <c r="JI2" s="360"/>
      <c r="JJ2" s="96"/>
      <c r="JK2" s="358" t="s">
        <v>597</v>
      </c>
      <c r="JL2" s="364"/>
      <c r="JM2" s="360"/>
      <c r="JN2" s="361" t="s">
        <v>316</v>
      </c>
      <c r="JO2" s="372"/>
      <c r="JP2" s="363"/>
      <c r="JQ2" s="96"/>
      <c r="JR2" s="364" t="s">
        <v>321</v>
      </c>
      <c r="JS2" s="364"/>
      <c r="JT2" s="364"/>
      <c r="JU2" s="364"/>
      <c r="JV2" s="364"/>
      <c r="JW2" s="96"/>
      <c r="JX2" s="370" t="s">
        <v>330</v>
      </c>
      <c r="JY2" s="371"/>
      <c r="JZ2" s="371"/>
      <c r="KA2" s="371"/>
      <c r="KB2" s="371"/>
      <c r="KC2" s="371"/>
      <c r="KD2" s="371"/>
      <c r="KE2" s="371"/>
      <c r="KF2" s="371"/>
      <c r="KG2" s="371"/>
      <c r="KH2" s="371"/>
      <c r="KI2" s="350"/>
      <c r="KJ2" s="370" t="s">
        <v>331</v>
      </c>
      <c r="KK2" s="371"/>
      <c r="KL2" s="350"/>
      <c r="KM2" s="358" t="s">
        <v>325</v>
      </c>
      <c r="KN2" s="360" t="s">
        <v>327</v>
      </c>
      <c r="KO2" s="370" t="s">
        <v>332</v>
      </c>
      <c r="KP2" s="371"/>
      <c r="KQ2" s="371"/>
      <c r="KR2" s="371"/>
      <c r="KS2" s="371"/>
      <c r="KT2" s="371"/>
      <c r="KU2" s="371"/>
      <c r="KV2" s="371"/>
      <c r="KW2" s="371"/>
      <c r="KX2" s="371"/>
      <c r="KY2" s="371"/>
      <c r="KZ2" s="350"/>
      <c r="LA2" s="370" t="s">
        <v>333</v>
      </c>
      <c r="LB2" s="371"/>
      <c r="LC2" s="350"/>
      <c r="LD2" s="361" t="s">
        <v>323</v>
      </c>
      <c r="LE2" s="362"/>
      <c r="LF2" s="363"/>
      <c r="LG2" s="96"/>
      <c r="LH2" s="367" t="s">
        <v>322</v>
      </c>
      <c r="LI2" s="368"/>
      <c r="LJ2" s="368"/>
      <c r="LK2" s="368"/>
      <c r="LL2" s="369"/>
      <c r="LM2" s="96"/>
      <c r="LN2" s="370" t="s">
        <v>574</v>
      </c>
      <c r="LO2" s="371"/>
      <c r="LP2" s="371"/>
      <c r="LQ2" s="371"/>
      <c r="LR2" s="371"/>
      <c r="LS2" s="371"/>
      <c r="LT2" s="371"/>
      <c r="LU2" s="371"/>
      <c r="LV2" s="371"/>
      <c r="LW2" s="371"/>
      <c r="LX2" s="371"/>
      <c r="LY2" s="350"/>
      <c r="LZ2" s="370" t="s">
        <v>575</v>
      </c>
      <c r="MA2" s="371"/>
      <c r="MB2" s="350"/>
      <c r="MC2" s="358" t="s">
        <v>326</v>
      </c>
      <c r="MD2" s="360" t="s">
        <v>329</v>
      </c>
      <c r="ME2" s="370" t="s">
        <v>576</v>
      </c>
      <c r="MF2" s="371"/>
      <c r="MG2" s="371"/>
      <c r="MH2" s="371"/>
      <c r="MI2" s="371"/>
      <c r="MJ2" s="371"/>
      <c r="MK2" s="371"/>
      <c r="ML2" s="371"/>
      <c r="MM2" s="371"/>
      <c r="MN2" s="371"/>
      <c r="MO2" s="371"/>
      <c r="MP2" s="350"/>
      <c r="MQ2" s="370" t="s">
        <v>577</v>
      </c>
      <c r="MR2" s="371"/>
      <c r="MS2" s="350"/>
      <c r="MT2" s="361" t="s">
        <v>324</v>
      </c>
      <c r="MU2" s="362"/>
      <c r="MV2" s="363"/>
      <c r="MW2" s="96"/>
      <c r="MX2" s="370" t="s">
        <v>57</v>
      </c>
      <c r="MY2" s="371"/>
      <c r="MZ2" s="350"/>
      <c r="NA2" s="370" t="s">
        <v>624</v>
      </c>
      <c r="NB2" s="371"/>
      <c r="NC2" s="350"/>
      <c r="ND2" s="370" t="s">
        <v>356</v>
      </c>
      <c r="NE2" s="371"/>
      <c r="NF2" s="350"/>
      <c r="NG2" s="370" t="s">
        <v>358</v>
      </c>
      <c r="NH2" s="371"/>
      <c r="NI2" s="350"/>
      <c r="NJ2" s="109" t="s">
        <v>359</v>
      </c>
      <c r="NK2" s="109" t="s">
        <v>625</v>
      </c>
      <c r="NL2" s="96"/>
      <c r="NM2" s="373" t="s">
        <v>740</v>
      </c>
      <c r="NN2" s="374"/>
      <c r="NO2" s="375"/>
      <c r="NP2" s="373" t="s">
        <v>742</v>
      </c>
      <c r="NQ2" s="374"/>
      <c r="NR2" s="375"/>
      <c r="NS2" s="373" t="s">
        <v>746</v>
      </c>
      <c r="NT2" s="374"/>
      <c r="NU2" s="375"/>
      <c r="NV2" s="373" t="s">
        <v>747</v>
      </c>
      <c r="NW2" s="374"/>
      <c r="NX2" s="374"/>
      <c r="NY2" s="109" t="s">
        <v>748</v>
      </c>
      <c r="NZ2" s="109" t="s">
        <v>749</v>
      </c>
    </row>
    <row r="3" spans="1:390" s="43" customFormat="1" ht="82.5">
      <c r="A3" s="365"/>
      <c r="B3" s="366"/>
      <c r="C3" s="364"/>
      <c r="D3" s="364"/>
      <c r="E3" s="364"/>
      <c r="F3" s="364"/>
      <c r="G3" s="364"/>
      <c r="H3" s="358"/>
      <c r="I3" s="359"/>
      <c r="J3" s="359"/>
      <c r="K3" s="360"/>
      <c r="L3" s="358"/>
      <c r="M3" s="359"/>
      <c r="N3" s="359"/>
      <c r="O3" s="360"/>
      <c r="P3" s="42" t="s">
        <v>73</v>
      </c>
      <c r="Q3" s="45" t="s">
        <v>74</v>
      </c>
      <c r="R3" s="44" t="s">
        <v>75</v>
      </c>
      <c r="S3" s="120" t="s">
        <v>73</v>
      </c>
      <c r="T3" s="121" t="s">
        <v>74</v>
      </c>
      <c r="U3" s="122" t="s">
        <v>21</v>
      </c>
      <c r="V3" s="120" t="s">
        <v>73</v>
      </c>
      <c r="W3" s="121" t="s">
        <v>74</v>
      </c>
      <c r="X3" s="122" t="s">
        <v>21</v>
      </c>
      <c r="Y3" s="42" t="s">
        <v>73</v>
      </c>
      <c r="Z3" s="45" t="s">
        <v>74</v>
      </c>
      <c r="AA3" s="44" t="s">
        <v>75</v>
      </c>
      <c r="AB3" s="42" t="s">
        <v>73</v>
      </c>
      <c r="AC3" s="45" t="s">
        <v>74</v>
      </c>
      <c r="AD3" s="44" t="s">
        <v>75</v>
      </c>
      <c r="AE3" s="42" t="s">
        <v>69</v>
      </c>
      <c r="AF3" s="45" t="s">
        <v>70</v>
      </c>
      <c r="AG3" s="45" t="s">
        <v>71</v>
      </c>
      <c r="AH3" s="44" t="s">
        <v>72</v>
      </c>
      <c r="AI3" s="42" t="s">
        <v>69</v>
      </c>
      <c r="AJ3" s="45" t="s">
        <v>70</v>
      </c>
      <c r="AK3" s="45" t="s">
        <v>71</v>
      </c>
      <c r="AL3" s="44" t="s">
        <v>72</v>
      </c>
      <c r="AM3" s="42" t="s">
        <v>69</v>
      </c>
      <c r="AN3" s="45" t="s">
        <v>70</v>
      </c>
      <c r="AO3" s="45" t="s">
        <v>71</v>
      </c>
      <c r="AP3" s="44" t="s">
        <v>72</v>
      </c>
      <c r="AQ3" s="42" t="s">
        <v>73</v>
      </c>
      <c r="AR3" s="45" t="s">
        <v>74</v>
      </c>
      <c r="AS3" s="44" t="s">
        <v>75</v>
      </c>
      <c r="AT3" s="42" t="s">
        <v>69</v>
      </c>
      <c r="AU3" s="45" t="s">
        <v>70</v>
      </c>
      <c r="AV3" s="45" t="s">
        <v>71</v>
      </c>
      <c r="AW3" s="44" t="s">
        <v>72</v>
      </c>
      <c r="AX3" s="42" t="s">
        <v>69</v>
      </c>
      <c r="AY3" s="45" t="s">
        <v>70</v>
      </c>
      <c r="AZ3" s="45" t="s">
        <v>71</v>
      </c>
      <c r="BA3" s="44" t="s">
        <v>72</v>
      </c>
      <c r="BB3" s="42" t="s">
        <v>69</v>
      </c>
      <c r="BC3" s="45" t="s">
        <v>70</v>
      </c>
      <c r="BD3" s="45" t="s">
        <v>71</v>
      </c>
      <c r="BE3" s="44" t="s">
        <v>72</v>
      </c>
      <c r="BF3" s="42" t="s">
        <v>73</v>
      </c>
      <c r="BG3" s="45" t="s">
        <v>74</v>
      </c>
      <c r="BH3" s="44" t="s">
        <v>75</v>
      </c>
      <c r="BI3" s="42" t="s">
        <v>73</v>
      </c>
      <c r="BJ3" s="45" t="s">
        <v>74</v>
      </c>
      <c r="BK3" s="44" t="s">
        <v>75</v>
      </c>
      <c r="BL3" s="42" t="s">
        <v>73</v>
      </c>
      <c r="BM3" s="45" t="s">
        <v>74</v>
      </c>
      <c r="BN3" s="44" t="s">
        <v>75</v>
      </c>
      <c r="BO3" s="96"/>
      <c r="BP3" s="42" t="s">
        <v>69</v>
      </c>
      <c r="BQ3" s="45" t="s">
        <v>70</v>
      </c>
      <c r="BR3" s="45" t="s">
        <v>71</v>
      </c>
      <c r="BS3" s="44" t="s">
        <v>72</v>
      </c>
      <c r="BT3" s="42" t="s">
        <v>69</v>
      </c>
      <c r="BU3" s="45" t="s">
        <v>70</v>
      </c>
      <c r="BV3" s="45" t="s">
        <v>71</v>
      </c>
      <c r="BW3" s="44" t="s">
        <v>72</v>
      </c>
      <c r="BX3" s="42" t="s">
        <v>69</v>
      </c>
      <c r="BY3" s="45" t="s">
        <v>70</v>
      </c>
      <c r="BZ3" s="45" t="s">
        <v>71</v>
      </c>
      <c r="CA3" s="44" t="s">
        <v>72</v>
      </c>
      <c r="CB3" s="42" t="s">
        <v>73</v>
      </c>
      <c r="CC3" s="45" t="s">
        <v>74</v>
      </c>
      <c r="CD3" s="44" t="s">
        <v>21</v>
      </c>
      <c r="CE3" s="42" t="s">
        <v>73</v>
      </c>
      <c r="CF3" s="45" t="s">
        <v>74</v>
      </c>
      <c r="CG3" s="44" t="s">
        <v>21</v>
      </c>
      <c r="CH3" s="42" t="s">
        <v>69</v>
      </c>
      <c r="CI3" s="45" t="s">
        <v>70</v>
      </c>
      <c r="CJ3" s="45" t="s">
        <v>71</v>
      </c>
      <c r="CK3" s="44" t="s">
        <v>72</v>
      </c>
      <c r="CL3" s="42" t="s">
        <v>69</v>
      </c>
      <c r="CM3" s="45" t="s">
        <v>70</v>
      </c>
      <c r="CN3" s="45" t="s">
        <v>71</v>
      </c>
      <c r="CO3" s="44" t="s">
        <v>72</v>
      </c>
      <c r="CP3" s="42" t="s">
        <v>69</v>
      </c>
      <c r="CQ3" s="45" t="s">
        <v>70</v>
      </c>
      <c r="CR3" s="45" t="s">
        <v>71</v>
      </c>
      <c r="CS3" s="44" t="s">
        <v>72</v>
      </c>
      <c r="CT3" s="42" t="s">
        <v>73</v>
      </c>
      <c r="CU3" s="45" t="s">
        <v>74</v>
      </c>
      <c r="CV3" s="44" t="s">
        <v>21</v>
      </c>
      <c r="CW3" s="42" t="s">
        <v>69</v>
      </c>
      <c r="CX3" s="45" t="s">
        <v>70</v>
      </c>
      <c r="CY3" s="45" t="s">
        <v>71</v>
      </c>
      <c r="CZ3" s="44" t="s">
        <v>72</v>
      </c>
      <c r="DA3" s="42" t="s">
        <v>69</v>
      </c>
      <c r="DB3" s="45" t="s">
        <v>70</v>
      </c>
      <c r="DC3" s="45" t="s">
        <v>71</v>
      </c>
      <c r="DD3" s="44" t="s">
        <v>72</v>
      </c>
      <c r="DE3" s="42" t="s">
        <v>69</v>
      </c>
      <c r="DF3" s="45" t="s">
        <v>70</v>
      </c>
      <c r="DG3" s="45" t="s">
        <v>71</v>
      </c>
      <c r="DH3" s="44" t="s">
        <v>72</v>
      </c>
      <c r="DI3" s="42" t="s">
        <v>73</v>
      </c>
      <c r="DJ3" s="45" t="s">
        <v>74</v>
      </c>
      <c r="DK3" s="44" t="s">
        <v>21</v>
      </c>
      <c r="DL3" s="42" t="s">
        <v>73</v>
      </c>
      <c r="DM3" s="45" t="s">
        <v>74</v>
      </c>
      <c r="DN3" s="44" t="s">
        <v>21</v>
      </c>
      <c r="DO3" s="42" t="s">
        <v>73</v>
      </c>
      <c r="DP3" s="45" t="s">
        <v>74</v>
      </c>
      <c r="DQ3" s="44" t="s">
        <v>21</v>
      </c>
      <c r="DR3" s="42" t="s">
        <v>69</v>
      </c>
      <c r="DS3" s="45" t="s">
        <v>70</v>
      </c>
      <c r="DT3" s="45" t="s">
        <v>71</v>
      </c>
      <c r="DU3" s="44" t="s">
        <v>72</v>
      </c>
      <c r="DV3" s="42" t="s">
        <v>69</v>
      </c>
      <c r="DW3" s="45" t="s">
        <v>70</v>
      </c>
      <c r="DX3" s="45" t="s">
        <v>71</v>
      </c>
      <c r="DY3" s="44" t="s">
        <v>72</v>
      </c>
      <c r="DZ3" s="42" t="s">
        <v>69</v>
      </c>
      <c r="EA3" s="45" t="s">
        <v>70</v>
      </c>
      <c r="EB3" s="45" t="s">
        <v>71</v>
      </c>
      <c r="EC3" s="44" t="s">
        <v>72</v>
      </c>
      <c r="ED3" s="42" t="s">
        <v>73</v>
      </c>
      <c r="EE3" s="45" t="s">
        <v>74</v>
      </c>
      <c r="EF3" s="44" t="s">
        <v>21</v>
      </c>
      <c r="EG3" s="96"/>
      <c r="EH3" s="68" t="s">
        <v>73</v>
      </c>
      <c r="EI3" s="71" t="s">
        <v>74</v>
      </c>
      <c r="EJ3" s="70" t="s">
        <v>21</v>
      </c>
      <c r="EK3" s="68" t="s">
        <v>73</v>
      </c>
      <c r="EL3" s="71" t="s">
        <v>74</v>
      </c>
      <c r="EM3" s="70" t="s">
        <v>21</v>
      </c>
      <c r="EN3" s="68" t="s">
        <v>73</v>
      </c>
      <c r="EO3" s="71" t="s">
        <v>74</v>
      </c>
      <c r="EP3" s="70" t="s">
        <v>21</v>
      </c>
      <c r="EQ3" s="68" t="s">
        <v>73</v>
      </c>
      <c r="ER3" s="71" t="s">
        <v>74</v>
      </c>
      <c r="ES3" s="70" t="s">
        <v>21</v>
      </c>
      <c r="ET3" s="96"/>
      <c r="EU3" s="68" t="s">
        <v>73</v>
      </c>
      <c r="EV3" s="71" t="s">
        <v>74</v>
      </c>
      <c r="EW3" s="70" t="s">
        <v>21</v>
      </c>
      <c r="EX3" s="68" t="s">
        <v>73</v>
      </c>
      <c r="EY3" s="71" t="s">
        <v>74</v>
      </c>
      <c r="EZ3" s="70" t="s">
        <v>21</v>
      </c>
      <c r="FA3" s="68" t="s">
        <v>73</v>
      </c>
      <c r="FB3" s="71" t="s">
        <v>74</v>
      </c>
      <c r="FC3" s="70" t="s">
        <v>21</v>
      </c>
      <c r="FD3" s="68" t="s">
        <v>73</v>
      </c>
      <c r="FE3" s="71" t="s">
        <v>74</v>
      </c>
      <c r="FF3" s="70" t="s">
        <v>21</v>
      </c>
      <c r="FG3" s="68" t="s">
        <v>73</v>
      </c>
      <c r="FH3" s="71" t="s">
        <v>74</v>
      </c>
      <c r="FI3" s="70" t="s">
        <v>21</v>
      </c>
      <c r="FJ3" s="68" t="s">
        <v>73</v>
      </c>
      <c r="FK3" s="71" t="s">
        <v>74</v>
      </c>
      <c r="FL3" s="70" t="s">
        <v>21</v>
      </c>
      <c r="FM3" s="68" t="s">
        <v>73</v>
      </c>
      <c r="FN3" s="71" t="s">
        <v>74</v>
      </c>
      <c r="FO3" s="70" t="s">
        <v>21</v>
      </c>
      <c r="FP3" s="68" t="s">
        <v>73</v>
      </c>
      <c r="FQ3" s="71" t="s">
        <v>74</v>
      </c>
      <c r="FR3" s="70" t="s">
        <v>21</v>
      </c>
      <c r="FS3" s="68" t="s">
        <v>73</v>
      </c>
      <c r="FT3" s="71" t="s">
        <v>74</v>
      </c>
      <c r="FU3" s="70" t="s">
        <v>21</v>
      </c>
      <c r="FV3" s="68" t="s">
        <v>73</v>
      </c>
      <c r="FW3" s="71" t="s">
        <v>74</v>
      </c>
      <c r="FX3" s="70" t="s">
        <v>21</v>
      </c>
      <c r="FY3" s="96"/>
      <c r="FZ3" s="88" t="s">
        <v>263</v>
      </c>
      <c r="GA3" s="89" t="s">
        <v>264</v>
      </c>
      <c r="GB3" s="89" t="s">
        <v>265</v>
      </c>
      <c r="GC3" s="89" t="s">
        <v>267</v>
      </c>
      <c r="GD3" s="89" t="s">
        <v>268</v>
      </c>
      <c r="GE3" s="89" t="s">
        <v>780</v>
      </c>
      <c r="GF3" s="89" t="s">
        <v>776</v>
      </c>
      <c r="GG3" s="89" t="s">
        <v>269</v>
      </c>
      <c r="GH3" s="90" t="s">
        <v>553</v>
      </c>
      <c r="GI3" s="96"/>
      <c r="GJ3" s="68" t="s">
        <v>274</v>
      </c>
      <c r="GK3" s="71" t="s">
        <v>275</v>
      </c>
      <c r="GL3" s="71" t="s">
        <v>276</v>
      </c>
      <c r="GM3" s="71" t="s">
        <v>277</v>
      </c>
      <c r="GN3" s="71" t="s">
        <v>278</v>
      </c>
      <c r="GO3" s="71" t="s">
        <v>778</v>
      </c>
      <c r="GP3" s="71" t="s">
        <v>279</v>
      </c>
      <c r="GQ3" s="71" t="s">
        <v>280</v>
      </c>
      <c r="GR3" s="71" t="s">
        <v>281</v>
      </c>
      <c r="GS3" s="71" t="s">
        <v>282</v>
      </c>
      <c r="GT3" s="70" t="s">
        <v>283</v>
      </c>
      <c r="GU3" s="96"/>
      <c r="GV3" s="68" t="s">
        <v>294</v>
      </c>
      <c r="GW3" s="71" t="s">
        <v>295</v>
      </c>
      <c r="GX3" s="71" t="s">
        <v>296</v>
      </c>
      <c r="GY3" s="70" t="s">
        <v>315</v>
      </c>
      <c r="GZ3" s="96"/>
      <c r="HA3" s="68" t="s">
        <v>312</v>
      </c>
      <c r="HB3" s="71" t="s">
        <v>313</v>
      </c>
      <c r="HC3" s="70" t="s">
        <v>314</v>
      </c>
      <c r="HD3" s="68" t="s">
        <v>312</v>
      </c>
      <c r="HE3" s="71" t="s">
        <v>313</v>
      </c>
      <c r="HF3" s="70" t="s">
        <v>314</v>
      </c>
      <c r="HG3" s="68" t="s">
        <v>312</v>
      </c>
      <c r="HH3" s="71" t="s">
        <v>313</v>
      </c>
      <c r="HI3" s="70" t="s">
        <v>314</v>
      </c>
      <c r="HJ3" s="68" t="s">
        <v>312</v>
      </c>
      <c r="HK3" s="71" t="s">
        <v>313</v>
      </c>
      <c r="HL3" s="70" t="s">
        <v>314</v>
      </c>
      <c r="HM3" s="68" t="s">
        <v>312</v>
      </c>
      <c r="HN3" s="71" t="s">
        <v>313</v>
      </c>
      <c r="HO3" s="70" t="s">
        <v>314</v>
      </c>
      <c r="HP3" s="68" t="s">
        <v>312</v>
      </c>
      <c r="HQ3" s="71" t="s">
        <v>313</v>
      </c>
      <c r="HR3" s="70" t="s">
        <v>314</v>
      </c>
      <c r="HS3" s="68" t="s">
        <v>312</v>
      </c>
      <c r="HT3" s="71" t="s">
        <v>313</v>
      </c>
      <c r="HU3" s="70" t="s">
        <v>314</v>
      </c>
      <c r="HV3" s="68" t="s">
        <v>312</v>
      </c>
      <c r="HW3" s="71" t="s">
        <v>313</v>
      </c>
      <c r="HX3" s="70" t="s">
        <v>314</v>
      </c>
      <c r="HY3" s="68" t="s">
        <v>312</v>
      </c>
      <c r="HZ3" s="71" t="s">
        <v>313</v>
      </c>
      <c r="IA3" s="70" t="s">
        <v>314</v>
      </c>
      <c r="IB3" s="96"/>
      <c r="IC3" s="68" t="s">
        <v>73</v>
      </c>
      <c r="ID3" s="71" t="s">
        <v>74</v>
      </c>
      <c r="IE3" s="70" t="s">
        <v>21</v>
      </c>
      <c r="IF3" s="68" t="s">
        <v>73</v>
      </c>
      <c r="IG3" s="71" t="s">
        <v>74</v>
      </c>
      <c r="IH3" s="70" t="s">
        <v>21</v>
      </c>
      <c r="II3" s="68" t="s">
        <v>73</v>
      </c>
      <c r="IJ3" s="71" t="s">
        <v>74</v>
      </c>
      <c r="IK3" s="70" t="s">
        <v>21</v>
      </c>
      <c r="IL3" s="68" t="s">
        <v>73</v>
      </c>
      <c r="IM3" s="71" t="s">
        <v>74</v>
      </c>
      <c r="IN3" s="70" t="s">
        <v>21</v>
      </c>
      <c r="IO3" s="68" t="s">
        <v>73</v>
      </c>
      <c r="IP3" s="71" t="s">
        <v>74</v>
      </c>
      <c r="IQ3" s="70" t="s">
        <v>21</v>
      </c>
      <c r="IR3" s="68" t="s">
        <v>73</v>
      </c>
      <c r="IS3" s="71" t="s">
        <v>74</v>
      </c>
      <c r="IT3" s="70" t="s">
        <v>21</v>
      </c>
      <c r="IU3" s="68" t="s">
        <v>73</v>
      </c>
      <c r="IV3" s="71" t="s">
        <v>74</v>
      </c>
      <c r="IW3" s="70" t="s">
        <v>21</v>
      </c>
      <c r="IX3" s="68" t="s">
        <v>73</v>
      </c>
      <c r="IY3" s="71" t="s">
        <v>74</v>
      </c>
      <c r="IZ3" s="70" t="s">
        <v>21</v>
      </c>
      <c r="JA3" s="68" t="s">
        <v>73</v>
      </c>
      <c r="JB3" s="71" t="s">
        <v>74</v>
      </c>
      <c r="JC3" s="70" t="s">
        <v>21</v>
      </c>
      <c r="JD3" s="68" t="s">
        <v>73</v>
      </c>
      <c r="JE3" s="71" t="s">
        <v>74</v>
      </c>
      <c r="JF3" s="70" t="s">
        <v>21</v>
      </c>
      <c r="JG3" s="68" t="s">
        <v>73</v>
      </c>
      <c r="JH3" s="71" t="s">
        <v>74</v>
      </c>
      <c r="JI3" s="70" t="s">
        <v>21</v>
      </c>
      <c r="JJ3" s="96"/>
      <c r="JK3" s="68" t="s">
        <v>73</v>
      </c>
      <c r="JL3" s="71" t="s">
        <v>74</v>
      </c>
      <c r="JM3" s="70" t="s">
        <v>21</v>
      </c>
      <c r="JN3" s="68" t="s">
        <v>73</v>
      </c>
      <c r="JO3" s="71" t="s">
        <v>74</v>
      </c>
      <c r="JP3" s="70" t="s">
        <v>21</v>
      </c>
      <c r="JQ3" s="96"/>
      <c r="JR3" s="69" t="s">
        <v>69</v>
      </c>
      <c r="JS3" s="69" t="s">
        <v>70</v>
      </c>
      <c r="JT3" s="69" t="s">
        <v>71</v>
      </c>
      <c r="JU3" s="69" t="s">
        <v>72</v>
      </c>
      <c r="JV3" s="69" t="s">
        <v>320</v>
      </c>
      <c r="JW3" s="96"/>
      <c r="JX3" s="358" t="s">
        <v>73</v>
      </c>
      <c r="JY3" s="359"/>
      <c r="JZ3" s="359"/>
      <c r="KA3" s="360"/>
      <c r="KB3" s="358" t="s">
        <v>74</v>
      </c>
      <c r="KC3" s="359"/>
      <c r="KD3" s="359"/>
      <c r="KE3" s="360"/>
      <c r="KF3" s="358" t="s">
        <v>21</v>
      </c>
      <c r="KG3" s="359"/>
      <c r="KH3" s="359"/>
      <c r="KI3" s="360"/>
      <c r="KJ3" s="81" t="s">
        <v>73</v>
      </c>
      <c r="KK3" s="82" t="s">
        <v>74</v>
      </c>
      <c r="KL3" s="83" t="s">
        <v>21</v>
      </c>
      <c r="KM3" s="358"/>
      <c r="KN3" s="360"/>
      <c r="KO3" s="358" t="s">
        <v>73</v>
      </c>
      <c r="KP3" s="359"/>
      <c r="KQ3" s="359"/>
      <c r="KR3" s="360"/>
      <c r="KS3" s="358" t="s">
        <v>74</v>
      </c>
      <c r="KT3" s="359"/>
      <c r="KU3" s="359"/>
      <c r="KV3" s="360"/>
      <c r="KW3" s="358" t="s">
        <v>21</v>
      </c>
      <c r="KX3" s="359"/>
      <c r="KY3" s="359"/>
      <c r="KZ3" s="360"/>
      <c r="LA3" s="81" t="s">
        <v>73</v>
      </c>
      <c r="LB3" s="82" t="s">
        <v>74</v>
      </c>
      <c r="LC3" s="83" t="s">
        <v>21</v>
      </c>
      <c r="LD3" s="81" t="s">
        <v>73</v>
      </c>
      <c r="LE3" s="82" t="s">
        <v>74</v>
      </c>
      <c r="LF3" s="83" t="s">
        <v>21</v>
      </c>
      <c r="LG3" s="96"/>
      <c r="LH3" s="81" t="s">
        <v>69</v>
      </c>
      <c r="LI3" s="82" t="s">
        <v>70</v>
      </c>
      <c r="LJ3" s="82" t="s">
        <v>71</v>
      </c>
      <c r="LK3" s="82" t="s">
        <v>72</v>
      </c>
      <c r="LL3" s="83" t="s">
        <v>320</v>
      </c>
      <c r="LM3" s="96"/>
      <c r="LN3" s="358" t="s">
        <v>73</v>
      </c>
      <c r="LO3" s="359"/>
      <c r="LP3" s="359"/>
      <c r="LQ3" s="360"/>
      <c r="LR3" s="358" t="s">
        <v>74</v>
      </c>
      <c r="LS3" s="359"/>
      <c r="LT3" s="359"/>
      <c r="LU3" s="360"/>
      <c r="LV3" s="358" t="s">
        <v>21</v>
      </c>
      <c r="LW3" s="359"/>
      <c r="LX3" s="359"/>
      <c r="LY3" s="360"/>
      <c r="LZ3" s="81" t="s">
        <v>73</v>
      </c>
      <c r="MA3" s="82" t="s">
        <v>74</v>
      </c>
      <c r="MB3" s="83" t="s">
        <v>21</v>
      </c>
      <c r="MC3" s="358"/>
      <c r="MD3" s="360"/>
      <c r="ME3" s="358" t="s">
        <v>73</v>
      </c>
      <c r="MF3" s="359"/>
      <c r="MG3" s="359"/>
      <c r="MH3" s="360"/>
      <c r="MI3" s="358" t="s">
        <v>74</v>
      </c>
      <c r="MJ3" s="359"/>
      <c r="MK3" s="359"/>
      <c r="ML3" s="360"/>
      <c r="MM3" s="358" t="s">
        <v>21</v>
      </c>
      <c r="MN3" s="359"/>
      <c r="MO3" s="359"/>
      <c r="MP3" s="360"/>
      <c r="MQ3" s="81" t="s">
        <v>73</v>
      </c>
      <c r="MR3" s="82" t="s">
        <v>74</v>
      </c>
      <c r="MS3" s="83" t="s">
        <v>21</v>
      </c>
      <c r="MT3" s="81" t="s">
        <v>73</v>
      </c>
      <c r="MU3" s="82" t="s">
        <v>74</v>
      </c>
      <c r="MV3" s="83" t="s">
        <v>21</v>
      </c>
      <c r="MW3" s="96"/>
      <c r="MX3" s="81" t="s">
        <v>73</v>
      </c>
      <c r="MY3" s="82" t="s">
        <v>74</v>
      </c>
      <c r="MZ3" s="83" t="s">
        <v>21</v>
      </c>
      <c r="NA3" s="81" t="s">
        <v>73</v>
      </c>
      <c r="NB3" s="82" t="s">
        <v>74</v>
      </c>
      <c r="NC3" s="83" t="s">
        <v>21</v>
      </c>
      <c r="ND3" s="81" t="s">
        <v>73</v>
      </c>
      <c r="NE3" s="82" t="s">
        <v>74</v>
      </c>
      <c r="NF3" s="83" t="s">
        <v>21</v>
      </c>
      <c r="NG3" s="81" t="s">
        <v>73</v>
      </c>
      <c r="NH3" s="82" t="s">
        <v>74</v>
      </c>
      <c r="NI3" s="83" t="s">
        <v>21</v>
      </c>
      <c r="NJ3" s="140" t="str">
        <f>IF(SUM(NA7:NC36)&gt;0, ROUNDUP(SUM(ND7:NF36)/SUM(NA7:NC36),2), "-")</f>
        <v>-</v>
      </c>
      <c r="NK3" s="141" t="str">
        <f>IF(SUM(NA7:NC36)&gt;0, ROUNDUP(SUM(NG7:NI36)/SUM(NA7:NC36)*100,1), "-")</f>
        <v>-</v>
      </c>
      <c r="NL3" s="96"/>
      <c r="NM3" s="206" t="s">
        <v>73</v>
      </c>
      <c r="NN3" s="207" t="s">
        <v>74</v>
      </c>
      <c r="NO3" s="208" t="s">
        <v>21</v>
      </c>
      <c r="NP3" s="206" t="s">
        <v>73</v>
      </c>
      <c r="NQ3" s="207" t="s">
        <v>74</v>
      </c>
      <c r="NR3" s="208" t="s">
        <v>21</v>
      </c>
      <c r="NS3" s="206" t="s">
        <v>73</v>
      </c>
      <c r="NT3" s="207" t="s">
        <v>74</v>
      </c>
      <c r="NU3" s="208" t="s">
        <v>21</v>
      </c>
      <c r="NV3" s="206" t="s">
        <v>73</v>
      </c>
      <c r="NW3" s="207" t="s">
        <v>74</v>
      </c>
      <c r="NX3" s="207" t="s">
        <v>21</v>
      </c>
      <c r="NY3" s="140" t="str">
        <f>IF(AND(SUM(NS7:NU36)&gt;0, SUM(NV7:NX36)&gt;0), ROUNDUP(SUM(NS7:NU36)/SUM(NV7:NX36), 2), "-")</f>
        <v>-</v>
      </c>
      <c r="NZ3" s="140" t="str">
        <f>IF(AND(③一次エネルギー消費量の計算結果!E111&gt;0, ③一次エネルギー消費量の計算結果!G111&gt;0), ROUNDUP((SUM(NS7:NU36)+(③一次エネルギー消費量の計算結果!E111-③一次エネルギー消費量の計算結果!F111)*1000)/(SUM(NV7:NX36)+(③一次エネルギー消費量の計算結果!G111-③一次エネルギー消費量の計算結果!H111)*1000), 2),"-")</f>
        <v>-</v>
      </c>
    </row>
    <row r="4" spans="1:390" s="69" customFormat="1">
      <c r="A4" s="365"/>
      <c r="B4" s="366"/>
      <c r="H4" s="68"/>
      <c r="I4" s="71"/>
      <c r="J4" s="71"/>
      <c r="K4" s="70"/>
      <c r="L4" s="68"/>
      <c r="M4" s="71"/>
      <c r="N4" s="71"/>
      <c r="O4" s="70"/>
      <c r="P4" s="68"/>
      <c r="Q4" s="71"/>
      <c r="R4" s="70"/>
      <c r="S4" s="120"/>
      <c r="T4" s="121"/>
      <c r="U4" s="122"/>
      <c r="V4" s="120"/>
      <c r="W4" s="121"/>
      <c r="X4" s="122"/>
      <c r="Y4" s="68"/>
      <c r="Z4" s="71"/>
      <c r="AA4" s="70"/>
      <c r="AB4" s="68"/>
      <c r="AC4" s="71"/>
      <c r="AD4" s="70"/>
      <c r="AE4" s="68"/>
      <c r="AF4" s="71"/>
      <c r="AG4" s="71"/>
      <c r="AH4" s="70"/>
      <c r="AI4" s="68"/>
      <c r="AJ4" s="71"/>
      <c r="AK4" s="71"/>
      <c r="AL4" s="70"/>
      <c r="AM4" s="68"/>
      <c r="AN4" s="71"/>
      <c r="AO4" s="71"/>
      <c r="AP4" s="70"/>
      <c r="AQ4" s="68"/>
      <c r="AR4" s="71"/>
      <c r="AS4" s="70"/>
      <c r="AT4" s="68"/>
      <c r="AU4" s="71"/>
      <c r="AV4" s="71"/>
      <c r="AW4" s="70"/>
      <c r="AX4" s="68"/>
      <c r="AY4" s="71"/>
      <c r="AZ4" s="71"/>
      <c r="BA4" s="70"/>
      <c r="BB4" s="68"/>
      <c r="BC4" s="71"/>
      <c r="BD4" s="71"/>
      <c r="BE4" s="70"/>
      <c r="BF4" s="68"/>
      <c r="BG4" s="71"/>
      <c r="BH4" s="70"/>
      <c r="BI4" s="68"/>
      <c r="BJ4" s="71"/>
      <c r="BK4" s="70"/>
      <c r="BL4" s="68"/>
      <c r="BM4" s="71"/>
      <c r="BN4" s="70"/>
      <c r="BO4" s="96"/>
      <c r="BP4" s="68"/>
      <c r="BQ4" s="71"/>
      <c r="BR4" s="71"/>
      <c r="BS4" s="70"/>
      <c r="BT4" s="68"/>
      <c r="BU4" s="71"/>
      <c r="BV4" s="71"/>
      <c r="BW4" s="70"/>
      <c r="BX4" s="68"/>
      <c r="BY4" s="71"/>
      <c r="BZ4" s="71"/>
      <c r="CA4" s="70"/>
      <c r="CB4" s="68"/>
      <c r="CC4" s="71"/>
      <c r="CD4" s="70"/>
      <c r="CE4" s="68"/>
      <c r="CF4" s="71"/>
      <c r="CG4" s="70"/>
      <c r="CH4" s="68"/>
      <c r="CI4" s="71"/>
      <c r="CJ4" s="71"/>
      <c r="CK4" s="70"/>
      <c r="CL4" s="68"/>
      <c r="CM4" s="71"/>
      <c r="CN4" s="71"/>
      <c r="CO4" s="70"/>
      <c r="CP4" s="68"/>
      <c r="CQ4" s="71"/>
      <c r="CR4" s="71"/>
      <c r="CS4" s="70"/>
      <c r="CT4" s="68"/>
      <c r="CU4" s="71"/>
      <c r="CV4" s="70"/>
      <c r="CW4" s="68"/>
      <c r="CX4" s="71"/>
      <c r="CY4" s="71"/>
      <c r="CZ4" s="70"/>
      <c r="DA4" s="68"/>
      <c r="DB4" s="71"/>
      <c r="DC4" s="71"/>
      <c r="DD4" s="70"/>
      <c r="DE4" s="68"/>
      <c r="DF4" s="71"/>
      <c r="DG4" s="71"/>
      <c r="DH4" s="70"/>
      <c r="DI4" s="68"/>
      <c r="DJ4" s="71"/>
      <c r="DK4" s="70"/>
      <c r="DL4" s="68"/>
      <c r="DM4" s="71"/>
      <c r="DN4" s="70"/>
      <c r="DO4" s="68"/>
      <c r="DP4" s="71"/>
      <c r="DQ4" s="70"/>
      <c r="DR4" s="68"/>
      <c r="DS4" s="71"/>
      <c r="DT4" s="71"/>
      <c r="DU4" s="70"/>
      <c r="DV4" s="68"/>
      <c r="DW4" s="71"/>
      <c r="DX4" s="71"/>
      <c r="DY4" s="70"/>
      <c r="DZ4" s="68"/>
      <c r="EA4" s="71"/>
      <c r="EB4" s="71"/>
      <c r="EC4" s="70"/>
      <c r="ED4" s="68"/>
      <c r="EE4" s="71"/>
      <c r="EF4" s="70"/>
      <c r="EG4" s="96"/>
      <c r="EH4" s="68"/>
      <c r="EI4" s="71"/>
      <c r="EJ4" s="70"/>
      <c r="EK4" s="68"/>
      <c r="EL4" s="71"/>
      <c r="EM4" s="70"/>
      <c r="EN4" s="68"/>
      <c r="EO4" s="71"/>
      <c r="EP4" s="70"/>
      <c r="EQ4" s="68"/>
      <c r="ER4" s="71"/>
      <c r="ES4" s="70"/>
      <c r="ET4" s="96"/>
      <c r="EU4" s="68"/>
      <c r="EV4" s="71"/>
      <c r="EW4" s="70"/>
      <c r="EX4" s="68"/>
      <c r="EY4" s="71"/>
      <c r="EZ4" s="70"/>
      <c r="FA4" s="68"/>
      <c r="FB4" s="71"/>
      <c r="FC4" s="70"/>
      <c r="FD4" s="68"/>
      <c r="FE4" s="71"/>
      <c r="FF4" s="70"/>
      <c r="FG4" s="68"/>
      <c r="FH4" s="71"/>
      <c r="FI4" s="70"/>
      <c r="FJ4" s="68"/>
      <c r="FK4" s="71"/>
      <c r="FL4" s="70"/>
      <c r="FM4" s="68"/>
      <c r="FN4" s="71"/>
      <c r="FO4" s="70"/>
      <c r="FP4" s="68"/>
      <c r="FQ4" s="71"/>
      <c r="FR4" s="70"/>
      <c r="FS4" s="68"/>
      <c r="FT4" s="71"/>
      <c r="FU4" s="70"/>
      <c r="FV4" s="68"/>
      <c r="FW4" s="71"/>
      <c r="FX4" s="70"/>
      <c r="FY4" s="96"/>
      <c r="FZ4" s="88"/>
      <c r="GA4" s="89"/>
      <c r="GB4" s="89"/>
      <c r="GC4" s="89"/>
      <c r="GD4" s="89"/>
      <c r="GE4" s="89"/>
      <c r="GF4" s="89"/>
      <c r="GG4" s="89"/>
      <c r="GH4" s="90"/>
      <c r="GI4" s="96"/>
      <c r="GJ4" s="68"/>
      <c r="GK4" s="71"/>
      <c r="GL4" s="71"/>
      <c r="GM4" s="71"/>
      <c r="GN4" s="71"/>
      <c r="GO4" s="71"/>
      <c r="GP4" s="71"/>
      <c r="GQ4" s="71"/>
      <c r="GR4" s="71"/>
      <c r="GS4" s="71"/>
      <c r="GT4" s="70"/>
      <c r="GU4" s="96"/>
      <c r="GV4" s="68"/>
      <c r="GW4" s="71"/>
      <c r="GX4" s="71"/>
      <c r="GY4" s="70"/>
      <c r="GZ4" s="96"/>
      <c r="HA4" s="68"/>
      <c r="HB4" s="71"/>
      <c r="HC4" s="70"/>
      <c r="HD4" s="68"/>
      <c r="HE4" s="71"/>
      <c r="HF4" s="70"/>
      <c r="HG4" s="68"/>
      <c r="HH4" s="71"/>
      <c r="HI4" s="70"/>
      <c r="HJ4" s="68"/>
      <c r="HK4" s="71"/>
      <c r="HL4" s="70"/>
      <c r="HM4" s="68"/>
      <c r="HN4" s="71"/>
      <c r="HO4" s="70"/>
      <c r="HP4" s="68"/>
      <c r="HQ4" s="71"/>
      <c r="HR4" s="70"/>
      <c r="HS4" s="68"/>
      <c r="HT4" s="71"/>
      <c r="HU4" s="70"/>
      <c r="HV4" s="68"/>
      <c r="HW4" s="71"/>
      <c r="HX4" s="70"/>
      <c r="HY4" s="68"/>
      <c r="HZ4" s="71"/>
      <c r="IA4" s="70"/>
      <c r="IB4" s="96"/>
      <c r="IC4" s="68"/>
      <c r="ID4" s="71"/>
      <c r="IE4" s="70"/>
      <c r="IF4" s="68"/>
      <c r="IG4" s="71"/>
      <c r="IH4" s="70"/>
      <c r="II4" s="68"/>
      <c r="IJ4" s="71"/>
      <c r="IK4" s="70"/>
      <c r="IL4" s="68"/>
      <c r="IM4" s="71"/>
      <c r="IN4" s="70"/>
      <c r="IO4" s="68"/>
      <c r="IP4" s="71"/>
      <c r="IQ4" s="70"/>
      <c r="IR4" s="68"/>
      <c r="IS4" s="71"/>
      <c r="IT4" s="70"/>
      <c r="IU4" s="68"/>
      <c r="IV4" s="71"/>
      <c r="IW4" s="70"/>
      <c r="IX4" s="68"/>
      <c r="IY4" s="71"/>
      <c r="IZ4" s="70"/>
      <c r="JA4" s="68"/>
      <c r="JB4" s="71"/>
      <c r="JC4" s="70"/>
      <c r="JD4" s="68"/>
      <c r="JE4" s="71"/>
      <c r="JF4" s="70"/>
      <c r="JG4" s="68"/>
      <c r="JH4" s="71"/>
      <c r="JI4" s="70"/>
      <c r="JJ4" s="96"/>
      <c r="JK4" s="68"/>
      <c r="JL4" s="71"/>
      <c r="JM4" s="70"/>
      <c r="JN4" s="68"/>
      <c r="JO4" s="71"/>
      <c r="JP4" s="70"/>
      <c r="JQ4" s="96"/>
      <c r="JR4" s="69">
        <f>方位!A3</f>
        <v>0</v>
      </c>
      <c r="JS4" s="69" t="e">
        <f>方位!B3</f>
        <v>#N/A</v>
      </c>
      <c r="JT4" s="69" t="e">
        <f>方位!C3</f>
        <v>#N/A</v>
      </c>
      <c r="JU4" s="69" t="e">
        <f>方位!D3</f>
        <v>#N/A</v>
      </c>
      <c r="JV4" s="69" t="s">
        <v>319</v>
      </c>
      <c r="JW4" s="96"/>
      <c r="JX4" s="81" t="s">
        <v>626</v>
      </c>
      <c r="JY4" s="82" t="s">
        <v>627</v>
      </c>
      <c r="JZ4" s="82" t="s">
        <v>628</v>
      </c>
      <c r="KA4" s="83" t="s">
        <v>629</v>
      </c>
      <c r="KB4" s="81" t="s">
        <v>626</v>
      </c>
      <c r="KC4" s="82" t="s">
        <v>627</v>
      </c>
      <c r="KD4" s="82" t="s">
        <v>628</v>
      </c>
      <c r="KE4" s="83" t="s">
        <v>629</v>
      </c>
      <c r="KF4" s="81" t="s">
        <v>626</v>
      </c>
      <c r="KG4" s="82" t="s">
        <v>627</v>
      </c>
      <c r="KH4" s="82" t="s">
        <v>628</v>
      </c>
      <c r="KI4" s="83" t="s">
        <v>629</v>
      </c>
      <c r="KJ4" s="81" t="s">
        <v>318</v>
      </c>
      <c r="KK4" s="82" t="s">
        <v>318</v>
      </c>
      <c r="KL4" s="83" t="s">
        <v>318</v>
      </c>
      <c r="KM4" s="358"/>
      <c r="KN4" s="360"/>
      <c r="KO4" s="81" t="s">
        <v>626</v>
      </c>
      <c r="KP4" s="82" t="s">
        <v>627</v>
      </c>
      <c r="KQ4" s="82" t="s">
        <v>628</v>
      </c>
      <c r="KR4" s="83" t="s">
        <v>629</v>
      </c>
      <c r="KS4" s="81" t="s">
        <v>626</v>
      </c>
      <c r="KT4" s="82" t="s">
        <v>627</v>
      </c>
      <c r="KU4" s="82" t="s">
        <v>628</v>
      </c>
      <c r="KV4" s="83" t="s">
        <v>629</v>
      </c>
      <c r="KW4" s="81" t="s">
        <v>626</v>
      </c>
      <c r="KX4" s="82" t="s">
        <v>627</v>
      </c>
      <c r="KY4" s="82" t="s">
        <v>628</v>
      </c>
      <c r="KZ4" s="83" t="s">
        <v>629</v>
      </c>
      <c r="LA4" s="82"/>
      <c r="LB4" s="82"/>
      <c r="LC4" s="82"/>
      <c r="LD4" s="81"/>
      <c r="LE4" s="82"/>
      <c r="LF4" s="83"/>
      <c r="LG4" s="96"/>
      <c r="LH4" s="81">
        <f>方位!A3</f>
        <v>0</v>
      </c>
      <c r="LI4" s="82" t="e">
        <f>方位!B3</f>
        <v>#N/A</v>
      </c>
      <c r="LJ4" s="82" t="e">
        <f>方位!C3</f>
        <v>#N/A</v>
      </c>
      <c r="LK4" s="82" t="e">
        <f>方位!D3</f>
        <v>#N/A</v>
      </c>
      <c r="LL4" s="83" t="s">
        <v>319</v>
      </c>
      <c r="LM4" s="96"/>
      <c r="LN4" s="81" t="s">
        <v>626</v>
      </c>
      <c r="LO4" s="82" t="s">
        <v>627</v>
      </c>
      <c r="LP4" s="82" t="s">
        <v>628</v>
      </c>
      <c r="LQ4" s="83" t="s">
        <v>629</v>
      </c>
      <c r="LR4" s="81" t="s">
        <v>626</v>
      </c>
      <c r="LS4" s="82" t="s">
        <v>627</v>
      </c>
      <c r="LT4" s="82" t="s">
        <v>628</v>
      </c>
      <c r="LU4" s="83" t="s">
        <v>629</v>
      </c>
      <c r="LV4" s="81" t="s">
        <v>626</v>
      </c>
      <c r="LW4" s="82" t="s">
        <v>627</v>
      </c>
      <c r="LX4" s="82" t="s">
        <v>628</v>
      </c>
      <c r="LY4" s="83" t="s">
        <v>629</v>
      </c>
      <c r="LZ4" s="81" t="s">
        <v>318</v>
      </c>
      <c r="MA4" s="82" t="s">
        <v>318</v>
      </c>
      <c r="MB4" s="83" t="s">
        <v>318</v>
      </c>
      <c r="MC4" s="358"/>
      <c r="MD4" s="360"/>
      <c r="ME4" s="81" t="s">
        <v>626</v>
      </c>
      <c r="MF4" s="82" t="s">
        <v>627</v>
      </c>
      <c r="MG4" s="82" t="s">
        <v>628</v>
      </c>
      <c r="MH4" s="83" t="s">
        <v>629</v>
      </c>
      <c r="MI4" s="81" t="s">
        <v>626</v>
      </c>
      <c r="MJ4" s="82" t="s">
        <v>627</v>
      </c>
      <c r="MK4" s="82" t="s">
        <v>628</v>
      </c>
      <c r="ML4" s="83" t="s">
        <v>629</v>
      </c>
      <c r="MM4" s="81" t="s">
        <v>626</v>
      </c>
      <c r="MN4" s="82" t="s">
        <v>627</v>
      </c>
      <c r="MO4" s="82" t="s">
        <v>628</v>
      </c>
      <c r="MP4" s="83" t="s">
        <v>629</v>
      </c>
      <c r="MQ4" s="82"/>
      <c r="MR4" s="82"/>
      <c r="MS4" s="82"/>
      <c r="MT4" s="81"/>
      <c r="MU4" s="82"/>
      <c r="MV4" s="83"/>
      <c r="MW4" s="96"/>
      <c r="MX4" s="81"/>
      <c r="MY4" s="82"/>
      <c r="MZ4" s="83"/>
      <c r="NA4" s="81"/>
      <c r="NB4" s="82"/>
      <c r="NC4" s="83"/>
      <c r="ND4" s="81"/>
      <c r="NE4" s="82"/>
      <c r="NF4" s="83"/>
      <c r="NG4" s="81"/>
      <c r="NH4" s="82"/>
      <c r="NI4" s="83"/>
      <c r="NJ4" s="110"/>
      <c r="NK4" s="110"/>
      <c r="NL4" s="96"/>
      <c r="NM4" s="206"/>
      <c r="NN4" s="207"/>
      <c r="NO4" s="208"/>
      <c r="NP4" s="206"/>
      <c r="NQ4" s="207"/>
      <c r="NR4" s="208"/>
      <c r="NS4" s="206"/>
      <c r="NT4" s="207"/>
      <c r="NU4" s="208"/>
      <c r="NV4" s="206"/>
      <c r="NW4" s="207"/>
      <c r="NX4" s="207"/>
      <c r="NY4" s="110"/>
      <c r="NZ4" s="110"/>
    </row>
    <row r="5" spans="1:390" s="23" customFormat="1">
      <c r="A5" s="152"/>
      <c r="B5" s="153" t="s">
        <v>58</v>
      </c>
      <c r="C5" s="34" t="s">
        <v>59</v>
      </c>
      <c r="D5" s="34" t="s">
        <v>381</v>
      </c>
      <c r="E5" s="75" t="s">
        <v>382</v>
      </c>
      <c r="F5" s="34" t="s">
        <v>386</v>
      </c>
      <c r="G5" s="75" t="s">
        <v>383</v>
      </c>
      <c r="H5" s="33" t="s">
        <v>630</v>
      </c>
      <c r="I5" s="23" t="s">
        <v>631</v>
      </c>
      <c r="J5" s="23" t="s">
        <v>632</v>
      </c>
      <c r="K5" s="35" t="s">
        <v>633</v>
      </c>
      <c r="L5" s="33" t="s">
        <v>634</v>
      </c>
      <c r="M5" s="23" t="s">
        <v>635</v>
      </c>
      <c r="N5" s="23" t="s">
        <v>636</v>
      </c>
      <c r="O5" s="35" t="s">
        <v>637</v>
      </c>
      <c r="P5" s="33" t="s">
        <v>76</v>
      </c>
      <c r="Q5" s="23" t="s">
        <v>77</v>
      </c>
      <c r="R5" s="35" t="s">
        <v>78</v>
      </c>
      <c r="S5" s="74" t="s">
        <v>455</v>
      </c>
      <c r="T5" s="23" t="s">
        <v>460</v>
      </c>
      <c r="U5" s="76" t="s">
        <v>461</v>
      </c>
      <c r="V5" s="74" t="s">
        <v>462</v>
      </c>
      <c r="W5" s="23" t="s">
        <v>463</v>
      </c>
      <c r="X5" s="76" t="s">
        <v>464</v>
      </c>
      <c r="Y5" s="33" t="s">
        <v>79</v>
      </c>
      <c r="Z5" s="23" t="s">
        <v>80</v>
      </c>
      <c r="AA5" s="35" t="s">
        <v>81</v>
      </c>
      <c r="AB5" s="33" t="s">
        <v>88</v>
      </c>
      <c r="AC5" s="23" t="s">
        <v>89</v>
      </c>
      <c r="AD5" s="35" t="s">
        <v>90</v>
      </c>
      <c r="AE5" s="33" t="s">
        <v>638</v>
      </c>
      <c r="AF5" s="23" t="s">
        <v>639</v>
      </c>
      <c r="AG5" s="23" t="s">
        <v>640</v>
      </c>
      <c r="AH5" s="35" t="s">
        <v>641</v>
      </c>
      <c r="AI5" s="33" t="s">
        <v>642</v>
      </c>
      <c r="AJ5" s="23" t="s">
        <v>643</v>
      </c>
      <c r="AK5" s="23" t="s">
        <v>644</v>
      </c>
      <c r="AL5" s="35" t="s">
        <v>645</v>
      </c>
      <c r="AM5" s="33" t="s">
        <v>646</v>
      </c>
      <c r="AN5" s="23" t="s">
        <v>647</v>
      </c>
      <c r="AO5" s="23" t="s">
        <v>648</v>
      </c>
      <c r="AP5" s="35" t="s">
        <v>649</v>
      </c>
      <c r="AQ5" s="33" t="s">
        <v>109</v>
      </c>
      <c r="AR5" s="23" t="s">
        <v>110</v>
      </c>
      <c r="AS5" s="35" t="s">
        <v>111</v>
      </c>
      <c r="AT5" s="33" t="s">
        <v>650</v>
      </c>
      <c r="AU5" s="23" t="s">
        <v>651</v>
      </c>
      <c r="AV5" s="23" t="s">
        <v>652</v>
      </c>
      <c r="AW5" s="35" t="s">
        <v>653</v>
      </c>
      <c r="AX5" s="33" t="s">
        <v>654</v>
      </c>
      <c r="AY5" s="23" t="s">
        <v>655</v>
      </c>
      <c r="AZ5" s="23" t="s">
        <v>656</v>
      </c>
      <c r="BA5" s="35" t="s">
        <v>657</v>
      </c>
      <c r="BB5" s="33" t="s">
        <v>658</v>
      </c>
      <c r="BC5" s="23" t="s">
        <v>659</v>
      </c>
      <c r="BD5" s="23" t="s">
        <v>660</v>
      </c>
      <c r="BE5" s="35" t="s">
        <v>661</v>
      </c>
      <c r="BF5" s="33" t="s">
        <v>91</v>
      </c>
      <c r="BG5" s="23" t="s">
        <v>92</v>
      </c>
      <c r="BH5" s="35" t="s">
        <v>93</v>
      </c>
      <c r="BI5" s="33" t="s">
        <v>94</v>
      </c>
      <c r="BJ5" s="23" t="s">
        <v>95</v>
      </c>
      <c r="BK5" s="35" t="s">
        <v>96</v>
      </c>
      <c r="BL5" s="33" t="s">
        <v>101</v>
      </c>
      <c r="BM5" s="23" t="s">
        <v>102</v>
      </c>
      <c r="BN5" s="35" t="s">
        <v>103</v>
      </c>
      <c r="BO5" s="97"/>
      <c r="BP5" s="33" t="s">
        <v>662</v>
      </c>
      <c r="BQ5" s="23" t="s">
        <v>663</v>
      </c>
      <c r="BR5" s="23" t="s">
        <v>664</v>
      </c>
      <c r="BS5" s="35" t="s">
        <v>665</v>
      </c>
      <c r="BT5" s="33" t="s">
        <v>666</v>
      </c>
      <c r="BU5" s="23" t="s">
        <v>667</v>
      </c>
      <c r="BV5" s="23" t="s">
        <v>668</v>
      </c>
      <c r="BW5" s="35" t="s">
        <v>669</v>
      </c>
      <c r="BX5" s="33" t="s">
        <v>670</v>
      </c>
      <c r="BY5" s="23" t="s">
        <v>671</v>
      </c>
      <c r="BZ5" s="23" t="s">
        <v>672</v>
      </c>
      <c r="CA5" s="35" t="s">
        <v>673</v>
      </c>
      <c r="CB5" s="33" t="s">
        <v>126</v>
      </c>
      <c r="CC5" s="23" t="s">
        <v>127</v>
      </c>
      <c r="CD5" s="35" t="s">
        <v>128</v>
      </c>
      <c r="CE5" s="33" t="s">
        <v>130</v>
      </c>
      <c r="CF5" s="23" t="s">
        <v>131</v>
      </c>
      <c r="CG5" s="35" t="s">
        <v>132</v>
      </c>
      <c r="CH5" s="33" t="s">
        <v>674</v>
      </c>
      <c r="CI5" s="23" t="s">
        <v>675</v>
      </c>
      <c r="CJ5" s="23" t="s">
        <v>676</v>
      </c>
      <c r="CK5" s="35" t="s">
        <v>677</v>
      </c>
      <c r="CL5" s="33" t="s">
        <v>678</v>
      </c>
      <c r="CM5" s="23" t="s">
        <v>679</v>
      </c>
      <c r="CN5" s="23" t="s">
        <v>680</v>
      </c>
      <c r="CO5" s="35" t="s">
        <v>681</v>
      </c>
      <c r="CP5" s="33" t="s">
        <v>682</v>
      </c>
      <c r="CQ5" s="23" t="s">
        <v>683</v>
      </c>
      <c r="CR5" s="23" t="s">
        <v>684</v>
      </c>
      <c r="CS5" s="35" t="s">
        <v>685</v>
      </c>
      <c r="CT5" s="33" t="s">
        <v>137</v>
      </c>
      <c r="CU5" s="23" t="s">
        <v>138</v>
      </c>
      <c r="CV5" s="35" t="s">
        <v>139</v>
      </c>
      <c r="CW5" s="33" t="s">
        <v>686</v>
      </c>
      <c r="CX5" s="23" t="s">
        <v>687</v>
      </c>
      <c r="CY5" s="23" t="s">
        <v>688</v>
      </c>
      <c r="CZ5" s="35" t="s">
        <v>689</v>
      </c>
      <c r="DA5" s="33" t="s">
        <v>690</v>
      </c>
      <c r="DB5" s="23" t="s">
        <v>691</v>
      </c>
      <c r="DC5" s="23" t="s">
        <v>692</v>
      </c>
      <c r="DD5" s="35" t="s">
        <v>693</v>
      </c>
      <c r="DE5" s="33" t="s">
        <v>694</v>
      </c>
      <c r="DF5" s="23" t="s">
        <v>695</v>
      </c>
      <c r="DG5" s="23" t="s">
        <v>696</v>
      </c>
      <c r="DH5" s="35" t="s">
        <v>697</v>
      </c>
      <c r="DI5" s="33" t="s">
        <v>147</v>
      </c>
      <c r="DJ5" s="23" t="s">
        <v>148</v>
      </c>
      <c r="DK5" s="35" t="s">
        <v>149</v>
      </c>
      <c r="DL5" s="33" t="s">
        <v>151</v>
      </c>
      <c r="DM5" s="23" t="s">
        <v>152</v>
      </c>
      <c r="DN5" s="35" t="s">
        <v>153</v>
      </c>
      <c r="DO5" s="33" t="s">
        <v>157</v>
      </c>
      <c r="DP5" s="23" t="s">
        <v>158</v>
      </c>
      <c r="DQ5" s="35" t="s">
        <v>159</v>
      </c>
      <c r="DR5" s="33" t="s">
        <v>698</v>
      </c>
      <c r="DS5" s="23" t="s">
        <v>699</v>
      </c>
      <c r="DT5" s="23" t="s">
        <v>700</v>
      </c>
      <c r="DU5" s="35" t="s">
        <v>701</v>
      </c>
      <c r="DV5" s="33" t="s">
        <v>702</v>
      </c>
      <c r="DW5" s="23" t="s">
        <v>703</v>
      </c>
      <c r="DX5" s="23" t="s">
        <v>704</v>
      </c>
      <c r="DY5" s="35" t="s">
        <v>705</v>
      </c>
      <c r="DZ5" s="33" t="s">
        <v>706</v>
      </c>
      <c r="EA5" s="23" t="s">
        <v>707</v>
      </c>
      <c r="EB5" s="23" t="s">
        <v>708</v>
      </c>
      <c r="EC5" s="35" t="s">
        <v>709</v>
      </c>
      <c r="ED5" s="33" t="s">
        <v>421</v>
      </c>
      <c r="EE5" s="23" t="s">
        <v>422</v>
      </c>
      <c r="EF5" s="35" t="s">
        <v>423</v>
      </c>
      <c r="EG5" s="97"/>
      <c r="EH5" s="74" t="s">
        <v>513</v>
      </c>
      <c r="EI5" s="23" t="s">
        <v>514</v>
      </c>
      <c r="EJ5" s="76" t="s">
        <v>515</v>
      </c>
      <c r="EK5" s="64" t="s">
        <v>652</v>
      </c>
      <c r="EL5" s="23" t="s">
        <v>656</v>
      </c>
      <c r="EM5" s="66" t="s">
        <v>660</v>
      </c>
      <c r="EN5" s="64" t="s">
        <v>516</v>
      </c>
      <c r="EO5" s="23" t="s">
        <v>517</v>
      </c>
      <c r="EP5" s="66" t="s">
        <v>518</v>
      </c>
      <c r="EQ5" s="64" t="s">
        <v>640</v>
      </c>
      <c r="ER5" s="23" t="s">
        <v>644</v>
      </c>
      <c r="ES5" s="66" t="s">
        <v>648</v>
      </c>
      <c r="ET5" s="97"/>
      <c r="EU5" s="74" t="s">
        <v>519</v>
      </c>
      <c r="EV5" s="23" t="s">
        <v>520</v>
      </c>
      <c r="EW5" s="76" t="s">
        <v>521</v>
      </c>
      <c r="EX5" s="74" t="s">
        <v>79</v>
      </c>
      <c r="EY5" s="23" t="s">
        <v>80</v>
      </c>
      <c r="EZ5" s="76" t="s">
        <v>81</v>
      </c>
      <c r="FA5" s="74" t="s">
        <v>522</v>
      </c>
      <c r="FB5" s="23" t="s">
        <v>523</v>
      </c>
      <c r="FC5" s="76" t="s">
        <v>524</v>
      </c>
      <c r="FD5" s="74" t="s">
        <v>526</v>
      </c>
      <c r="FE5" s="23" t="s">
        <v>527</v>
      </c>
      <c r="FF5" s="76" t="s">
        <v>528</v>
      </c>
      <c r="FG5" s="74" t="s">
        <v>529</v>
      </c>
      <c r="FH5" s="23" t="s">
        <v>530</v>
      </c>
      <c r="FI5" s="76" t="s">
        <v>531</v>
      </c>
      <c r="FJ5" s="74" t="s">
        <v>532</v>
      </c>
      <c r="FK5" s="23" t="s">
        <v>533</v>
      </c>
      <c r="FL5" s="76" t="s">
        <v>534</v>
      </c>
      <c r="FM5" s="74" t="s">
        <v>535</v>
      </c>
      <c r="FN5" s="23" t="s">
        <v>536</v>
      </c>
      <c r="FO5" s="76" t="s">
        <v>537</v>
      </c>
      <c r="FP5" s="74" t="s">
        <v>525</v>
      </c>
      <c r="FQ5" s="23" t="s">
        <v>538</v>
      </c>
      <c r="FR5" s="76" t="s">
        <v>539</v>
      </c>
      <c r="FS5" s="74" t="s">
        <v>540</v>
      </c>
      <c r="FT5" s="23" t="s">
        <v>541</v>
      </c>
      <c r="FU5" s="76" t="s">
        <v>542</v>
      </c>
      <c r="FV5" s="74" t="s">
        <v>543</v>
      </c>
      <c r="FW5" s="23" t="s">
        <v>544</v>
      </c>
      <c r="FX5" s="76" t="s">
        <v>545</v>
      </c>
      <c r="FY5" s="97"/>
      <c r="FZ5" s="91" t="s">
        <v>250</v>
      </c>
      <c r="GA5" s="92" t="s">
        <v>251</v>
      </c>
      <c r="GB5" s="92" t="s">
        <v>551</v>
      </c>
      <c r="GC5" s="92" t="s">
        <v>252</v>
      </c>
      <c r="GD5" s="92" t="s">
        <v>253</v>
      </c>
      <c r="GE5" s="92" t="s">
        <v>254</v>
      </c>
      <c r="GF5" s="92" t="s">
        <v>270</v>
      </c>
      <c r="GG5" s="92" t="s">
        <v>255</v>
      </c>
      <c r="GH5" s="93" t="s">
        <v>554</v>
      </c>
      <c r="GI5" s="97"/>
      <c r="GJ5" s="64" t="s">
        <v>272</v>
      </c>
      <c r="GK5" s="23" t="s">
        <v>273</v>
      </c>
      <c r="GL5" s="23" t="s">
        <v>216</v>
      </c>
      <c r="GM5" s="23" t="s">
        <v>221</v>
      </c>
      <c r="GN5" s="23" t="s">
        <v>229</v>
      </c>
      <c r="GO5" s="23" t="s">
        <v>227</v>
      </c>
      <c r="GP5" s="23" t="s">
        <v>232</v>
      </c>
      <c r="GQ5" s="23" t="s">
        <v>236</v>
      </c>
      <c r="GR5" s="23" t="s">
        <v>239</v>
      </c>
      <c r="GS5" s="23" t="s">
        <v>425</v>
      </c>
      <c r="GT5" s="66" t="s">
        <v>424</v>
      </c>
      <c r="GU5" s="97"/>
      <c r="GV5" s="64" t="s">
        <v>285</v>
      </c>
      <c r="GW5" s="23" t="s">
        <v>285</v>
      </c>
      <c r="GX5" s="23" t="s">
        <v>285</v>
      </c>
      <c r="GY5" s="66" t="s">
        <v>285</v>
      </c>
      <c r="GZ5" s="97"/>
      <c r="HA5" s="64" t="s">
        <v>285</v>
      </c>
      <c r="HB5" s="23" t="s">
        <v>285</v>
      </c>
      <c r="HC5" s="66" t="s">
        <v>285</v>
      </c>
      <c r="HD5" s="64" t="s">
        <v>285</v>
      </c>
      <c r="HE5" s="23" t="s">
        <v>285</v>
      </c>
      <c r="HF5" s="66" t="s">
        <v>285</v>
      </c>
      <c r="HG5" s="64" t="s">
        <v>285</v>
      </c>
      <c r="HH5" s="23" t="s">
        <v>285</v>
      </c>
      <c r="HI5" s="66" t="s">
        <v>285</v>
      </c>
      <c r="HJ5" s="64" t="s">
        <v>285</v>
      </c>
      <c r="HK5" s="23" t="s">
        <v>285</v>
      </c>
      <c r="HL5" s="66" t="s">
        <v>285</v>
      </c>
      <c r="HM5" s="64" t="s">
        <v>285</v>
      </c>
      <c r="HN5" s="23" t="s">
        <v>285</v>
      </c>
      <c r="HO5" s="66" t="s">
        <v>285</v>
      </c>
      <c r="HP5" s="64" t="s">
        <v>285</v>
      </c>
      <c r="HQ5" s="23" t="s">
        <v>285</v>
      </c>
      <c r="HR5" s="66" t="s">
        <v>285</v>
      </c>
      <c r="HS5" s="64" t="s">
        <v>285</v>
      </c>
      <c r="HT5" s="23" t="s">
        <v>285</v>
      </c>
      <c r="HU5" s="66" t="s">
        <v>285</v>
      </c>
      <c r="HV5" s="64" t="s">
        <v>285</v>
      </c>
      <c r="HW5" s="23" t="s">
        <v>285</v>
      </c>
      <c r="HX5" s="66" t="s">
        <v>285</v>
      </c>
      <c r="HY5" s="64" t="s">
        <v>285</v>
      </c>
      <c r="HZ5" s="23" t="s">
        <v>285</v>
      </c>
      <c r="IA5" s="66" t="s">
        <v>285</v>
      </c>
      <c r="IB5" s="97"/>
      <c r="IC5" s="64" t="s">
        <v>113</v>
      </c>
      <c r="ID5" s="23" t="s">
        <v>285</v>
      </c>
      <c r="IE5" s="66" t="s">
        <v>285</v>
      </c>
      <c r="IF5" s="64" t="s">
        <v>113</v>
      </c>
      <c r="IG5" s="23" t="s">
        <v>285</v>
      </c>
      <c r="IH5" s="66" t="s">
        <v>285</v>
      </c>
      <c r="II5" s="64" t="s">
        <v>113</v>
      </c>
      <c r="IJ5" s="23" t="s">
        <v>285</v>
      </c>
      <c r="IK5" s="66" t="s">
        <v>285</v>
      </c>
      <c r="IL5" s="64" t="s">
        <v>113</v>
      </c>
      <c r="IM5" s="23" t="s">
        <v>285</v>
      </c>
      <c r="IN5" s="66" t="s">
        <v>285</v>
      </c>
      <c r="IO5" s="64" t="s">
        <v>113</v>
      </c>
      <c r="IP5" s="23" t="s">
        <v>285</v>
      </c>
      <c r="IQ5" s="66" t="s">
        <v>285</v>
      </c>
      <c r="IR5" s="64" t="s">
        <v>113</v>
      </c>
      <c r="IS5" s="23" t="s">
        <v>285</v>
      </c>
      <c r="IT5" s="66" t="s">
        <v>285</v>
      </c>
      <c r="IU5" s="64" t="s">
        <v>113</v>
      </c>
      <c r="IV5" s="23" t="s">
        <v>285</v>
      </c>
      <c r="IW5" s="66" t="s">
        <v>285</v>
      </c>
      <c r="IX5" s="64" t="s">
        <v>113</v>
      </c>
      <c r="IY5" s="23" t="s">
        <v>285</v>
      </c>
      <c r="IZ5" s="66" t="s">
        <v>285</v>
      </c>
      <c r="JA5" s="64" t="s">
        <v>113</v>
      </c>
      <c r="JB5" s="23" t="s">
        <v>285</v>
      </c>
      <c r="JC5" s="66" t="s">
        <v>285</v>
      </c>
      <c r="JD5" s="64" t="s">
        <v>113</v>
      </c>
      <c r="JE5" s="23" t="s">
        <v>285</v>
      </c>
      <c r="JF5" s="66" t="s">
        <v>285</v>
      </c>
      <c r="JG5" s="64" t="s">
        <v>113</v>
      </c>
      <c r="JH5" s="23" t="s">
        <v>285</v>
      </c>
      <c r="JI5" s="66" t="s">
        <v>285</v>
      </c>
      <c r="JJ5" s="97"/>
      <c r="JK5" s="74" t="s">
        <v>598</v>
      </c>
      <c r="JL5" s="23" t="s">
        <v>599</v>
      </c>
      <c r="JM5" s="76" t="s">
        <v>600</v>
      </c>
      <c r="JN5" s="64" t="s">
        <v>113</v>
      </c>
      <c r="JO5" s="23" t="s">
        <v>285</v>
      </c>
      <c r="JP5" s="66" t="s">
        <v>285</v>
      </c>
      <c r="JQ5" s="97"/>
      <c r="JR5" s="65" t="s">
        <v>38</v>
      </c>
      <c r="JS5" s="65" t="s">
        <v>38</v>
      </c>
      <c r="JT5" s="65" t="s">
        <v>38</v>
      </c>
      <c r="JU5" s="65" t="s">
        <v>38</v>
      </c>
      <c r="JV5" s="65" t="s">
        <v>38</v>
      </c>
      <c r="JW5" s="97"/>
      <c r="JX5" s="74" t="s">
        <v>285</v>
      </c>
      <c r="JY5" s="23" t="s">
        <v>285</v>
      </c>
      <c r="JZ5" s="23" t="s">
        <v>285</v>
      </c>
      <c r="KA5" s="76" t="s">
        <v>285</v>
      </c>
      <c r="KB5" s="74" t="s">
        <v>285</v>
      </c>
      <c r="KC5" s="23" t="s">
        <v>285</v>
      </c>
      <c r="KD5" s="23" t="s">
        <v>285</v>
      </c>
      <c r="KE5" s="76" t="s">
        <v>285</v>
      </c>
      <c r="KF5" s="74" t="s">
        <v>285</v>
      </c>
      <c r="KG5" s="23" t="s">
        <v>285</v>
      </c>
      <c r="KH5" s="23" t="s">
        <v>285</v>
      </c>
      <c r="KI5" s="76" t="s">
        <v>285</v>
      </c>
      <c r="KJ5" s="74" t="s">
        <v>285</v>
      </c>
      <c r="KK5" s="23" t="s">
        <v>285</v>
      </c>
      <c r="KL5" s="76" t="s">
        <v>285</v>
      </c>
      <c r="KM5" s="74" t="s">
        <v>285</v>
      </c>
      <c r="KN5" s="76" t="s">
        <v>328</v>
      </c>
      <c r="KO5" s="74" t="s">
        <v>285</v>
      </c>
      <c r="KP5" s="23" t="s">
        <v>285</v>
      </c>
      <c r="KQ5" s="23" t="s">
        <v>285</v>
      </c>
      <c r="KR5" s="76" t="s">
        <v>285</v>
      </c>
      <c r="KS5" s="74" t="s">
        <v>285</v>
      </c>
      <c r="KT5" s="23" t="s">
        <v>285</v>
      </c>
      <c r="KU5" s="23" t="s">
        <v>285</v>
      </c>
      <c r="KV5" s="76" t="s">
        <v>285</v>
      </c>
      <c r="KW5" s="74" t="s">
        <v>285</v>
      </c>
      <c r="KX5" s="23" t="s">
        <v>285</v>
      </c>
      <c r="KY5" s="23" t="s">
        <v>285</v>
      </c>
      <c r="KZ5" s="76" t="s">
        <v>285</v>
      </c>
      <c r="LA5" s="23" t="s">
        <v>328</v>
      </c>
      <c r="LB5" s="23" t="s">
        <v>328</v>
      </c>
      <c r="LC5" s="23" t="s">
        <v>328</v>
      </c>
      <c r="LD5" s="74" t="s">
        <v>113</v>
      </c>
      <c r="LE5" s="23" t="s">
        <v>285</v>
      </c>
      <c r="LF5" s="76" t="s">
        <v>285</v>
      </c>
      <c r="LG5" s="97"/>
      <c r="LH5" s="74" t="s">
        <v>38</v>
      </c>
      <c r="LI5" s="23" t="s">
        <v>38</v>
      </c>
      <c r="LJ5" s="23" t="s">
        <v>38</v>
      </c>
      <c r="LK5" s="23" t="s">
        <v>38</v>
      </c>
      <c r="LL5" s="76" t="s">
        <v>38</v>
      </c>
      <c r="LM5" s="97"/>
      <c r="LN5" s="74" t="s">
        <v>285</v>
      </c>
      <c r="LO5" s="23" t="s">
        <v>285</v>
      </c>
      <c r="LP5" s="23" t="s">
        <v>285</v>
      </c>
      <c r="LQ5" s="76" t="s">
        <v>285</v>
      </c>
      <c r="LR5" s="74" t="s">
        <v>285</v>
      </c>
      <c r="LS5" s="23" t="s">
        <v>285</v>
      </c>
      <c r="LT5" s="23" t="s">
        <v>285</v>
      </c>
      <c r="LU5" s="76" t="s">
        <v>285</v>
      </c>
      <c r="LV5" s="74" t="s">
        <v>285</v>
      </c>
      <c r="LW5" s="23" t="s">
        <v>285</v>
      </c>
      <c r="LX5" s="23" t="s">
        <v>285</v>
      </c>
      <c r="LY5" s="76" t="s">
        <v>285</v>
      </c>
      <c r="LZ5" s="74" t="s">
        <v>285</v>
      </c>
      <c r="MA5" s="23" t="s">
        <v>285</v>
      </c>
      <c r="MB5" s="76" t="s">
        <v>285</v>
      </c>
      <c r="MC5" s="74" t="s">
        <v>285</v>
      </c>
      <c r="MD5" s="76" t="s">
        <v>328</v>
      </c>
      <c r="ME5" s="74" t="s">
        <v>285</v>
      </c>
      <c r="MF5" s="23" t="s">
        <v>285</v>
      </c>
      <c r="MG5" s="23" t="s">
        <v>285</v>
      </c>
      <c r="MH5" s="76" t="s">
        <v>285</v>
      </c>
      <c r="MI5" s="74" t="s">
        <v>285</v>
      </c>
      <c r="MJ5" s="23" t="s">
        <v>285</v>
      </c>
      <c r="MK5" s="23" t="s">
        <v>285</v>
      </c>
      <c r="ML5" s="76" t="s">
        <v>285</v>
      </c>
      <c r="MM5" s="74" t="s">
        <v>285</v>
      </c>
      <c r="MN5" s="23" t="s">
        <v>285</v>
      </c>
      <c r="MO5" s="23" t="s">
        <v>285</v>
      </c>
      <c r="MP5" s="76" t="s">
        <v>285</v>
      </c>
      <c r="MQ5" s="23" t="s">
        <v>328</v>
      </c>
      <c r="MR5" s="23" t="s">
        <v>328</v>
      </c>
      <c r="MS5" s="23" t="s">
        <v>328</v>
      </c>
      <c r="MT5" s="74" t="s">
        <v>113</v>
      </c>
      <c r="MU5" s="23" t="s">
        <v>285</v>
      </c>
      <c r="MV5" s="76" t="s">
        <v>285</v>
      </c>
      <c r="MW5" s="97"/>
      <c r="MX5" s="74" t="s">
        <v>328</v>
      </c>
      <c r="MY5" s="23" t="s">
        <v>328</v>
      </c>
      <c r="MZ5" s="76" t="s">
        <v>328</v>
      </c>
      <c r="NA5" s="74" t="s">
        <v>328</v>
      </c>
      <c r="NB5" s="23" t="s">
        <v>328</v>
      </c>
      <c r="NC5" s="76" t="s">
        <v>328</v>
      </c>
      <c r="ND5" s="74" t="s">
        <v>328</v>
      </c>
      <c r="NE5" s="23" t="s">
        <v>328</v>
      </c>
      <c r="NF5" s="76" t="s">
        <v>328</v>
      </c>
      <c r="NG5" s="74" t="s">
        <v>328</v>
      </c>
      <c r="NH5" s="23" t="s">
        <v>328</v>
      </c>
      <c r="NI5" s="76" t="s">
        <v>328</v>
      </c>
      <c r="NJ5" s="111"/>
      <c r="NK5" s="111"/>
      <c r="NL5" s="97"/>
      <c r="NM5" s="203" t="s">
        <v>743</v>
      </c>
      <c r="NN5" s="204" t="s">
        <v>743</v>
      </c>
      <c r="NO5" s="205" t="s">
        <v>743</v>
      </c>
      <c r="NP5" s="203" t="s">
        <v>743</v>
      </c>
      <c r="NQ5" s="204" t="s">
        <v>743</v>
      </c>
      <c r="NR5" s="205" t="s">
        <v>743</v>
      </c>
      <c r="NS5" s="203" t="s">
        <v>743</v>
      </c>
      <c r="NT5" s="204" t="s">
        <v>743</v>
      </c>
      <c r="NU5" s="205" t="s">
        <v>743</v>
      </c>
      <c r="NV5" s="203" t="s">
        <v>743</v>
      </c>
      <c r="NW5" s="204" t="s">
        <v>743</v>
      </c>
      <c r="NX5" s="204" t="s">
        <v>743</v>
      </c>
      <c r="NY5" s="111"/>
      <c r="NZ5" s="111"/>
    </row>
    <row r="6" spans="1:390" s="149" customFormat="1">
      <c r="A6" s="152"/>
      <c r="B6" s="153" t="s">
        <v>31</v>
      </c>
      <c r="C6" s="149" t="s">
        <v>1</v>
      </c>
      <c r="D6" s="149" t="s">
        <v>1</v>
      </c>
      <c r="E6" s="149" t="s">
        <v>1</v>
      </c>
      <c r="F6" s="149" t="s">
        <v>60</v>
      </c>
      <c r="G6" s="149" t="s">
        <v>60</v>
      </c>
      <c r="H6" s="147" t="s">
        <v>60</v>
      </c>
      <c r="I6" s="149" t="s">
        <v>60</v>
      </c>
      <c r="J6" s="149" t="s">
        <v>60</v>
      </c>
      <c r="K6" s="148" t="s">
        <v>60</v>
      </c>
      <c r="L6" s="147" t="s">
        <v>3</v>
      </c>
      <c r="M6" s="149" t="s">
        <v>3</v>
      </c>
      <c r="N6" s="149" t="s">
        <v>3</v>
      </c>
      <c r="O6" s="148" t="s">
        <v>3</v>
      </c>
      <c r="P6" s="147" t="s">
        <v>60</v>
      </c>
      <c r="Q6" s="149" t="s">
        <v>60</v>
      </c>
      <c r="R6" s="148" t="s">
        <v>60</v>
      </c>
      <c r="S6" s="147" t="s">
        <v>3</v>
      </c>
      <c r="T6" s="149" t="s">
        <v>3</v>
      </c>
      <c r="U6" s="148" t="s">
        <v>3</v>
      </c>
      <c r="V6" s="147" t="s">
        <v>3</v>
      </c>
      <c r="W6" s="149" t="s">
        <v>3</v>
      </c>
      <c r="X6" s="148" t="s">
        <v>3</v>
      </c>
      <c r="Y6" s="147" t="s">
        <v>60</v>
      </c>
      <c r="Z6" s="149" t="s">
        <v>60</v>
      </c>
      <c r="AA6" s="148" t="s">
        <v>60</v>
      </c>
      <c r="AB6" s="147" t="s">
        <v>60</v>
      </c>
      <c r="AC6" s="149" t="s">
        <v>60</v>
      </c>
      <c r="AD6" s="148" t="s">
        <v>60</v>
      </c>
      <c r="AE6" s="147" t="s">
        <v>60</v>
      </c>
      <c r="AF6" s="149" t="s">
        <v>60</v>
      </c>
      <c r="AG6" s="149" t="s">
        <v>60</v>
      </c>
      <c r="AH6" s="148" t="s">
        <v>60</v>
      </c>
      <c r="AI6" s="147" t="s">
        <v>60</v>
      </c>
      <c r="AJ6" s="149" t="s">
        <v>60</v>
      </c>
      <c r="AK6" s="149" t="s">
        <v>60</v>
      </c>
      <c r="AL6" s="148" t="s">
        <v>60</v>
      </c>
      <c r="AM6" s="147" t="s">
        <v>60</v>
      </c>
      <c r="AN6" s="149" t="s">
        <v>60</v>
      </c>
      <c r="AO6" s="149" t="s">
        <v>60</v>
      </c>
      <c r="AP6" s="148" t="s">
        <v>60</v>
      </c>
      <c r="AQ6" s="147" t="s">
        <v>60</v>
      </c>
      <c r="AR6" s="149" t="s">
        <v>60</v>
      </c>
      <c r="AS6" s="148" t="s">
        <v>60</v>
      </c>
      <c r="AT6" s="147" t="s">
        <v>60</v>
      </c>
      <c r="AU6" s="149" t="s">
        <v>60</v>
      </c>
      <c r="AV6" s="149" t="s">
        <v>60</v>
      </c>
      <c r="AW6" s="148" t="s">
        <v>60</v>
      </c>
      <c r="AX6" s="147" t="s">
        <v>60</v>
      </c>
      <c r="AY6" s="149" t="s">
        <v>60</v>
      </c>
      <c r="AZ6" s="149" t="s">
        <v>60</v>
      </c>
      <c r="BA6" s="148" t="s">
        <v>60</v>
      </c>
      <c r="BB6" s="147" t="s">
        <v>60</v>
      </c>
      <c r="BC6" s="149" t="s">
        <v>60</v>
      </c>
      <c r="BD6" s="149" t="s">
        <v>60</v>
      </c>
      <c r="BE6" s="148" t="s">
        <v>60</v>
      </c>
      <c r="BF6" s="147" t="s">
        <v>60</v>
      </c>
      <c r="BG6" s="149" t="s">
        <v>60</v>
      </c>
      <c r="BH6" s="148" t="s">
        <v>60</v>
      </c>
      <c r="BI6" s="147" t="s">
        <v>60</v>
      </c>
      <c r="BJ6" s="149" t="s">
        <v>60</v>
      </c>
      <c r="BK6" s="148" t="s">
        <v>60</v>
      </c>
      <c r="BL6" s="147" t="s">
        <v>60</v>
      </c>
      <c r="BM6" s="149" t="s">
        <v>60</v>
      </c>
      <c r="BN6" s="148" t="s">
        <v>60</v>
      </c>
      <c r="BO6" s="98"/>
      <c r="BP6" s="147" t="s">
        <v>1</v>
      </c>
      <c r="BQ6" s="149" t="s">
        <v>33</v>
      </c>
      <c r="BR6" s="149" t="s">
        <v>33</v>
      </c>
      <c r="BS6" s="148" t="s">
        <v>33</v>
      </c>
      <c r="BT6" s="147" t="s">
        <v>33</v>
      </c>
      <c r="BU6" s="149" t="s">
        <v>33</v>
      </c>
      <c r="BV6" s="149" t="s">
        <v>33</v>
      </c>
      <c r="BW6" s="148" t="s">
        <v>33</v>
      </c>
      <c r="BX6" s="147" t="s">
        <v>33</v>
      </c>
      <c r="BY6" s="149" t="s">
        <v>33</v>
      </c>
      <c r="BZ6" s="149" t="s">
        <v>33</v>
      </c>
      <c r="CA6" s="148" t="s">
        <v>33</v>
      </c>
      <c r="CB6" s="147" t="s">
        <v>33</v>
      </c>
      <c r="CC6" s="149" t="s">
        <v>33</v>
      </c>
      <c r="CD6" s="148" t="s">
        <v>33</v>
      </c>
      <c r="CE6" s="147" t="s">
        <v>33</v>
      </c>
      <c r="CF6" s="149" t="s">
        <v>33</v>
      </c>
      <c r="CG6" s="148" t="s">
        <v>33</v>
      </c>
      <c r="CH6" s="147" t="s">
        <v>1</v>
      </c>
      <c r="CI6" s="149" t="s">
        <v>33</v>
      </c>
      <c r="CJ6" s="149" t="s">
        <v>33</v>
      </c>
      <c r="CK6" s="148" t="s">
        <v>33</v>
      </c>
      <c r="CL6" s="147" t="s">
        <v>33</v>
      </c>
      <c r="CM6" s="149" t="s">
        <v>33</v>
      </c>
      <c r="CN6" s="149" t="s">
        <v>33</v>
      </c>
      <c r="CO6" s="148" t="s">
        <v>33</v>
      </c>
      <c r="CP6" s="147" t="s">
        <v>33</v>
      </c>
      <c r="CQ6" s="149" t="s">
        <v>33</v>
      </c>
      <c r="CR6" s="149" t="s">
        <v>33</v>
      </c>
      <c r="CS6" s="148" t="s">
        <v>33</v>
      </c>
      <c r="CT6" s="147" t="s">
        <v>33</v>
      </c>
      <c r="CU6" s="149" t="s">
        <v>33</v>
      </c>
      <c r="CV6" s="148" t="s">
        <v>33</v>
      </c>
      <c r="CW6" s="147" t="s">
        <v>1</v>
      </c>
      <c r="CX6" s="149" t="s">
        <v>33</v>
      </c>
      <c r="CY6" s="149" t="s">
        <v>33</v>
      </c>
      <c r="CZ6" s="148" t="s">
        <v>33</v>
      </c>
      <c r="DA6" s="147" t="s">
        <v>33</v>
      </c>
      <c r="DB6" s="149" t="s">
        <v>33</v>
      </c>
      <c r="DC6" s="149" t="s">
        <v>33</v>
      </c>
      <c r="DD6" s="148" t="s">
        <v>33</v>
      </c>
      <c r="DE6" s="147" t="s">
        <v>33</v>
      </c>
      <c r="DF6" s="149" t="s">
        <v>33</v>
      </c>
      <c r="DG6" s="149" t="s">
        <v>33</v>
      </c>
      <c r="DH6" s="148" t="s">
        <v>33</v>
      </c>
      <c r="DI6" s="147" t="s">
        <v>33</v>
      </c>
      <c r="DJ6" s="149" t="s">
        <v>33</v>
      </c>
      <c r="DK6" s="148" t="s">
        <v>33</v>
      </c>
      <c r="DL6" s="147" t="s">
        <v>33</v>
      </c>
      <c r="DM6" s="149" t="s">
        <v>33</v>
      </c>
      <c r="DN6" s="148" t="s">
        <v>33</v>
      </c>
      <c r="DO6" s="147" t="s">
        <v>33</v>
      </c>
      <c r="DP6" s="149" t="s">
        <v>33</v>
      </c>
      <c r="DQ6" s="148" t="s">
        <v>33</v>
      </c>
      <c r="DR6" s="147" t="s">
        <v>1</v>
      </c>
      <c r="DS6" s="149" t="s">
        <v>33</v>
      </c>
      <c r="DT6" s="149" t="s">
        <v>33</v>
      </c>
      <c r="DU6" s="148" t="s">
        <v>33</v>
      </c>
      <c r="DV6" s="147" t="s">
        <v>33</v>
      </c>
      <c r="DW6" s="149" t="s">
        <v>33</v>
      </c>
      <c r="DX6" s="149" t="s">
        <v>33</v>
      </c>
      <c r="DY6" s="148" t="s">
        <v>33</v>
      </c>
      <c r="DZ6" s="147" t="s">
        <v>33</v>
      </c>
      <c r="EA6" s="149" t="s">
        <v>33</v>
      </c>
      <c r="EB6" s="149" t="s">
        <v>33</v>
      </c>
      <c r="EC6" s="148" t="s">
        <v>33</v>
      </c>
      <c r="ED6" s="147" t="s">
        <v>33</v>
      </c>
      <c r="EE6" s="149" t="s">
        <v>33</v>
      </c>
      <c r="EF6" s="148" t="s">
        <v>33</v>
      </c>
      <c r="EG6" s="98"/>
      <c r="EH6" s="147" t="s">
        <v>300</v>
      </c>
      <c r="EI6" s="149" t="s">
        <v>300</v>
      </c>
      <c r="EJ6" s="148" t="s">
        <v>300</v>
      </c>
      <c r="EK6" s="147" t="s">
        <v>300</v>
      </c>
      <c r="EL6" s="149" t="s">
        <v>300</v>
      </c>
      <c r="EM6" s="148" t="s">
        <v>300</v>
      </c>
      <c r="EN6" s="147" t="s">
        <v>300</v>
      </c>
      <c r="EO6" s="149" t="s">
        <v>300</v>
      </c>
      <c r="EP6" s="148" t="s">
        <v>300</v>
      </c>
      <c r="EQ6" s="147" t="s">
        <v>300</v>
      </c>
      <c r="ER6" s="149" t="s">
        <v>300</v>
      </c>
      <c r="ES6" s="148" t="s">
        <v>300</v>
      </c>
      <c r="ET6" s="98"/>
      <c r="EU6" s="147" t="s">
        <v>300</v>
      </c>
      <c r="EV6" s="149" t="s">
        <v>300</v>
      </c>
      <c r="EW6" s="148" t="s">
        <v>300</v>
      </c>
      <c r="EX6" s="147" t="s">
        <v>300</v>
      </c>
      <c r="EY6" s="149" t="s">
        <v>300</v>
      </c>
      <c r="EZ6" s="148" t="s">
        <v>300</v>
      </c>
      <c r="FA6" s="147" t="s">
        <v>300</v>
      </c>
      <c r="FB6" s="149" t="s">
        <v>300</v>
      </c>
      <c r="FC6" s="148" t="s">
        <v>300</v>
      </c>
      <c r="FD6" s="147" t="s">
        <v>300</v>
      </c>
      <c r="FE6" s="149" t="s">
        <v>300</v>
      </c>
      <c r="FF6" s="148" t="s">
        <v>300</v>
      </c>
      <c r="FG6" s="147" t="s">
        <v>300</v>
      </c>
      <c r="FH6" s="149" t="s">
        <v>300</v>
      </c>
      <c r="FI6" s="148" t="s">
        <v>300</v>
      </c>
      <c r="FJ6" s="147" t="s">
        <v>300</v>
      </c>
      <c r="FK6" s="149" t="s">
        <v>300</v>
      </c>
      <c r="FL6" s="148" t="s">
        <v>300</v>
      </c>
      <c r="FM6" s="147" t="s">
        <v>300</v>
      </c>
      <c r="FN6" s="149" t="s">
        <v>300</v>
      </c>
      <c r="FO6" s="148" t="s">
        <v>300</v>
      </c>
      <c r="FP6" s="147" t="s">
        <v>300</v>
      </c>
      <c r="FQ6" s="149" t="s">
        <v>300</v>
      </c>
      <c r="FR6" s="148" t="s">
        <v>300</v>
      </c>
      <c r="FS6" s="147" t="s">
        <v>300</v>
      </c>
      <c r="FT6" s="149" t="s">
        <v>300</v>
      </c>
      <c r="FU6" s="148" t="s">
        <v>300</v>
      </c>
      <c r="FV6" s="147" t="s">
        <v>300</v>
      </c>
      <c r="FW6" s="149" t="s">
        <v>300</v>
      </c>
      <c r="FX6" s="148" t="s">
        <v>300</v>
      </c>
      <c r="FY6" s="98"/>
      <c r="FZ6" s="86" t="s">
        <v>247</v>
      </c>
      <c r="GA6" s="87" t="s">
        <v>247</v>
      </c>
      <c r="GB6" s="87" t="s">
        <v>247</v>
      </c>
      <c r="GC6" s="87" t="s">
        <v>247</v>
      </c>
      <c r="GD6" s="87" t="s">
        <v>247</v>
      </c>
      <c r="GE6" s="87" t="s">
        <v>247</v>
      </c>
      <c r="GF6" s="87" t="s">
        <v>247</v>
      </c>
      <c r="GG6" s="87" t="s">
        <v>247</v>
      </c>
      <c r="GH6" s="94" t="s">
        <v>247</v>
      </c>
      <c r="GI6" s="98"/>
      <c r="GJ6" s="147" t="s">
        <v>284</v>
      </c>
      <c r="GK6" s="149" t="s">
        <v>284</v>
      </c>
      <c r="GL6" s="149" t="s">
        <v>284</v>
      </c>
      <c r="GM6" s="149" t="s">
        <v>284</v>
      </c>
      <c r="GN6" s="149" t="s">
        <v>284</v>
      </c>
      <c r="GO6" s="149" t="s">
        <v>284</v>
      </c>
      <c r="GP6" s="149" t="s">
        <v>284</v>
      </c>
      <c r="GQ6" s="149" t="s">
        <v>284</v>
      </c>
      <c r="GR6" s="149" t="s">
        <v>284</v>
      </c>
      <c r="GS6" s="149" t="s">
        <v>284</v>
      </c>
      <c r="GT6" s="148" t="s">
        <v>284</v>
      </c>
      <c r="GU6" s="98"/>
      <c r="GV6" s="147" t="s">
        <v>285</v>
      </c>
      <c r="GW6" s="149" t="s">
        <v>285</v>
      </c>
      <c r="GX6" s="149" t="s">
        <v>285</v>
      </c>
      <c r="GY6" s="148" t="s">
        <v>285</v>
      </c>
      <c r="GZ6" s="98"/>
      <c r="HA6" s="147" t="s">
        <v>297</v>
      </c>
      <c r="HB6" s="149" t="s">
        <v>297</v>
      </c>
      <c r="HC6" s="148" t="s">
        <v>297</v>
      </c>
      <c r="HD6" s="147" t="s">
        <v>297</v>
      </c>
      <c r="HE6" s="149" t="s">
        <v>297</v>
      </c>
      <c r="HF6" s="148" t="s">
        <v>297</v>
      </c>
      <c r="HG6" s="147" t="s">
        <v>297</v>
      </c>
      <c r="HH6" s="149" t="s">
        <v>297</v>
      </c>
      <c r="HI6" s="148" t="s">
        <v>297</v>
      </c>
      <c r="HJ6" s="147" t="s">
        <v>297</v>
      </c>
      <c r="HK6" s="149" t="s">
        <v>297</v>
      </c>
      <c r="HL6" s="148" t="s">
        <v>297</v>
      </c>
      <c r="HM6" s="147" t="s">
        <v>297</v>
      </c>
      <c r="HN6" s="149" t="s">
        <v>297</v>
      </c>
      <c r="HO6" s="148" t="s">
        <v>297</v>
      </c>
      <c r="HP6" s="147" t="s">
        <v>297</v>
      </c>
      <c r="HQ6" s="149" t="s">
        <v>297</v>
      </c>
      <c r="HR6" s="148" t="s">
        <v>297</v>
      </c>
      <c r="HS6" s="147" t="s">
        <v>297</v>
      </c>
      <c r="HT6" s="149" t="s">
        <v>297</v>
      </c>
      <c r="HU6" s="148" t="s">
        <v>297</v>
      </c>
      <c r="HV6" s="147" t="s">
        <v>297</v>
      </c>
      <c r="HW6" s="149" t="s">
        <v>297</v>
      </c>
      <c r="HX6" s="148" t="s">
        <v>297</v>
      </c>
      <c r="HY6" s="147" t="s">
        <v>297</v>
      </c>
      <c r="HZ6" s="149" t="s">
        <v>297</v>
      </c>
      <c r="IA6" s="148" t="s">
        <v>297</v>
      </c>
      <c r="IB6" s="98"/>
      <c r="IC6" s="147" t="s">
        <v>297</v>
      </c>
      <c r="ID6" s="149" t="s">
        <v>297</v>
      </c>
      <c r="IE6" s="148" t="s">
        <v>297</v>
      </c>
      <c r="IF6" s="147" t="s">
        <v>297</v>
      </c>
      <c r="IG6" s="149" t="s">
        <v>297</v>
      </c>
      <c r="IH6" s="148" t="s">
        <v>297</v>
      </c>
      <c r="II6" s="147" t="s">
        <v>297</v>
      </c>
      <c r="IJ6" s="149" t="s">
        <v>297</v>
      </c>
      <c r="IK6" s="148" t="s">
        <v>297</v>
      </c>
      <c r="IL6" s="147" t="s">
        <v>297</v>
      </c>
      <c r="IM6" s="149" t="s">
        <v>297</v>
      </c>
      <c r="IN6" s="148" t="s">
        <v>297</v>
      </c>
      <c r="IO6" s="147" t="s">
        <v>297</v>
      </c>
      <c r="IP6" s="149" t="s">
        <v>297</v>
      </c>
      <c r="IQ6" s="148" t="s">
        <v>297</v>
      </c>
      <c r="IR6" s="147" t="s">
        <v>297</v>
      </c>
      <c r="IS6" s="149" t="s">
        <v>297</v>
      </c>
      <c r="IT6" s="148" t="s">
        <v>297</v>
      </c>
      <c r="IU6" s="147" t="s">
        <v>297</v>
      </c>
      <c r="IV6" s="149" t="s">
        <v>297</v>
      </c>
      <c r="IW6" s="148" t="s">
        <v>297</v>
      </c>
      <c r="IX6" s="147" t="s">
        <v>297</v>
      </c>
      <c r="IY6" s="149" t="s">
        <v>297</v>
      </c>
      <c r="IZ6" s="148" t="s">
        <v>297</v>
      </c>
      <c r="JA6" s="147" t="s">
        <v>297</v>
      </c>
      <c r="JB6" s="149" t="s">
        <v>297</v>
      </c>
      <c r="JC6" s="148" t="s">
        <v>297</v>
      </c>
      <c r="JD6" s="147" t="s">
        <v>297</v>
      </c>
      <c r="JE6" s="149" t="s">
        <v>297</v>
      </c>
      <c r="JF6" s="148" t="s">
        <v>297</v>
      </c>
      <c r="JG6" s="147" t="s">
        <v>297</v>
      </c>
      <c r="JH6" s="149" t="s">
        <v>297</v>
      </c>
      <c r="JI6" s="148" t="s">
        <v>297</v>
      </c>
      <c r="JJ6" s="98"/>
      <c r="JK6" s="147" t="s">
        <v>297</v>
      </c>
      <c r="JL6" s="149" t="s">
        <v>297</v>
      </c>
      <c r="JM6" s="148" t="s">
        <v>297</v>
      </c>
      <c r="JN6" s="147" t="s">
        <v>317</v>
      </c>
      <c r="JO6" s="149" t="s">
        <v>247</v>
      </c>
      <c r="JP6" s="148" t="s">
        <v>247</v>
      </c>
      <c r="JQ6" s="98"/>
      <c r="JR6" s="23" t="s">
        <v>38</v>
      </c>
      <c r="JS6" s="23" t="s">
        <v>38</v>
      </c>
      <c r="JT6" s="23" t="s">
        <v>38</v>
      </c>
      <c r="JU6" s="23" t="s">
        <v>38</v>
      </c>
      <c r="JV6" s="23" t="s">
        <v>38</v>
      </c>
      <c r="JW6" s="98"/>
      <c r="JX6" s="147" t="s">
        <v>608</v>
      </c>
      <c r="JY6" s="149" t="s">
        <v>607</v>
      </c>
      <c r="JZ6" s="149" t="s">
        <v>607</v>
      </c>
      <c r="KA6" s="148" t="s">
        <v>607</v>
      </c>
      <c r="KB6" s="147" t="s">
        <v>607</v>
      </c>
      <c r="KC6" s="149" t="s">
        <v>607</v>
      </c>
      <c r="KD6" s="149" t="s">
        <v>607</v>
      </c>
      <c r="KE6" s="148" t="s">
        <v>607</v>
      </c>
      <c r="KF6" s="147" t="s">
        <v>607</v>
      </c>
      <c r="KG6" s="149" t="s">
        <v>607</v>
      </c>
      <c r="KH6" s="149" t="s">
        <v>607</v>
      </c>
      <c r="KI6" s="148" t="s">
        <v>607</v>
      </c>
      <c r="KJ6" s="147" t="s">
        <v>607</v>
      </c>
      <c r="KK6" s="149" t="s">
        <v>607</v>
      </c>
      <c r="KL6" s="148" t="s">
        <v>607</v>
      </c>
      <c r="KM6" s="147" t="s">
        <v>285</v>
      </c>
      <c r="KN6" s="148" t="s">
        <v>328</v>
      </c>
      <c r="KO6" s="147" t="s">
        <v>607</v>
      </c>
      <c r="KP6" s="149" t="s">
        <v>607</v>
      </c>
      <c r="KQ6" s="149" t="s">
        <v>607</v>
      </c>
      <c r="KR6" s="148" t="s">
        <v>607</v>
      </c>
      <c r="KS6" s="147" t="s">
        <v>607</v>
      </c>
      <c r="KT6" s="149" t="s">
        <v>607</v>
      </c>
      <c r="KU6" s="149" t="s">
        <v>607</v>
      </c>
      <c r="KV6" s="148" t="s">
        <v>607</v>
      </c>
      <c r="KW6" s="147" t="s">
        <v>607</v>
      </c>
      <c r="KX6" s="149" t="s">
        <v>607</v>
      </c>
      <c r="KY6" s="149" t="s">
        <v>607</v>
      </c>
      <c r="KZ6" s="148" t="s">
        <v>607</v>
      </c>
      <c r="LA6" s="147" t="s">
        <v>607</v>
      </c>
      <c r="LB6" s="149" t="s">
        <v>607</v>
      </c>
      <c r="LC6" s="148" t="s">
        <v>607</v>
      </c>
      <c r="LD6" s="147" t="s">
        <v>113</v>
      </c>
      <c r="LE6" s="149" t="s">
        <v>113</v>
      </c>
      <c r="LF6" s="148" t="s">
        <v>113</v>
      </c>
      <c r="LG6" s="98"/>
      <c r="LH6" s="74" t="s">
        <v>38</v>
      </c>
      <c r="LI6" s="23" t="s">
        <v>38</v>
      </c>
      <c r="LJ6" s="23" t="s">
        <v>38</v>
      </c>
      <c r="LK6" s="23" t="s">
        <v>38</v>
      </c>
      <c r="LL6" s="76" t="s">
        <v>38</v>
      </c>
      <c r="LM6" s="98"/>
      <c r="LN6" s="147" t="s">
        <v>607</v>
      </c>
      <c r="LO6" s="149" t="s">
        <v>607</v>
      </c>
      <c r="LP6" s="149" t="s">
        <v>607</v>
      </c>
      <c r="LQ6" s="148" t="s">
        <v>607</v>
      </c>
      <c r="LR6" s="147" t="s">
        <v>607</v>
      </c>
      <c r="LS6" s="149" t="s">
        <v>607</v>
      </c>
      <c r="LT6" s="149" t="s">
        <v>607</v>
      </c>
      <c r="LU6" s="148" t="s">
        <v>607</v>
      </c>
      <c r="LV6" s="147" t="s">
        <v>607</v>
      </c>
      <c r="LW6" s="149" t="s">
        <v>607</v>
      </c>
      <c r="LX6" s="149" t="s">
        <v>607</v>
      </c>
      <c r="LY6" s="148" t="s">
        <v>607</v>
      </c>
      <c r="LZ6" s="147" t="s">
        <v>607</v>
      </c>
      <c r="MA6" s="149" t="s">
        <v>607</v>
      </c>
      <c r="MB6" s="148" t="s">
        <v>607</v>
      </c>
      <c r="MC6" s="147" t="s">
        <v>285</v>
      </c>
      <c r="MD6" s="148" t="s">
        <v>328</v>
      </c>
      <c r="ME6" s="147" t="s">
        <v>607</v>
      </c>
      <c r="MF6" s="149" t="s">
        <v>607</v>
      </c>
      <c r="MG6" s="149" t="s">
        <v>607</v>
      </c>
      <c r="MH6" s="148" t="s">
        <v>607</v>
      </c>
      <c r="MI6" s="147" t="s">
        <v>607</v>
      </c>
      <c r="MJ6" s="149" t="s">
        <v>607</v>
      </c>
      <c r="MK6" s="149" t="s">
        <v>607</v>
      </c>
      <c r="ML6" s="148" t="s">
        <v>607</v>
      </c>
      <c r="MM6" s="147" t="s">
        <v>607</v>
      </c>
      <c r="MN6" s="149" t="s">
        <v>607</v>
      </c>
      <c r="MO6" s="149" t="s">
        <v>607</v>
      </c>
      <c r="MP6" s="148" t="s">
        <v>607</v>
      </c>
      <c r="MQ6" s="147" t="s">
        <v>607</v>
      </c>
      <c r="MR6" s="149" t="s">
        <v>607</v>
      </c>
      <c r="MS6" s="148" t="s">
        <v>607</v>
      </c>
      <c r="MT6" s="147" t="s">
        <v>113</v>
      </c>
      <c r="MU6" s="149" t="s">
        <v>113</v>
      </c>
      <c r="MV6" s="148" t="s">
        <v>113</v>
      </c>
      <c r="MW6" s="98"/>
      <c r="MX6" s="147" t="s">
        <v>355</v>
      </c>
      <c r="MY6" s="149" t="s">
        <v>355</v>
      </c>
      <c r="MZ6" s="148" t="s">
        <v>355</v>
      </c>
      <c r="NA6" s="147" t="s">
        <v>339</v>
      </c>
      <c r="NB6" s="149" t="s">
        <v>339</v>
      </c>
      <c r="NC6" s="148" t="s">
        <v>339</v>
      </c>
      <c r="ND6" s="147" t="s">
        <v>357</v>
      </c>
      <c r="NE6" s="149" t="s">
        <v>357</v>
      </c>
      <c r="NF6" s="148" t="s">
        <v>357</v>
      </c>
      <c r="NG6" s="147" t="s">
        <v>339</v>
      </c>
      <c r="NH6" s="149" t="s">
        <v>339</v>
      </c>
      <c r="NI6" s="148" t="s">
        <v>339</v>
      </c>
      <c r="NJ6" s="108"/>
      <c r="NK6" s="108"/>
      <c r="NL6" s="98"/>
      <c r="NM6" s="209" t="s">
        <v>739</v>
      </c>
      <c r="NN6" s="210" t="s">
        <v>739</v>
      </c>
      <c r="NO6" s="211" t="s">
        <v>739</v>
      </c>
      <c r="NP6" s="209" t="s">
        <v>739</v>
      </c>
      <c r="NQ6" s="210" t="s">
        <v>739</v>
      </c>
      <c r="NR6" s="211" t="s">
        <v>739</v>
      </c>
      <c r="NS6" s="209" t="s">
        <v>739</v>
      </c>
      <c r="NT6" s="210" t="s">
        <v>739</v>
      </c>
      <c r="NU6" s="211" t="s">
        <v>739</v>
      </c>
      <c r="NV6" s="209" t="s">
        <v>739</v>
      </c>
      <c r="NW6" s="210" t="s">
        <v>739</v>
      </c>
      <c r="NX6" s="210" t="s">
        <v>739</v>
      </c>
      <c r="NY6" s="108"/>
      <c r="NZ6" s="108"/>
    </row>
    <row r="7" spans="1:390" s="16" customFormat="1">
      <c r="A7" s="155">
        <v>1</v>
      </c>
      <c r="B7" s="156" t="s">
        <v>104</v>
      </c>
      <c r="C7" s="157" t="str">
        <f>IF(A7&lt;=①基本情報と建物情報の入力!$G$20, ①基本情報と建物情報の入力!$G$19/①基本情報と建物情報の入力!$G$20, "-")</f>
        <v>-</v>
      </c>
      <c r="D7" s="157" t="str">
        <f>IF(A7&lt;=①基本情報と建物情報の入力!$G$20, IF(①基本情報と建物情報の入力!H29&gt;=1, (①基本情報と建物情報の入力!$D29+SQRT(①基本情報と建物情報の入力!$D29^2-16*①基本情報と建物情報の入力!$C29))/4, "-"), "-")</f>
        <v>-</v>
      </c>
      <c r="E7" s="157" t="str">
        <f>IF(A7&lt;=①基本情報と建物情報の入力!$G$20, IF(①基本情報と建物情報の入力!H29&gt;=1, (①基本情報と建物情報の入力!$D29-SQRT(①基本情報と建物情報の入力!$D29^2-16*①基本情報と建物情報の入力!$C29))/4, "-"), "-")</f>
        <v>-</v>
      </c>
      <c r="F7" s="157" t="str">
        <f>IF(A7&lt;=①基本情報と建物情報の入力!$G$20, IF(①基本情報と建物情報の入力!H29&gt;=1, IF(A7=①基本情報と建物情報の入力!$G$20, ①基本情報と建物情報の入力!$C29, ①基本情報と建物情報の入力!G29), "-"), "-")</f>
        <v>-</v>
      </c>
      <c r="G7" s="157" t="str">
        <f>IF(A7&lt;=①基本情報と建物情報の入力!$G$20, IF(①基本情報と建物情報の入力!H29&gt;=1, IF(A7=1, 0, ①基本情報と建物情報の入力!F29), "-"), "-")</f>
        <v>-</v>
      </c>
      <c r="H7" s="158" t="str">
        <f>IF(A7&lt;=①基本情報と建物情報の入力!$G$20,IF(①基本情報と建物情報の入力!H29&gt;=1, ①基本情報と建物情報の入力!$E29*(1-(0.24/①基本情報と建物情報の入力!$H29))*0.64,"-"), "-")</f>
        <v>-</v>
      </c>
      <c r="I7" s="157" t="str">
        <f>IF(A7&lt;=①基本情報と建物情報の入力!$G$20,IF(①基本情報と建物情報の入力!H29&gt;=1,①基本情報と建物情報の入力!$E29*0.12/①基本情報と建物情報の入力!$H29,"-"), "-")</f>
        <v>-</v>
      </c>
      <c r="J7" s="157" t="str">
        <f>IF(A7&lt;=①基本情報と建物情報の入力!$G$20,IF(①基本情報と建物情報の入力!H29&gt;=1,①基本情報と建物情報の入力!$E29*(1-(0.24/①基本情報と建物情報の入力!$H29))*0.36,"-"), "-")</f>
        <v>-</v>
      </c>
      <c r="K7" s="159" t="str">
        <f>IF(A7&lt;=①基本情報と建物情報の入力!$G$20,IF(①基本情報と建物情報の入力!H29&gt;=1,①基本情報と建物情報の入力!$E29*0.12/①基本情報と建物情報の入力!$H29,"-"), "-")</f>
        <v>-</v>
      </c>
      <c r="L7" s="158" t="str">
        <f>IF($A7&lt;=①基本情報と建物情報の入力!$G$20, IF(①基本情報と建物情報の入力!H29&gt;=1,D7*$C7-H7, "-"), "-")</f>
        <v>-</v>
      </c>
      <c r="M7" s="157" t="str">
        <f>IF($A7&lt;=①基本情報と建物情報の入力!$G$20, IF(①基本情報と建物情報の入力!H29&gt;=1,E7*$C7-I7, "-"), "-")</f>
        <v>-</v>
      </c>
      <c r="N7" s="157" t="str">
        <f>IF($A7&lt;=①基本情報と建物情報の入力!$G$20, IF(①基本情報と建物情報の入力!H29&gt;=1,D7*$C7-J7-1.6*①基本情報と建物情報の入力!$H29, "-"), "-")</f>
        <v>-</v>
      </c>
      <c r="O7" s="159" t="str">
        <f>IF($A7&lt;=①基本情報と建物情報の入力!$G$20, IF(①基本情報と建物情報の入力!H29&gt;=1,E7*$C7-K7, "-"), "-")</f>
        <v>-</v>
      </c>
      <c r="P7" s="158" t="str">
        <f>IF(A7&lt;=①基本情報と建物情報の入力!$G$20, IF(①基本情報と建物情報の入力!H29&gt;=1,①基本情報と建物情報の入力!C29/①基本情報と建物情報の入力!H29, "-"), "-")</f>
        <v>-</v>
      </c>
      <c r="Q7" s="157" t="str">
        <f>IF(A7&lt;=①基本情報と建物情報の入力!$G$20, IF(①基本情報と建物情報の入力!H29&gt;=2, ①基本情報と建物情報の入力!C29/①基本情報と建物情報の入力!H29, "-"),"-")</f>
        <v>-</v>
      </c>
      <c r="R7" s="159" t="str">
        <f>IF(A7&lt;=①基本情報と建物情報の入力!$G$20,IF(①基本情報と建物情報の入力!H29&gt;=3, ①基本情報と建物情報の入力!C29/①基本情報と建物情報の入力!H29, "-"),"-")</f>
        <v>-</v>
      </c>
      <c r="S7" s="158" t="str">
        <f>IF($A7&lt;=①基本情報と建物情報の入力!$G$20, IF(①基本情報と建物情報の入力!$H29&gt;=1, IF(①基本情報と建物情報の入力!$I29="有り", P7*室面積の比率!$B$4, P7*室面積の比率!$B$5),"-"), "-")</f>
        <v>-</v>
      </c>
      <c r="T7" s="157" t="str">
        <f>IF($A7&lt;=①基本情報と建物情報の入力!$G$20, IF(①基本情報と建物情報の入力!$H29&gt;=2, IF(①基本情報と建物情報の入力!$I29="有り", Q7*室面積の比率!$B$4, Q7*室面積の比率!$B$5),"-"), "-")</f>
        <v>-</v>
      </c>
      <c r="U7" s="159" t="str">
        <f>IF($A7&lt;=①基本情報と建物情報の入力!$G$20, IF(①基本情報と建物情報の入力!$H29&gt;=3, IF(①基本情報と建物情報の入力!$I29="有り", R7*室面積の比率!$B$4, R7*室面積の比率!$B$5),"-"), "-")</f>
        <v>-</v>
      </c>
      <c r="V7" s="158" t="str">
        <f>IF($A7&lt;=①基本情報と建物情報の入力!$G$20, IF(①基本情報と建物情報の入力!$H29&gt;=1, IF(①基本情報と建物情報の入力!$I29="有り", P7*室面積の比率!$C$4, 0),"-"), "-")</f>
        <v>-</v>
      </c>
      <c r="W7" s="157" t="str">
        <f>IF($A7&lt;=①基本情報と建物情報の入力!$G$20, IF(①基本情報と建物情報の入力!$H29&gt;=2, IF(①基本情報と建物情報の入力!$I29="有り", Q7*室面積の比率!$C$4, 0),"-"), "-")</f>
        <v>-</v>
      </c>
      <c r="X7" s="159" t="str">
        <f>IF($A7&lt;=①基本情報と建物情報の入力!$G$20, IF(①基本情報と建物情報の入力!$H29&gt;=3, IF(①基本情報と建物情報の入力!$I29="有り", R7*室面積の比率!$C$4, 0),"-"), "-")</f>
        <v>-</v>
      </c>
      <c r="Y7" s="158" t="str">
        <f>IF(A7&lt;=①基本情報と建物情報の入力!$G$20, IF(①基本情報と建物情報の入力!H29&gt;=1, F7/①基本情報と建物情報の入力!H29, "-"),"-")</f>
        <v>-</v>
      </c>
      <c r="Z7" s="157" t="str">
        <f>IF(A7&lt;=①基本情報と建物情報の入力!$G$20, IF(①基本情報と建物情報の入力!H29&gt;=2, F7/①基本情報と建物情報の入力!H29, "-"),"-")</f>
        <v>-</v>
      </c>
      <c r="AA7" s="159" t="str">
        <f>IF(A7&lt;=①基本情報と建物情報の入力!$G$20, IF(①基本情報と建物情報の入力!H29&gt;=3, F7/①基本情報と建物情報の入力!H29, "-"),"-")</f>
        <v>-</v>
      </c>
      <c r="AB7" s="158" t="str">
        <f>IF(A7&lt;=①基本情報と建物情報の入力!$G$20, IF(①基本情報と建物情報の入力!H29&gt;=1, G7/①基本情報と建物情報の入力!H29, "-"),"-")</f>
        <v>-</v>
      </c>
      <c r="AC7" s="157" t="str">
        <f>IF(A7&lt;=①基本情報と建物情報の入力!$G$20, IF(①基本情報と建物情報の入力!H29&gt;=2, G7/①基本情報と建物情報の入力!H29, "-"),"-")</f>
        <v>-</v>
      </c>
      <c r="AD7" s="159" t="str">
        <f>IF(A7&lt;=①基本情報と建物情報の入力!$G$20, IF(①基本情報と建物情報の入力!H29&gt;=3, G7/①基本情報と建物情報の入力!H29, "-"),"-")</f>
        <v>-</v>
      </c>
      <c r="AE7" s="158" t="str">
        <f>IF(A7&lt;=①基本情報と建物情報の入力!$G$20, IF(①基本情報と建物情報の入力!H29&gt;=1,H7/①基本情報と建物情報の入力!H29,"-"), "-")</f>
        <v>-</v>
      </c>
      <c r="AF7" s="157" t="str">
        <f>IF(A7&lt;=①基本情報と建物情報の入力!$G$20,IF(①基本情報と建物情報の入力!H29&gt;=1,I7,"-"), "-")</f>
        <v>-</v>
      </c>
      <c r="AG7" s="157" t="str">
        <f>IF(A7&lt;=①基本情報と建物情報の入力!$G$20,IF(①基本情報と建物情報の入力!H29&gt;=1,J7/①基本情報と建物情報の入力!H29,"-"), "-")</f>
        <v>-</v>
      </c>
      <c r="AH7" s="159" t="str">
        <f>IF(A7&lt;=①基本情報と建物情報の入力!$G$20,IF(①基本情報と建物情報の入力!H29&gt;=1,IF(①基本情報と建物情報の入力!H29=1, K7,0), "-"),"-")</f>
        <v>-</v>
      </c>
      <c r="AI7" s="158" t="str">
        <f>IF(A7&lt;=①基本情報と建物情報の入力!$G$20, IF(①基本情報と建物情報の入力!H29&gt;=2, H7/①基本情報と建物情報の入力!H29,"-"),"-")</f>
        <v>-</v>
      </c>
      <c r="AJ7" s="157" t="str">
        <f>IF(A7&lt;=①基本情報と建物情報の入力!$G$20,IF(①基本情報と建物情報の入力!H29&gt;=2, 0, "-"), "-")</f>
        <v>-</v>
      </c>
      <c r="AK7" s="157" t="str">
        <f>IF(A7&lt;=①基本情報と建物情報の入力!$G$20, IF(①基本情報と建物情報の入力!H29&gt;=2, J7/①基本情報と建物情報の入力!H29,"-"),"-")</f>
        <v>-</v>
      </c>
      <c r="AL7" s="159" t="str">
        <f>IF(A7&lt;=①基本情報と建物情報の入力!$G$20, IF(①基本情報と建物情報の入力!H29&gt;=2, K7, "-"), "-")</f>
        <v>-</v>
      </c>
      <c r="AM7" s="158" t="str">
        <f>IF(A7&lt;=①基本情報と建物情報の入力!$G$20, IF(①基本情報と建物情報の入力!H29&gt;=3, H7/①基本情報と建物情報の入力!H29,"-"), "-")</f>
        <v>-</v>
      </c>
      <c r="AN7" s="157" t="str">
        <f>IF(A7&lt;=①基本情報と建物情報の入力!$G$20, IF(①基本情報と建物情報の入力!H29&gt;=3, 0, "-"),"-")</f>
        <v>-</v>
      </c>
      <c r="AO7" s="157" t="str">
        <f>IF(A7&lt;=①基本情報と建物情報の入力!$G$20,IF(①基本情報と建物情報の入力!H29&gt;=3, J7/①基本情報と建物情報の入力!H29,"-"),"-")</f>
        <v>-</v>
      </c>
      <c r="AP7" s="159" t="str">
        <f>IF(A7&lt;=①基本情報と建物情報の入力!$G$20,IF(①基本情報と建物情報の入力!H29&gt;=3, 0, "-"),"-")</f>
        <v>-</v>
      </c>
      <c r="AQ7" s="158" t="str">
        <f>IF(A7&lt;=①基本情報と建物情報の入力!$G$20,IF(①基本情報と建物情報の入力!H29&gt;=1,1.6,"-"), "-")</f>
        <v>-</v>
      </c>
      <c r="AR7" s="157" t="str">
        <f>IF(A7&lt;=①基本情報と建物情報の入力!$G$20, IF(①基本情報と建物情報の入力!H29&gt;=2, 1.6, "-"), "-")</f>
        <v>-</v>
      </c>
      <c r="AS7" s="159" t="str">
        <f>IF(A7&lt;=①基本情報と建物情報の入力!$G$20, IF(①基本情報と建物情報の入力!H29&gt;=3, 1.6, "-"), "-")</f>
        <v>-</v>
      </c>
      <c r="AT7" s="158" t="str">
        <f>IF(A7&lt;=①基本情報と建物情報の入力!$G$20, IF(①基本情報と建物情報の入力!H29&gt;=1,L7/①基本情報と建物情報の入力!H29, "-"), "-")</f>
        <v>-</v>
      </c>
      <c r="AU7" s="157" t="str">
        <f>IF(A7&lt;=①基本情報と建物情報の入力!$G$20, IF(①基本情報と建物情報の入力!H29&gt;=1,M7, "-"), "-")</f>
        <v>-</v>
      </c>
      <c r="AV7" s="157" t="str">
        <f>IF(A7&lt;=①基本情報と建物情報の入力!$G$20, IF(①基本情報と建物情報の入力!H29&gt;=1,N7/①基本情報と建物情報の入力!H29, "-"), "-")</f>
        <v>-</v>
      </c>
      <c r="AW7" s="159" t="str">
        <f>IF(A7&lt;=①基本情報と建物情報の入力!$G$20, IF(①基本情報と建物情報の入力!H29&gt;=1, IF(①基本情報と建物情報の入力!H29=1, O7, 0), "-"), "-")</f>
        <v>-</v>
      </c>
      <c r="AX7" s="158" t="str">
        <f>IF(A7&lt;=①基本情報と建物情報の入力!$G$20, IF(①基本情報と建物情報の入力!H29&gt;=2, L7/①基本情報と建物情報の入力!H29, "-"), "-")</f>
        <v>-</v>
      </c>
      <c r="AY7" s="157" t="str">
        <f>IF(A7&lt;=①基本情報と建物情報の入力!$G$20, IF(①基本情報と建物情報の入力!H29&gt;=2, 0, "-"), "-")</f>
        <v>-</v>
      </c>
      <c r="AZ7" s="157" t="str">
        <f>IF(A7&lt;=①基本情報と建物情報の入力!$G$20, IF(①基本情報と建物情報の入力!H29&gt;=2, N7/①基本情報と建物情報の入力!H29, "-"), "-")</f>
        <v>-</v>
      </c>
      <c r="BA7" s="159" t="str">
        <f>IF(A7&lt;=①基本情報と建物情報の入力!$G$20, IF(①基本情報と建物情報の入力!H29&gt;=2, O7, "-"),"-")</f>
        <v>-</v>
      </c>
      <c r="BB7" s="158" t="str">
        <f>IF(A7&lt;=①基本情報と建物情報の入力!$G$20, IF(①基本情報と建物情報の入力!H29&gt;=3, L7/①基本情報と建物情報の入力!H29, "-"),"-")</f>
        <v>-</v>
      </c>
      <c r="BC7" s="157" t="str">
        <f>IF(A7&lt;=①基本情報と建物情報の入力!$G$20, IF(①基本情報と建物情報の入力!H29&gt;=3, 0, "-"), "-")</f>
        <v>-</v>
      </c>
      <c r="BD7" s="157" t="str">
        <f>IF(A7&lt;=①基本情報と建物情報の入力!$G$20, IF(①基本情報と建物情報の入力!H29&gt;=3, N7/①基本情報と建物情報の入力!H29, "-"),"-")</f>
        <v>-</v>
      </c>
      <c r="BE7" s="159" t="str">
        <f>IF(A7&lt;=①基本情報と建物情報の入力!$G$20, IF(①基本情報と建物情報の入力!H29&gt;=3, 0, "-"), "-")</f>
        <v>-</v>
      </c>
      <c r="BF7" s="158" t="str">
        <f>IF(A7&lt;=①基本情報と建物情報の入力!$G$20, IF(①基本情報と建物情報の入力!H29=1, 0, IF(①基本情報と建物情報の入力!H29&gt;=2, E7*C7, "-")), "-")</f>
        <v>-</v>
      </c>
      <c r="BG7" s="157" t="str">
        <f>IF(A7&lt;=①基本情報と建物情報の入力!$G$20, IF(①基本情報と建物情報の入力!H29&gt;=2, E7*C7, "-"),"-")</f>
        <v>-</v>
      </c>
      <c r="BH7" s="159" t="str">
        <f>IF(A7&lt;=①基本情報と建物情報の入力!$G$20, IF(①基本情報と建物情報の入力!H29&gt;=3, E7*C7*2, "-"), "-")</f>
        <v>-</v>
      </c>
      <c r="BI7" s="158" t="str">
        <f>IF(A7&lt;=①基本情報と建物情報の入力!$G$20, IF(①基本情報と建物情報の入力!H29&gt;=1, IF(A7=1, 0, P7-AB7), "-"), "-")</f>
        <v>-</v>
      </c>
      <c r="BJ7" s="157" t="str">
        <f>IF(A7&lt;=①基本情報と建物情報の入力!$G$20, IF(①基本情報と建物情報の入力!H29&gt;=2, IF(A7=1, 0, Q7-AC7), "-"),"-")</f>
        <v>-</v>
      </c>
      <c r="BK7" s="159" t="str">
        <f>IF(A7&lt;=①基本情報と建物情報の入力!$G$20, IF(①基本情報と建物情報の入力!H29&gt;=3, IF(A7=1, 0, R7-AD7), "-"),"-")</f>
        <v>-</v>
      </c>
      <c r="BL7" s="158" t="str">
        <f>IF(A7&lt;=①基本情報と建物情報の入力!$G$20, IF(①基本情報と建物情報の入力!H29&gt;=1, IF(A7=①基本情報と建物情報の入力!$G$20, 0, P7-Y7), "-"), "-")</f>
        <v>-</v>
      </c>
      <c r="BM7" s="157" t="str">
        <f>IF(A7&lt;=①基本情報と建物情報の入力!$G$20, IF(①基本情報と建物情報の入力!H29&gt;=2, IF(A7=①基本情報と建物情報の入力!$G$20, 0, Q7-Z7), "-"), "-")</f>
        <v>-</v>
      </c>
      <c r="BN7" s="159" t="str">
        <f>IF(A7&lt;=①基本情報と建物情報の入力!$G$20, IF(①基本情報と建物情報の入力!H29&gt;=3, IF(A7=①基本情報と建物情報の入力!$G$20, 0, R7-AA7), "-"), "-")</f>
        <v>-</v>
      </c>
      <c r="BO7" s="160"/>
      <c r="BP7" s="158" t="str">
        <f>IF(A7&lt;=①基本情報と建物情報の入力!$G$20,IF(①基本情報と建物情報の入力!H29&gt;=1,IF(①基本情報と建物情報の入力!H29=1,C7*2/2,C7/2), "-"), "-")</f>
        <v>-</v>
      </c>
      <c r="BQ7" s="157" t="str">
        <f>IF(A7&lt;=①基本情報と建物情報の入力!$G$20, IF(①基本情報と建物情報の入力!H29&gt;=1, C7*2/2, "-"), "-")</f>
        <v>-</v>
      </c>
      <c r="BR7" s="157" t="str">
        <f>IF(A7&lt;=①基本情報と建物情報の入力!$G$20, IF(①基本情報と建物情報の入力!H29&gt;=1, IF(①基本情報と建物情報の入力!H29=1, C7*2/2, C7/2), "-"), "-")</f>
        <v>-</v>
      </c>
      <c r="BS7" s="159" t="str">
        <f>IF(A7&lt;=①基本情報と建物情報の入力!$G$20, IF(①基本情報と建物情報の入力!H29&gt;=1, IF(①基本情報と建物情報の入力!H29=1, C7*2/2, 0), "-"), "-")</f>
        <v>-</v>
      </c>
      <c r="BT7" s="158" t="str">
        <f>IF(A7&lt;=①基本情報と建物情報の入力!$G$20, IF(①基本情報と建物情報の入力!H29&gt;=2, C7/2, "-"), "-")</f>
        <v>-</v>
      </c>
      <c r="BU7" s="157" t="str">
        <f>IF(A7&lt;=①基本情報と建物情報の入力!$G$20, IF(①基本情報と建物情報の入力!H29&gt;=2, 0, "-"), "-")</f>
        <v>-</v>
      </c>
      <c r="BV7" s="157" t="str">
        <f>IF(A7&lt;=①基本情報と建物情報の入力!$G$20, IF(①基本情報と建物情報の入力!H29&gt;=2, C7/2, "-"), "-")</f>
        <v>-</v>
      </c>
      <c r="BW7" s="159" t="str">
        <f>IF(A7&lt;=①基本情報と建物情報の入力!$G$20, IF(①基本情報と建物情報の入力!H29&gt;=2, C7*2/2, "-"), "-")</f>
        <v>-</v>
      </c>
      <c r="BX7" s="158" t="str">
        <f>IF(A7&lt;=①基本情報と建物情報の入力!$G$20, IF(①基本情報と建物情報の入力!H29&gt;=3, 0, "-"), "-")</f>
        <v>-</v>
      </c>
      <c r="BY7" s="157" t="str">
        <f>IF(A7&lt;=①基本情報と建物情報の入力!$G$20, IF(①基本情報と建物情報の入力!H29&gt;=3, 0, "-"), "-")</f>
        <v>-</v>
      </c>
      <c r="BZ7" s="157" t="str">
        <f>IF(A7&lt;=①基本情報と建物情報の入力!$G$20, IF(①基本情報と建物情報の入力!H29&gt;=3, 0, "-"), "-")</f>
        <v>-</v>
      </c>
      <c r="CA7" s="159" t="str">
        <f>IF(A7&lt;=①基本情報と建物情報の入力!$G$20, IF(①基本情報と建物情報の入力!H29&gt;=3, 0, "-"), "-")</f>
        <v>-</v>
      </c>
      <c r="CB7" s="158" t="str">
        <f>IF(A7&lt;=①基本情報と建物情報の入力!$G$20,IF(①基本情報と建物情報の入力!H29&gt;=1, IF(F7&gt;0, IF(A7=①基本情報と建物情報の入力!$G$20, IF(①基本情報と建物情報の入力!H29=1, (D7+E7)*2, D7/①基本情報と建物情報の入力!H29*2+E7), IF(①基本情報と建物情報の入力!H29=1, (D7+F7/D7*2), D7/①基本情報と建物情報の入力!H29+F7/D7)),0),"-"),"-")</f>
        <v>-</v>
      </c>
      <c r="CC7" s="157" t="str">
        <f>IF(A7&lt;=①基本情報と建物情報の入力!$G$20, IF(①基本情報と建物情報の入力!H29&gt;=2, IF(F7&gt;0, IF(A7=①基本情報と建物情報の入力!$G$20, D7/①基本情報と建物情報の入力!H29*2+E7, D7/①基本情報と建物情報の入力!H29+F7/D7), 0),"-"),"-")</f>
        <v>-</v>
      </c>
      <c r="CD7" s="159" t="str">
        <f>IF(A7&lt;=①基本情報と建物情報の入力!$G$20, IF(①基本情報と建物情報の入力!H29&gt;=3, IF(F7&gt;0, IF(A7=①基本情報と建物情報の入力!$G$20, D7/①基本情報と建物情報の入力!H29*2, D7/①基本情報と建物情報の入力!H29),0),"-"),"-")</f>
        <v>-</v>
      </c>
      <c r="CE7" s="158" t="str">
        <f>IF(A7&lt;=①基本情報と建物情報の入力!$G$20, IF(①基本情報と建物情報の入力!H29&gt;=1, IF(A7=1,0, IF(G7&gt;0, IF(①基本情報と建物情報の入力!H29=1, D7+G7/D7*2, D7/①基本情報と建物情報の入力!H29+G7/D7),0)),"-"),"-")</f>
        <v>-</v>
      </c>
      <c r="CF7" s="157" t="str">
        <f>IF(A7&lt;=①基本情報と建物情報の入力!$G$20, IF(①基本情報と建物情報の入力!H29&gt;=2, IF(A7=1, 0, IF(G7&gt;0, D7/①基本情報と建物情報の入力!H29+G7/D7, 0)),"-"),"-")</f>
        <v>-</v>
      </c>
      <c r="CG7" s="159" t="str">
        <f>IF(A7&lt;=①基本情報と建物情報の入力!$G$20, IF(①基本情報と建物情報の入力!H29&gt;=3, IF(A7=1, 0, IF(G7&gt;0, D7/①基本情報と建物情報の入力!H29,0)),"-"), "-")</f>
        <v>-</v>
      </c>
      <c r="CH7" s="158" t="str">
        <f>IF(A7&lt;=①基本情報と建物情報の入力!$G$20, IF(①基本情報と建物情報の入力!H29&gt;=1, IF(①基本情報と建物情報の入力!H29=1, D7/①基本情報と建物情報の入力!H29/20*C7, C7/2+D7/①基本情報と建物情報の入力!H29/20*C7), "-"), "-")</f>
        <v>-</v>
      </c>
      <c r="CI7" s="157" t="str">
        <f>IF(A7&lt;=①基本情報と建物情報の入力!$G$20, IF(①基本情報と建物情報の入力!H29&gt;=1, C7*E7/20, "-"), "-")</f>
        <v>-</v>
      </c>
      <c r="CJ7" s="157" t="str">
        <f>IF(A7&lt;=①基本情報と建物情報の入力!$G$20, IF(①基本情報と建物情報の入力!H29&gt;=1,IF(①基本情報と建物情報の入力!H29=1, D7/①基本情報と建物情報の入力!H29/20*C7, C7/2+D7/①基本情報と建物情報の入力!H29/20*C7), "-"), "-")</f>
        <v>-</v>
      </c>
      <c r="CK7" s="159" t="str">
        <f>IF(A7&lt;=①基本情報と建物情報の入力!$G$20, IF(①基本情報と建物情報の入力!H29&gt;=1, IF(①基本情報と建物情報の入力!H29=1, C7*E7/20, 0), "-"), "-")</f>
        <v>-</v>
      </c>
      <c r="CL7" s="158" t="str">
        <f>IF(A7&lt;=①基本情報と建物情報の入力!$G$20, IF(①基本情報と建物情報の入力!H29&gt;=2, C7/2+D7/①基本情報と建物情報の入力!H29/20*C7,"-"), "-")</f>
        <v>-</v>
      </c>
      <c r="CM7" s="157" t="str">
        <f>IF(A7&lt;=①基本情報と建物情報の入力!$G$20, IF(①基本情報と建物情報の入力!H29&gt;=2, 0,"-"), "-")</f>
        <v>-</v>
      </c>
      <c r="CN7" s="157" t="str">
        <f>IF(A7&lt;=①基本情報と建物情報の入力!$G$20, IF(①基本情報と建物情報の入力!H29&gt;=2, C7/2+D7/①基本情報と建物情報の入力!H29/20*C7,"-"), "-")</f>
        <v>-</v>
      </c>
      <c r="CO7" s="159" t="str">
        <f>IF(A7&lt;=①基本情報と建物情報の入力!$G$20, IF(①基本情報と建物情報の入力!H29&gt;=2, C7*E7/20, "-"), "-")</f>
        <v>-</v>
      </c>
      <c r="CP7" s="158" t="str">
        <f>IF(A7&lt;=①基本情報と建物情報の入力!$G$20, IF(①基本情報と建物情報の入力!H29&gt;=3, C7+D7/①基本情報と建物情報の入力!H29/20*C7, "-"), "-")</f>
        <v>-</v>
      </c>
      <c r="CQ7" s="157" t="str">
        <f>IF(A7&lt;=①基本情報と建物情報の入力!$G$20, IF(①基本情報と建物情報の入力!H29&gt;=3, 0, "-"), "-")</f>
        <v>-</v>
      </c>
      <c r="CR7" s="157" t="str">
        <f>IF(A7&lt;=①基本情報と建物情報の入力!$G$20, IF(①基本情報と建物情報の入力!H29&gt;=3, C7+D7/①基本情報と建物情報の入力!H29/20*C7, "-"), "-")</f>
        <v>-</v>
      </c>
      <c r="CS7" s="159" t="str">
        <f>IF(A7&lt;=①基本情報と建物情報の入力!$G$20, IF(①基本情報と建物情報の入力!H29&gt;=3, 0, "-"), "-")</f>
        <v>-</v>
      </c>
      <c r="CT7" s="158" t="str">
        <f>IF(A7&lt;=①基本情報と建物情報の入力!$G$20, IF(①基本情報と建物情報の入力!H29&gt;=1, IF(F7&gt;0, IF(A7=①基本情報と建物情報の入力!$G$20, IF(①基本情報と建物情報の入力!H29=1, D7*E7/20/①基本情報と建物情報の入力!H29*2, E7/2+D7*E7/20/①基本情報と建物情報の入力!H29*2),IF(①基本情報と建物情報の入力!H29=1, F7/10/①基本情報と建物情報の入力!H29,F7/D7/2+F7/10/①基本情報と建物情報の入力!H29)),0),"-"),"-")</f>
        <v>-</v>
      </c>
      <c r="CU7" s="157" t="str">
        <f>IF(A7&lt;=①基本情報と建物情報の入力!$G$20, IF(①基本情報と建物情報の入力!H29&gt;=2, IF(F7&gt;0, IF(A7=①基本情報と建物情報の入力!$G$20,E7/2+D7*E7/20/①基本情報と建物情報の入力!H29*2, F7/D7/2+F7/10/①基本情報と建物情報の入力!H29),0),"-"),"-")</f>
        <v>-</v>
      </c>
      <c r="CV7" s="159" t="str">
        <f>IF(A7&lt;=①基本情報と建物情報の入力!$G$20, IF(①基本情報と建物情報の入力!H29&gt;=3, IF(F7&gt;0, IF(A7=①基本情報と建物情報の入力!$G$20, E7+E7*D7/20/①基本情報と建物情報の入力!H29*2, F7/D7+F7/10/①基本情報と建物情報の入力!H29),0),"-"), "-")</f>
        <v>-</v>
      </c>
      <c r="CW7" s="158" t="str">
        <f>IF(A7&lt;=①基本情報と建物情報の入力!$G$20, IF(①基本情報と建物情報の入力!H29&gt;=1, IF(A7=1, IF(A7=①基本情報と建物情報の入力!$G$20, 0, IF(F7&gt;0, 0, IF(G8&gt;0, 0, D7/①基本情報と建物情報の入力!H29/2))), IF(A7=①基本情報と建物情報の入力!$G$20, IF(G7&gt;0, 0, IF(F6&gt;0, 0, D7/①基本情報と建物情報の入力!H29/2)), IF(F7&gt;0, IF(G7&gt;0, 0, IF(F6&gt;0, 0, D7/①基本情報と建物情報の入力!H29/2)), IF(G7&gt;0, IF(G8&gt;0, 0, D7/①基本情報と建物情報の入力!H29/2), IF(G8&gt;0, IF(F6&gt;0, 0,D7/①基本情報と建物情報の入力!H29/2), IF(F6&gt;0, D7/①基本情報と建物情報の入力!H29/2, D7/①基本情報と建物情報の入力!H29)))))),"-"),"-")</f>
        <v>-</v>
      </c>
      <c r="CX7" s="157" t="str">
        <f>IF(A7&lt;=①基本情報と建物情報の入力!$G$20, IF(①基本情報と建物情報の入力!H29&gt;=1, IF(A7=1, IF(A7=①基本情報と建物情報の入力!$G$20, 0, E7/2), IF(A7=①基本情報と建物情報の入力!$G$20, E7/2, E7)),"-"),"-")</f>
        <v>-</v>
      </c>
      <c r="CY7" s="157" t="str">
        <f>IF(A7&lt;=①基本情報と建物情報の入力!$G$20, IF(①基本情報と建物情報の入力!H29&gt;=1, IF(A7=1, IF(A7=①基本情報と建物情報の入力!$G$20, 0, D7/①基本情報と建物情報の入力!H29/2), IF(A7=①基本情報と建物情報の入力!$G$20, D7/①基本情報と建物情報の入力!H29/2, D7/①基本情報と建物情報の入力!H29)),"-"),"-")</f>
        <v>-</v>
      </c>
      <c r="CZ7" s="159" t="str">
        <f>IF(A7&lt;=①基本情報と建物情報の入力!$G$20, IF(①基本情報と建物情報の入力!H29&gt;=1, IF(A7=1, IF(A7=①基本情報と建物情報の入力!$G$20, 0, IF(①基本情報と建物情報の入力!H29=1, E7/2, 0)), IF(A7=①基本情報と建物情報の入力!$G$20, IF(①基本情報と建物情報の入力!H29=1, E7/2, 0),IF(①基本情報と建物情報の入力!H29=1, E7, 0))),"-"),"-")</f>
        <v>-</v>
      </c>
      <c r="DA7" s="161" t="str">
        <f>IF(A7&lt;=①基本情報と建物情報の入力!$G$20, IF(①基本情報と建物情報の入力!H29&gt;=2, IF(A7=1, IF(A7=①基本情報と建物情報の入力!$G$20, 0, IF(F7&gt;0, 0, IF(G8&gt;0, 0, D7/①基本情報と建物情報の入力!H29/2))), IF(A7=①基本情報と建物情報の入力!$G$20, IF(G7&gt;0, 0, IF(F6&gt;0, 0, D7/①基本情報と建物情報の入力!H29/2)), IF(F7&gt;0, IF(G7&gt;0, 0, IF(F6&gt;0, 0, D7/①基本情報と建物情報の入力!H29/2)), IF(G7&gt;0, IF(G8&gt;0, 0, D7/①基本情報と建物情報の入力!H29/2), IF(G8&gt;0,IF(F6&gt;0, 0, D7/①基本情報と建物情報の入力!H29/2), IF(F6&gt;0, D7/①基本情報と建物情報の入力!H29/2, D7/①基本情報と建物情報の入力!H29)))))),"-"),"-")</f>
        <v>-</v>
      </c>
      <c r="DB7" s="157" t="str">
        <f>IF(A7&lt;=①基本情報と建物情報の入力!$G$20, IF(①基本情報と建物情報の入力!H29&gt;=2, 0,"-"),"-")</f>
        <v>-</v>
      </c>
      <c r="DC7" s="157" t="str">
        <f>IF(A7&lt;=①基本情報と建物情報の入力!$G$20, IF(①基本情報と建物情報の入力!H29&gt;=2, IF(A7=1, IF(A7=①基本情報と建物情報の入力!$G$20, 0, D7/①基本情報と建物情報の入力!H29/2), IF(A7=①基本情報と建物情報の入力!$G$20, D7/①基本情報と建物情報の入力!H29/2, D7/①基本情報と建物情報の入力!H29)),"-"),"-")</f>
        <v>-</v>
      </c>
      <c r="DD7" s="159" t="str">
        <f>IF(A7&lt;=①基本情報と建物情報の入力!$G$20, IF(①基本情報と建物情報の入力!H29&gt;=2, IF(A7=1, IF(A7=①基本情報と建物情報の入力!$G$20, 0, E7/2), IF(A7=①基本情報と建物情報の入力!$G$20, E7/2, E7)),"-"),"-")</f>
        <v>-</v>
      </c>
      <c r="DE7" s="162" t="str">
        <f>IF(A7&lt;=①基本情報と建物情報の入力!$G$20, IF(①基本情報と建物情報の入力!H29&gt;=3, IF(A7=1, IF(A7=①基本情報と建物情報の入力!$G$20, 0, IF(F7&gt;0, 0, IF(G8&gt;0, 0, D7/①基本情報と建物情報の入力!H29/2))), IF(A7=①基本情報と建物情報の入力!$G$20, IF(G7&gt;0, 0, IF(F6&gt;0, 0, D7/①基本情報と建物情報の入力!H29/2)), IF(F7&gt;0, IF(G7&gt;0, 0, IF(F6&gt;0, 0, D7/①基本情報と建物情報の入力!H29/2)), IF(G7&gt;0, IF(G8&gt;0, 0, D7/①基本情報と建物情報の入力!H29/2), IF(G8&gt;0, IF(F6&gt;0, 0, D7/①基本情報と建物情報の入力!H29/2), IF(F6&gt;0, D7/①基本情報と建物情報の入力!H29/2, D7/①基本情報と建物情報の入力!H29)))))),"-"),"-")</f>
        <v>-</v>
      </c>
      <c r="DF7" s="157" t="str">
        <f>IF(A7&lt;=①基本情報と建物情報の入力!$G$20, IF(①基本情報と建物情報の入力!H29&gt;=3, 0, "-"),"-")</f>
        <v>-</v>
      </c>
      <c r="DG7" s="157" t="str">
        <f>IF(A7&lt;=①基本情報と建物情報の入力!$G$20, IF(①基本情報と建物情報の入力!H29&gt;=3, IF(A7=1, IF(A7=①基本情報と建物情報の入力!$G$20, 0, D7/①基本情報と建物情報の入力!H29/2), IF(A7=①基本情報と建物情報の入力!$G$20, D7/①基本情報と建物情報の入力!H29/2, D7/①基本情報と建物情報の入力!H29)),"-"),"-")</f>
        <v>-</v>
      </c>
      <c r="DH7" s="159" t="str">
        <f>IF(A7&lt;=①基本情報と建物情報の入力!$G$20, IF(①基本情報と建物情報の入力!H29&gt;=3, 0, "-"),"-")</f>
        <v>-</v>
      </c>
      <c r="DI7" s="158" t="str">
        <f>IF(A7&lt;=①基本情報と建物情報の入力!$G$20, IF(①基本情報と建物情報の入力!H29&gt;=1, IF(A7=1, 0, IF(G7&gt;0, IF(①基本情報と建物情報の入力!H29=1, G7/10/①基本情報と建物情報の入力!H29, G7/D7/2+G7/10/①基本情報と建物情報の入力!H29), 0)),"-"),"-")</f>
        <v>-</v>
      </c>
      <c r="DJ7" s="157" t="str">
        <f>IF(A7&lt;=①基本情報と建物情報の入力!$G$20, IF(①基本情報と建物情報の入力!H29&gt;=2, IF(A7=1, 0, IF(G7&gt;0, G7/D7/2+G7/10/①基本情報と建物情報の入力!H29, 0)),"-"),"-")</f>
        <v>-</v>
      </c>
      <c r="DK7" s="159" t="str">
        <f>IF(A7&lt;=①基本情報と建物情報の入力!$G$20, IF(①基本情報と建物情報の入力!H29&gt;=3, IF(A7=1, 0, IF(G7&gt;0, G7/D7+G7/10/①基本情報と建物情報の入力!H29, 0)),"-"),"-")</f>
        <v>-</v>
      </c>
      <c r="DL7" s="158" t="str">
        <f>IF(A7&lt;=①基本情報と建物情報の入力!$G$20, IF(①基本情報と建物情報の入力!H29&gt;=1, IF(A7=1, IF(A7=①基本情報と建物情報の入力!$G$20, 0, IF(F7&gt;0, D7/①基本情報と建物情報の入力!H29/2, 0)), IF(A7=①基本情報と建物情報の入力!$G$20, IF(F6&gt;0, D7/①基本情報と建物情報の入力!H29/2, 0), IF(F7&gt;0, IF(F6&gt;0, D7/①基本情報と建物情報の入力!H29, D7/①基本情報と建物情報の入力!H29/2), IF(F6&gt;0, D7/①基本情報と建物情報の入力!H29/2, 0)))),"-"),"-")</f>
        <v>-</v>
      </c>
      <c r="DM7" s="157" t="str">
        <f>IF(A7&lt;=①基本情報と建物情報の入力!$G$20, IF(①基本情報と建物情報の入力!H29&gt;=2, IF(A7=1, IF(A7=①基本情報と建物情報の入力!$G$20, 0, IF(F7&gt;0, D7/①基本情報と建物情報の入力!H29/2, 0)), IF(A7=①基本情報と建物情報の入力!$G$20, IF(F6&gt;0, D7/①基本情報と建物情報の入力!H29/2, 0), IF(F7&gt;0, IF(F6&gt;0, D7/①基本情報と建物情報の入力!H29, D7/①基本情報と建物情報の入力!H29/2), IF(F6&gt;0, D7/①基本情報と建物情報の入力!H29/2, 0)))),"-"),"-")</f>
        <v>-</v>
      </c>
      <c r="DN7" s="159" t="str">
        <f>IF(A7&lt;=①基本情報と建物情報の入力!$G$20, IF(①基本情報と建物情報の入力!H29&gt;=3, IF(A7=1, IF(A7=①基本情報と建物情報の入力!$G$20, 0, IF(F7&gt;0, D7/①基本情報と建物情報の入力!H29/2, 0)), IF(A7=①基本情報と建物情報の入力!$G$20, IF(F6&gt;0, D7/①基本情報と建物情報の入力!H29/2, 0), IF(F7&gt;0, IF(F6&gt;0, D7/①基本情報と建物情報の入力!H29, D7/①基本情報と建物情報の入力!H29/2), IF(F6&gt;0, D7/①基本情報と建物情報の入力!H29/2, 0)))),"-"),"-")</f>
        <v>-</v>
      </c>
      <c r="DO7" s="158" t="str">
        <f>IF(A7&lt;=①基本情報と建物情報の入力!$G$20, IF(①基本情報と建物情報の入力!H29&gt;=1, IF(A7=1, IF(A7=①基本情報と建物情報の入力!$G$20, 0, IF(G8&gt;0, D7/①基本情報と建物情報の入力!H29/2, 0)), IF(A7=①基本情報と建物情報の入力!$G$20, IF(G7&gt;0, D7/①基本情報と建物情報の入力!H29/2,0), IF(G7&gt;0, IF(G8&gt;0, D7/①基本情報と建物情報の入力!H30, D7/①基本情報と建物情報の入力!H29/2), IF(G8&gt;0, D7/①基本情報と建物情報の入力!H29/2,0)))),"-"),"-")</f>
        <v>-</v>
      </c>
      <c r="DP7" s="157" t="str">
        <f>IF(A7&lt;=①基本情報と建物情報の入力!$G$20, IF(①基本情報と建物情報の入力!H29&gt;=2, IF(A7=1, IF(A7=①基本情報と建物情報の入力!$G$20, 0, IF(G8&gt;0, D7/①基本情報と建物情報の入力!H29/2, 0)), IF(A7=①基本情報と建物情報の入力!$G$20, IF(G7&gt;0, D7/①基本情報と建物情報の入力!H29/2,0), IF(G7&gt;0, IF(G8&gt;0, D7/①基本情報と建物情報の入力!H30, D7/①基本情報と建物情報の入力!H29/2), IF(G8&gt;0, D7/①基本情報と建物情報の入力!H29/2,0)))),"-"),"-")</f>
        <v>-</v>
      </c>
      <c r="DQ7" s="159" t="str">
        <f>IF(A7&lt;=①基本情報と建物情報の入力!$G$20, IF(①基本情報と建物情報の入力!H29&gt;=3, IF(A7=1, IF(A7=①基本情報と建物情報の入力!$G$20, 0, IF(G8&gt;0, D7/①基本情報と建物情報の入力!H29/2, 0)), IF(A7=①基本情報と建物情報の入力!$G$20, IF(G7&gt;0, D7/①基本情報と建物情報の入力!H29/2,0), IF(G7&gt;0, IF(G8&gt;0, D7/①基本情報と建物情報の入力!H30, D7/①基本情報と建物情報の入力!H29/2), IF(G8&gt;0, D7/①基本情報と建物情報の入力!H29/2,0)))),"-"),"-")</f>
        <v>-</v>
      </c>
      <c r="DR7" s="158" t="str">
        <f>IF(A7&lt;=①基本情報と建物情報の入力!$G$20, IF(①基本情報と建物情報の入力!H29&gt;=1, IF(A7=1, D7/①基本情報と建物情報の入力!H29, 0),"-"),"-")</f>
        <v>-</v>
      </c>
      <c r="DS7" s="157" t="str">
        <f>IF(A7&lt;=①基本情報と建物情報の入力!$G$20, IF(①基本情報と建物情報の入力!H29&gt;=1, IF(A7=1, E7, 0),"-"),"-")</f>
        <v>-</v>
      </c>
      <c r="DT7" s="157" t="str">
        <f>IF(A7&lt;=①基本情報と建物情報の入力!$G$20, IF(①基本情報と建物情報の入力!H29&gt;=1, IF(A7=1, D7/①基本情報と建物情報の入力!H29, 0),"-"),"-")</f>
        <v>-</v>
      </c>
      <c r="DU7" s="159" t="str">
        <f>IF(A7&lt;=①基本情報と建物情報の入力!$G$20, IF(①基本情報と建物情報の入力!H29&gt;=1, IF(A7=1, IF(①基本情報と建物情報の入力!H29=1, E7, 0), 0),"-"),"-")</f>
        <v>-</v>
      </c>
      <c r="DV7" s="158" t="str">
        <f>IF(A7&lt;=①基本情報と建物情報の入力!$G$20, IF(①基本情報と建物情報の入力!H29&gt;=2, IF(A7=1, D7/①基本情報と建物情報の入力!H29, 0),"-"),"-")</f>
        <v>-</v>
      </c>
      <c r="DW7" s="157" t="str">
        <f>IF(A7&lt;=①基本情報と建物情報の入力!$G$20, IF(①基本情報と建物情報の入力!H29&gt;=2, 0,"-"),"-")</f>
        <v>-</v>
      </c>
      <c r="DX7" s="157" t="str">
        <f>IF(A7&lt;=①基本情報と建物情報の入力!$G$20, IF(①基本情報と建物情報の入力!H29&gt;=2, IF(A7=1, D7/①基本情報と建物情報の入力!H29, 0),"-"),"-")</f>
        <v>-</v>
      </c>
      <c r="DY7" s="159" t="str">
        <f>IF(A7&lt;=①基本情報と建物情報の入力!$G$20, IF(①基本情報と建物情報の入力!H29&gt;=2, IF(A7=1, E7, 0),"-"),"-")</f>
        <v>-</v>
      </c>
      <c r="DZ7" s="158" t="str">
        <f>IF(A7&lt;=①基本情報と建物情報の入力!$G$20, IF(①基本情報と建物情報の入力!H29&gt;=3, IF(A7=1, D7/①基本情報と建物情報の入力!H29, 0),"-"),"-")</f>
        <v>-</v>
      </c>
      <c r="EA7" s="157" t="str">
        <f>IF(A7&lt;=①基本情報と建物情報の入力!$G$20, IF(①基本情報と建物情報の入力!H29&gt;=3, 0, "-"),"-")</f>
        <v>-</v>
      </c>
      <c r="EB7" s="157" t="str">
        <f>IF(A7&lt;=①基本情報と建物情報の入力!$G$20, IF(①基本情報と建物情報の入力!H29&gt;=3, IF(A7=1, D7/①基本情報と建物情報の入力!H29, 0),"-"),"-")</f>
        <v>-</v>
      </c>
      <c r="EC7" s="159" t="str">
        <f>IF(A7&lt;=①基本情報と建物情報の入力!$G$20, IF(①基本情報と建物情報の入力!H29&gt;=3, 0, "-"),"-")</f>
        <v>-</v>
      </c>
      <c r="ED7" s="158" t="str">
        <f>IF(A7&lt;=①基本情報と建物情報の入力!$G$20, IF(①基本情報と建物情報の入力!H29&gt;=1, IF(A7=1, IF(①基本情報と建物情報の入力!H29=1, D7*E7/①基本情報と建物情報の入力!H29/10, E7/2+D7*E7/①基本情報と建物情報の入力!H29/10),0),"-"),"-")</f>
        <v>-</v>
      </c>
      <c r="EE7" s="157" t="str">
        <f>IF(A7&lt;=①基本情報と建物情報の入力!$G$20, IF(①基本情報と建物情報の入力!H29&gt;=2, IF(A7=1, E7/2+D7*E7/①基本情報と建物情報の入力!H29/10,0),"-"),"-")</f>
        <v>-</v>
      </c>
      <c r="EF7" s="159" t="str">
        <f>IF(A7&lt;=①基本情報と建物情報の入力!$G$20, IF(①基本情報と建物情報の入力!H29&gt;=3, IF(A7=1, E7+D7*E7/①基本情報と建物情報の入力!H29/10,0),"-"),"-")</f>
        <v>-</v>
      </c>
      <c r="EG7" s="160"/>
      <c r="EH7" s="158" t="str">
        <f>IF(A7&lt;=①基本情報と建物情報の入力!$G$20, IF(①基本情報と建物情報の入力!H29&gt;=1, SUM(AT7:AU7,AW7),"-"),"-")</f>
        <v>-</v>
      </c>
      <c r="EI7" s="157" t="str">
        <f>IF(A7&lt;=①基本情報と建物情報の入力!$G$20, IF(①基本情報と建物情報の入力!H29&gt;=2, SUM(AX7:AY7,BA7),"-"),"-")</f>
        <v>-</v>
      </c>
      <c r="EJ7" s="159" t="str">
        <f>IF(A7&lt;=①基本情報と建物情報の入力!$G$20, IF(①基本情報と建物情報の入力!H29&gt;=3, SUM(BB7:BC7,BE7),"-"),"-")</f>
        <v>-</v>
      </c>
      <c r="EK7" s="158" t="str">
        <f>IF(A7&lt;=①基本情報と建物情報の入力!$G$20, IF(①基本情報と建物情報の入力!H29&gt;=1,  AV7,"-"),"-")</f>
        <v>-</v>
      </c>
      <c r="EL7" s="157" t="str">
        <f>IF(A7&lt;=①基本情報と建物情報の入力!$G$20, IF(①基本情報と建物情報の入力!H29&gt;=2,AZ7,"-"),"-")</f>
        <v>-</v>
      </c>
      <c r="EM7" s="159" t="str">
        <f>IF(A7&lt;=①基本情報と建物情報の入力!$G$20, IF(①基本情報と建物情報の入力!H29&gt;=3, BD7,"-"),"-")</f>
        <v>-</v>
      </c>
      <c r="EN7" s="158" t="str">
        <f>IF($A7&lt;=①基本情報と建物情報の入力!$G$20, IF(①基本情報と建物情報の入力!$H29&gt;=1, SUM(AE7:AF7,AH7),"-"),"-")</f>
        <v>-</v>
      </c>
      <c r="EO7" s="157" t="str">
        <f>IF($A7&lt;=①基本情報と建物情報の入力!$G$20, IF(①基本情報と建物情報の入力!$H29&gt;=2, SUM(AI7:AJ7,AL7),"-"),"-")</f>
        <v>-</v>
      </c>
      <c r="EP7" s="159" t="str">
        <f>IF($A7&lt;=①基本情報と建物情報の入力!$G$20, IF(①基本情報と建物情報の入力!$H29&gt;=3, SUM(AM7:AN7,AP7),"-"),"-")</f>
        <v>-</v>
      </c>
      <c r="EQ7" s="158" t="str">
        <f>IF($A7&lt;=①基本情報と建物情報の入力!$G$20, IF(①基本情報と建物情報の入力!$H29&gt;=1, AG7,"-"),"-")</f>
        <v>-</v>
      </c>
      <c r="ER7" s="157" t="str">
        <f>IF($A7&lt;=①基本情報と建物情報の入力!$G$20, IF(①基本情報と建物情報の入力!$H29&gt;=2, AK7,"-"),"-")</f>
        <v>-</v>
      </c>
      <c r="ES7" s="159" t="str">
        <f>IF($A7&lt;=①基本情報と建物情報の入力!$G$20, IF(①基本情報と建物情報の入力!$H29&gt;=3, AO7,"-"),"-")</f>
        <v>-</v>
      </c>
      <c r="ET7" s="160"/>
      <c r="EU7" s="158" t="str">
        <f>IF($A7&lt;=①基本情報と建物情報の入力!$G$20, IF(①基本情報と建物情報の入力!$H29&gt;=1,SUM(EH7,EK7),"-"),"-")</f>
        <v>-</v>
      </c>
      <c r="EV7" s="157" t="str">
        <f>IF($A7&lt;=①基本情報と建物情報の入力!$G$20, IF(①基本情報と建物情報の入力!$H29&gt;=2,SUM(EI7,EL7),"-"),"-")</f>
        <v>-</v>
      </c>
      <c r="EW7" s="159" t="str">
        <f>IF($A7&lt;=①基本情報と建物情報の入力!$G$20, IF(①基本情報と建物情報の入力!$H29&gt;=3,SUM(EJ7,EM7),"-"),"-")</f>
        <v>-</v>
      </c>
      <c r="EX7" s="158" t="str">
        <f>IF($A7&lt;=①基本情報と建物情報の入力!$G$20, IF(①基本情報と建物情報の入力!$H29&gt;=1,   Y7,"-"),"-")</f>
        <v>-</v>
      </c>
      <c r="EY7" s="157" t="str">
        <f>IF($A7&lt;=①基本情報と建物情報の入力!$G$20, IF(①基本情報と建物情報の入力!$H29&gt;=2,   Z7,"-"),"-")</f>
        <v>-</v>
      </c>
      <c r="EZ7" s="159" t="str">
        <f>IF($A7&lt;=①基本情報と建物情報の入力!$G$20, IF(①基本情報と建物情報の入力!$H29&gt;=3,   AA7,"-"),"-")</f>
        <v>-</v>
      </c>
      <c r="FA7" s="158" t="str">
        <f>IF($A7&lt;=①基本情報と建物情報の入力!$G$20, IF(①基本情報と建物情報の入力!$H29&gt;=1, IF($A7=1, P7, 0),"-"),"-")</f>
        <v>-</v>
      </c>
      <c r="FB7" s="157" t="str">
        <f>IF($A7&lt;=①基本情報と建物情報の入力!$G$20, IF(①基本情報と建物情報の入力!$H29&gt;=2, IF($A7=1, Q7, 0),"-"),"-")</f>
        <v>-</v>
      </c>
      <c r="FC7" s="159" t="str">
        <f>IF($A7&lt;=①基本情報と建物情報の入力!$G$20, IF(①基本情報と建物情報の入力!$H29&gt;=3, IF($A7=1, R7, 0),"-"),"-")</f>
        <v>-</v>
      </c>
      <c r="FD7" s="158" t="str">
        <f>IF($A7&lt;=①基本情報と建物情報の入力!$G$20, IF(①基本情報と建物情報の入力!$H29&gt;=1, AB7,"-"),"-")</f>
        <v>-</v>
      </c>
      <c r="FE7" s="157" t="str">
        <f>IF($A7&lt;=①基本情報と建物情報の入力!$G$20, IF(①基本情報と建物情報の入力!$H29&gt;=2, AC7,"-"),"-")</f>
        <v>-</v>
      </c>
      <c r="FF7" s="159" t="str">
        <f>IF($A7&lt;=①基本情報と建物情報の入力!$G$20, IF(①基本情報と建物情報の入力!$H29&gt;=3, AD7,"-"),"-")</f>
        <v>-</v>
      </c>
      <c r="FG7" s="158" t="str">
        <f>IF($A7&lt;=①基本情報と建物情報の入力!$G$20, IF(①基本情報と建物情報の入力!$H29&gt;=1, BF7,"-"),"-")</f>
        <v>-</v>
      </c>
      <c r="FH7" s="157" t="str">
        <f>IF($A7&lt;=①基本情報と建物情報の入力!$G$20, IF(①基本情報と建物情報の入力!$H29&gt;=2, BG7,"-"),"-")</f>
        <v>-</v>
      </c>
      <c r="FI7" s="159" t="str">
        <f>IF($A7&lt;=①基本情報と建物情報の入力!$G$20, IF(①基本情報と建物情報の入力!$H29&gt;=3, BH7,"-"),"-")</f>
        <v>-</v>
      </c>
      <c r="FJ7" s="158" t="str">
        <f>IF($A7&lt;=①基本情報と建物情報の入力!$G$20, IF(①基本情報と建物情報の入力!$H29&gt;=1, IF($A7=1, 0, BI7),"-"),"-")</f>
        <v>-</v>
      </c>
      <c r="FK7" s="157" t="str">
        <f>IF($A7&lt;=①基本情報と建物情報の入力!$G$20, IF(①基本情報と建物情報の入力!$H29&gt;=2, IF($A7=1, 0, BJ7),"-"),"-")</f>
        <v>-</v>
      </c>
      <c r="FL7" s="159" t="str">
        <f>IF($A7&lt;=①基本情報と建物情報の入力!$G$20, IF(①基本情報と建物情報の入力!$H29&gt;=3, IF($A7=1, 0, BK7),"-"),"-")</f>
        <v>-</v>
      </c>
      <c r="FM7" s="158" t="str">
        <f>IF($A7&lt;=①基本情報と建物情報の入力!$G$20, IF(①基本情報と建物情報の入力!$H29&gt;=1, BL7,"-"),"-")</f>
        <v>-</v>
      </c>
      <c r="FN7" s="157" t="str">
        <f>IF($A7&lt;=①基本情報と建物情報の入力!$G$20, IF(①基本情報と建物情報の入力!$H29&gt;=2, BM7,"-"),"-")</f>
        <v>-</v>
      </c>
      <c r="FO7" s="159" t="str">
        <f>IF($A7&lt;=①基本情報と建物情報の入力!$G$20, IF(①基本情報と建物情報の入力!$H29&gt;=3, BN7,"-"),"-")</f>
        <v>-</v>
      </c>
      <c r="FP7" s="158" t="str">
        <f>IF($A7&lt;=①基本情報と建物情報の入力!$G$20, IF(①基本情報と建物情報の入力!$H29&gt;=1, SUM(EN7,EQ7),"-"),"-")</f>
        <v>-</v>
      </c>
      <c r="FQ7" s="157" t="str">
        <f>IF($A7&lt;=①基本情報と建物情報の入力!$G$20, IF(①基本情報と建物情報の入力!$H29&gt;=2, SUM(EO7,ER7),"-"),"-")</f>
        <v>-</v>
      </c>
      <c r="FR7" s="159" t="str">
        <f>IF($A7&lt;=①基本情報と建物情報の入力!$G$20, IF(①基本情報と建物情報の入力!$H29&gt;=3, SUM(EP7,ES7),"-"),"-")</f>
        <v>-</v>
      </c>
      <c r="FS7" s="158" t="str">
        <f>IF($A7&lt;=①基本情報と建物情報の入力!$G$20, IF(①基本情報と建物情報の入力!$H29&gt;=1, AQ7,"-"),"-")</f>
        <v>-</v>
      </c>
      <c r="FT7" s="157" t="str">
        <f>IF($A7&lt;=①基本情報と建物情報の入力!$G$20, IF(①基本情報と建物情報の入力!$H29&gt;=2, AR7,"-"),"-")</f>
        <v>-</v>
      </c>
      <c r="FU7" s="159" t="str">
        <f>IF($A7&lt;=①基本情報と建物情報の入力!$G$20, IF(①基本情報と建物情報の入力!$H29&gt;=3, AS7,"-"),"-")</f>
        <v>-</v>
      </c>
      <c r="FV7" s="158" t="str">
        <f>IF($A7&lt;=①基本情報と建物情報の入力!$G$20, IF(①基本情報と建物情報の入力!$H29&gt;=1, SUM(EU7,EX7,FA7,FD7,FG7,FJ7,FM7,FP7,FS7),"-"),"-")</f>
        <v>-</v>
      </c>
      <c r="FW7" s="157" t="str">
        <f>IF($A7&lt;=①基本情報と建物情報の入力!$G$20, IF(①基本情報と建物情報の入力!$H29&gt;=2, SUM(EV7,EY7,FB7,FE7,FH7,FK7,FN7,FQ7,FT7),"-"),"-")</f>
        <v>-</v>
      </c>
      <c r="FX7" s="159" t="str">
        <f>IF($A7&lt;=①基本情報と建物情報の入力!$G$20, IF(①基本情報と建物情報の入力!$H29&gt;=3, SUM(EW7,EZ7,FC7,FF7,FI7,FL7,FO7,FR7,FU7),"-"),"-")</f>
        <v>-</v>
      </c>
      <c r="FY7" s="160"/>
      <c r="FZ7" s="158" t="str">
        <f>IF($A7&lt;=①基本情報と建物情報の入力!$G$20, ①基本情報と建物情報の入力!H$61, "-")</f>
        <v>-</v>
      </c>
      <c r="GA7" s="157" t="str">
        <f>IF($A7&lt;=①基本情報と建物情報の入力!$G$20, ①基本情報と建物情報の入力!H$62, "-")</f>
        <v>-</v>
      </c>
      <c r="GB7" s="157" t="str">
        <f>IF($A7&lt;=①基本情報と建物情報の入力!$G$20, ①基本情報と建物情報の入力!H$63, "-")</f>
        <v>-</v>
      </c>
      <c r="GC7" s="157" t="str">
        <f>IF($A7&lt;=①基本情報と建物情報の入力!$G$20, ①基本情報と建物情報の入力!H$64, "-")</f>
        <v>-</v>
      </c>
      <c r="GD7" s="157" t="str">
        <f>IF($A7&lt;=①基本情報と建物情報の入力!$G$20, ①基本情報と建物情報の入力!H$65, "-")</f>
        <v>-</v>
      </c>
      <c r="GE7" s="157" t="str">
        <f>IF($A7&lt;=①基本情報と建物情報の入力!$G$20, ①基本情報と建物情報の入力!H$66, "-")</f>
        <v>-</v>
      </c>
      <c r="GF7" s="157" t="str">
        <f>IF(A7&lt;=①基本情報と建物情報の入力!$G$20, ①基本情報と建物情報の入力!$H$66/(2*(0.09-0.15)*①基本情報と建物情報の入力!$H$66+1),"-")</f>
        <v>-</v>
      </c>
      <c r="GG7" s="157" t="str">
        <f>IF($A7&lt;=①基本情報と建物情報の入力!$G$20, ①基本情報と建物情報の入力!H$67, "-")</f>
        <v>-</v>
      </c>
      <c r="GH7" s="159" t="str">
        <f>IF($A7&lt;=①基本情報と建物情報の入力!$G$20, 4.65, "-")</f>
        <v>-</v>
      </c>
      <c r="GI7" s="160"/>
      <c r="GJ7" s="158" t="str">
        <f>IF($A7&lt;=①基本情報と建物情報の入力!$G$20,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7" s="157" t="str">
        <f t="array" ref="GK7">IF($A7&lt;=①基本情報と建物情報の入力!$G$20,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7" s="157" t="str">
        <f t="array" ref="GL7">IF($A7&lt;=①基本情報と建物情報の入力!$G$20,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7" s="157" t="str">
        <f t="array" ref="GM7">IF($A7&lt;=①基本情報と建物情報の入力!$G$20,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7" s="157" t="str">
        <f t="array" ref="GN7">IF($A7&lt;=①基本情報と建物情報の入力!$G$20,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7" s="157" t="str">
        <f t="array" ref="GO7">IF($A7&lt;=①基本情報と建物情報の入力!$G$20,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7" s="157" t="str">
        <f t="array" ref="GP7">IF($A7&lt;=①基本情報と建物情報の入力!$G$20,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7" s="157" t="str">
        <f t="array" ref="GQ7">IF($A7&lt;=①基本情報と建物情報の入力!$G$20,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7" s="157" t="str">
        <f t="array" ref="GR7">IF($A7&lt;=①基本情報と建物情報の入力!$G$20,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7" s="157" t="str">
        <f t="array" ref="GS7">IF($A7&lt;=①基本情報と建物情報の入力!$G$20,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7" s="159" t="str">
        <f t="array" ref="GT7">IF($A7&lt;=①基本情報と建物情報の入力!$G$20,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7" s="160"/>
      <c r="GV7" s="158" t="str">
        <f>IF($A7&lt;=①基本情報と建物情報の入力!$G$20, 温度差係数!$A$10, "-")</f>
        <v>-</v>
      </c>
      <c r="GW7" s="157" t="str">
        <f>IF($A7&lt;=①基本情報と建物情報の入力!$G$20,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7" s="157" t="str">
        <f>IF($A7&lt;=①基本情報と建物情報の入力!$G$20, 温度差係数!$B$10, "-")</f>
        <v>-</v>
      </c>
      <c r="GY7" s="159" t="str">
        <f>IF($A7&lt;=①基本情報と建物情報の入力!$G$20, INDEX(温度差係数!$C$10:$J$10, 0, MATCH(①基本情報と建物情報の入力!$G$13, 温度差係数!$C$9:$J$9, 0)), "-")</f>
        <v>-</v>
      </c>
      <c r="GZ7" s="160"/>
      <c r="HA7" s="158" t="str">
        <f>IF($A7&lt;=①基本情報と建物情報の入力!$G$20, IF(①基本情報と建物情報の入力!$H29&gt;=1, EH7*$FZ7*$GV7+EK7*$FZ7*$GW7,"-"),"-")</f>
        <v>-</v>
      </c>
      <c r="HB7" s="157" t="str">
        <f>IF($A7&lt;=①基本情報と建物情報の入力!$G$20, IF(①基本情報と建物情報の入力!$H29&gt;=2, EI7*$FZ7*$GV7+EL7*$FZ7*$GW7,"-"),"-")</f>
        <v>-</v>
      </c>
      <c r="HC7" s="159" t="str">
        <f>IF($A7&lt;=①基本情報と建物情報の入力!$G$20, IF(①基本情報と建物情報の入力!$H29&gt;=3, EJ7*$FZ7*$GV7+EM7*$FZ7*$GW7,"-"),"-")</f>
        <v>-</v>
      </c>
      <c r="HD7" s="158" t="str">
        <f>IF($A7&lt;=①基本情報と建物情報の入力!$G$20, IF(①基本情報と建物情報の入力!$H29&gt;=1, EX7*$GA7*$GV7,"-"),"-")</f>
        <v>-</v>
      </c>
      <c r="HE7" s="157" t="str">
        <f>IF($A7&lt;=①基本情報と建物情報の入力!$G$20, IF(①基本情報と建物情報の入力!$H29&gt;=2, EY7*$GA7*$GV7,"-"),"-")</f>
        <v>-</v>
      </c>
      <c r="HF7" s="159" t="str">
        <f>IF($A7&lt;=①基本情報と建物情報の入力!$G$20, IF(①基本情報と建物情報の入力!$H29&gt;=3, EZ7*$GA7*$GV7,"-"),"-")</f>
        <v>-</v>
      </c>
      <c r="HG7" s="158" t="str">
        <f>IF($A7&lt;=①基本情報と建物情報の入力!$G$20, IF(①基本情報と建物情報の入力!$H29&gt;=1, FA7*$GB7*$GX7,"-"),"-")</f>
        <v>-</v>
      </c>
      <c r="HH7" s="157" t="str">
        <f>IF($A7&lt;=①基本情報と建物情報の入力!$G$20, IF(①基本情報と建物情報の入力!$H29&gt;=2, FB7*$GB7*$GX7,"-"),"-")</f>
        <v>-</v>
      </c>
      <c r="HI7" s="159" t="str">
        <f>IF($A7&lt;=①基本情報と建物情報の入力!$G$20, IF(①基本情報と建物情報の入力!$H29&gt;=3, FC7*$GB7*$GX7,"-"),"-")</f>
        <v>-</v>
      </c>
      <c r="HJ7" s="158" t="str">
        <f>IF($A7&lt;=①基本情報と建物情報の入力!$G$20, IF(①基本情報と建物情報の入力!$H29&gt;=1, FD7*$GC7*$GV7,"-"),"-")</f>
        <v>-</v>
      </c>
      <c r="HK7" s="157" t="str">
        <f>IF($A7&lt;=①基本情報と建物情報の入力!$G$20, IF(①基本情報と建物情報の入力!$H29&gt;=2, FE7*$GC7*$GV7,"-"),"-")</f>
        <v>-</v>
      </c>
      <c r="HL7" s="159" t="str">
        <f>IF($A7&lt;=①基本情報と建物情報の入力!$G$20, IF(①基本情報と建物情報の入力!$H29&gt;=3, FF7*$GC7*$GV7,"-"),"-")</f>
        <v>-</v>
      </c>
      <c r="HM7" s="158" t="str">
        <f>IF($A7&lt;=①基本情報と建物情報の入力!$G$20, IF(①基本情報と建物情報の入力!$H29&gt;=1, FG7*$GD7*$GY7,"-"),"-")</f>
        <v>-</v>
      </c>
      <c r="HN7" s="157" t="str">
        <f>IF($A7&lt;=①基本情報と建物情報の入力!$G$20, IF(①基本情報と建物情報の入力!$H29&gt;=2, FH7*$GD7*$GY7,"-"),"-")</f>
        <v>-</v>
      </c>
      <c r="HO7" s="159" t="str">
        <f>IF($A7&lt;=①基本情報と建物情報の入力!$G$20, IF(①基本情報と建物情報の入力!$H29&gt;=3, FI7*$GD7*$GY7,"-"),"-")</f>
        <v>-</v>
      </c>
      <c r="HP7" s="158" t="str">
        <f>IF($A7&lt;=①基本情報と建物情報の入力!$G$20, IF(①基本情報と建物情報の入力!$H29&gt;=1, FJ7*$GE7*$GY7,"-"),"-")</f>
        <v>-</v>
      </c>
      <c r="HQ7" s="157" t="str">
        <f>IF($A7&lt;=①基本情報と建物情報の入力!$G$20, IF(①基本情報と建物情報の入力!$H29&gt;=2, FK7*$GE7*$GY7,"-"),"-")</f>
        <v>-</v>
      </c>
      <c r="HR7" s="159" t="str">
        <f>IF($A7&lt;=①基本情報と建物情報の入力!$G$20, IF(①基本情報と建物情報の入力!$H29&gt;=3, FL7*$GE7*$GY7,"-"),"-")</f>
        <v>-</v>
      </c>
      <c r="HS7" s="158" t="str">
        <f>IF($A7&lt;=①基本情報と建物情報の入力!$G$20, IF(①基本情報と建物情報の入力!$H29&gt;=1, FM7*$GF7*$GY7,"-"),"-")</f>
        <v>-</v>
      </c>
      <c r="HT7" s="157" t="str">
        <f>IF($A7&lt;=①基本情報と建物情報の入力!$G$20, IF(①基本情報と建物情報の入力!$H29&gt;=2, FN7*$GF7*$GY7,"-"),"-")</f>
        <v>-</v>
      </c>
      <c r="HU7" s="159" t="str">
        <f>IF($A7&lt;=①基本情報と建物情報の入力!$G$20, IF(①基本情報と建物情報の入力!$H29&gt;=3, FO7*$GF7*$GY7,"-"),"-")</f>
        <v>-</v>
      </c>
      <c r="HV7" s="158" t="str">
        <f>IF($A7&lt;=①基本情報と建物情報の入力!$G$20, IF(①基本情報と建物情報の入力!$H29&gt;=1, EN7*$GG7*$GV7+EQ7*$GG7*$GW7,"-"),"-")</f>
        <v>-</v>
      </c>
      <c r="HW7" s="157" t="str">
        <f>IF($A7&lt;=①基本情報と建物情報の入力!$G$20, IF(①基本情報と建物情報の入力!$H29&gt;=2, EO7*$GG7*$GV7+ER7*$GG7*$GW7,"-"),"-")</f>
        <v>-</v>
      </c>
      <c r="HX7" s="159" t="str">
        <f>IF($A7&lt;=①基本情報と建物情報の入力!$G$20, IF(①基本情報と建物情報の入力!$H29&gt;=3, EP7*$GG7*$GV7+ES7*$GG7*$GW7,"-"),"-")</f>
        <v>-</v>
      </c>
      <c r="HY7" s="158" t="str">
        <f>IF($A7&lt;=①基本情報と建物情報の入力!$G$20, IF(①基本情報と建物情報の入力!$H29&gt;=1, FS7*$GH7*$GW7,"-"),"-")</f>
        <v>-</v>
      </c>
      <c r="HZ7" s="157" t="str">
        <f>IF($A7&lt;=①基本情報と建物情報の入力!$G$20, IF(①基本情報と建物情報の入力!$H29&gt;=2, FT7*$GH7*$GW7,"-"),"-")</f>
        <v>-</v>
      </c>
      <c r="IA7" s="159" t="str">
        <f>IF($A7&lt;=①基本情報と建物情報の入力!$G$20, IF(①基本情報と建物情報の入力!$H29&gt;=3, FU7*$GH7*$GW7,"-"),"-")</f>
        <v>-</v>
      </c>
      <c r="IB7" s="160"/>
      <c r="IC7" s="158" t="str">
        <f>IF($A7&lt;=①基本情報と建物情報の入力!$G$20, IF(①基本情報と建物情報の入力!$H29&gt;=1, SUM(BP7:BQ7,BS7) *$GJ7*$GV7+BR7*$GJ7*$GW7,"-"),"-")</f>
        <v>-</v>
      </c>
      <c r="ID7" s="157" t="str">
        <f>IF($A7&lt;=①基本情報と建物情報の入力!$G$20, IF(①基本情報と建物情報の入力!$H29&gt;=2, SUM(BT7:BU7,BW7) *$GJ7*$GV7+BV7*$GJ7*$GW7,"-"),"-")</f>
        <v>-</v>
      </c>
      <c r="IE7" s="159" t="str">
        <f>IF($A7&lt;=①基本情報と建物情報の入力!$G$20, IF(①基本情報と建物情報の入力!$H29&gt;=3, SUM(BX7:BY7,CA7) *$GJ7*$GV7+BZ7*$GJ7*$GW7,"-"),"-")</f>
        <v>-</v>
      </c>
      <c r="IF7" s="158" t="str">
        <f>IF($A7&lt;=①基本情報と建物情報の入力!$G$20, IF(①基本情報と建物情報の入力!$H29&gt;=1, CB7*$GK7*$GV7,"-"),"-")</f>
        <v>-</v>
      </c>
      <c r="IG7" s="157" t="str">
        <f>IF($A7&lt;=①基本情報と建物情報の入力!$G$20, IF(①基本情報と建物情報の入力!$H29&gt;=2, CC7*$GK7*$GV7,"-"),"-")</f>
        <v>-</v>
      </c>
      <c r="IH7" s="159" t="str">
        <f>IF($A7&lt;=①基本情報と建物情報の入力!$G$20, IF(①基本情報と建物情報の入力!$H29&gt;=3, CD7*$GK7*$GV7,"-"),"-")</f>
        <v>-</v>
      </c>
      <c r="II7" s="158" t="str">
        <f>IF($A7&lt;=①基本情報と建物情報の入力!$G$20, IF(①基本情報と建物情報の入力!$H29&gt;=1, CE7*$GL7*$GV7,"-"),"-")</f>
        <v>-</v>
      </c>
      <c r="IJ7" s="157" t="str">
        <f>IF($A7&lt;=①基本情報と建物情報の入力!$G$20, IF(①基本情報と建物情報の入力!$H29&gt;=2, CF7*$GL7*$GV7,"-"),"-")</f>
        <v>-</v>
      </c>
      <c r="IK7" s="159" t="str">
        <f>IF($A7&lt;=①基本情報と建物情報の入力!$G$20, IF(①基本情報と建物情報の入力!$H29&gt;=3, CG7*$GL7*$GV7,"-"),"-")</f>
        <v>-</v>
      </c>
      <c r="IL7" s="158" t="str">
        <f>IF($A7&lt;=①基本情報と建物情報の入力!$G$20, IF(①基本情報と建物情報の入力!$H29&gt;=1, SUM(CH7:CI7,CK7)*$GM7*$GV7+CJ7*$GM7*$GW7,"-"),"-")</f>
        <v>-</v>
      </c>
      <c r="IM7" s="157" t="str">
        <f>IF($A7&lt;=①基本情報と建物情報の入力!$G$20, IF(①基本情報と建物情報の入力!$H29&gt;=2, SUM(CL7:CM7,CO7)*$GM7*$GV7+CN7*$GM7*$GW7,"-"),"-")</f>
        <v>-</v>
      </c>
      <c r="IN7" s="159" t="str">
        <f>IF($A7&lt;=①基本情報と建物情報の入力!$G$20, IF(①基本情報と建物情報の入力!$H29&gt;=3, SUM(CP7:CQ7,CS7)*$GM7*$GV7+CR7*$GM7*$GW7,"-"),"-")</f>
        <v>-</v>
      </c>
      <c r="IO7" s="158" t="str">
        <f>IF($A7&lt;=①基本情報と建物情報の入力!$G$20, IF(①基本情報と建物情報の入力!$H29&gt;=1, CT7*$GN7*$GV7,"-"),"-")</f>
        <v>-</v>
      </c>
      <c r="IP7" s="157" t="str">
        <f>IF($A7&lt;=①基本情報と建物情報の入力!$G$20, IF(①基本情報と建物情報の入力!$H29&gt;=2, CU7*$GN7*$GV7,"-"),"-")</f>
        <v>-</v>
      </c>
      <c r="IQ7" s="159" t="str">
        <f>IF($A7&lt;=①基本情報と建物情報の入力!$G$20, IF(①基本情報と建物情報の入力!$H29&gt;=3, CV7*$GN7*$GV7,"-"),"-")</f>
        <v>-</v>
      </c>
      <c r="IR7" s="158" t="str">
        <f>IF($A7&lt;=①基本情報と建物情報の入力!$G$20, IF(①基本情報と建物情報の入力!$H29&gt;=1, SUM(CW7:CX7,CZ7)*$GO7*$GV7+CY7*$GO7*$GW7,"-"),"-")</f>
        <v>-</v>
      </c>
      <c r="IS7" s="157" t="str">
        <f>IF($A7&lt;=①基本情報と建物情報の入力!$G$20, IF(①基本情報と建物情報の入力!$H29&gt;=2, SUM(DA7:DB7,DD7)*$GO7*$GV7+DC7*$GO7*$GW7,"-"),"-")</f>
        <v>-</v>
      </c>
      <c r="IT7" s="159" t="str">
        <f>IF($A7&lt;=①基本情報と建物情報の入力!$G$20, IF(①基本情報と建物情報の入力!$H29&gt;=3, SUM(DE7:DF7,DH7)*$GO7*$GV7+DG7*$GO7*$GW7,"-"),"-")</f>
        <v>-</v>
      </c>
      <c r="IU7" s="158" t="str">
        <f>IF($A7&lt;=①基本情報と建物情報の入力!$G$20, IF(①基本情報と建物情報の入力!$H29&gt;=1, DI7*$GP7*$GV7,"-"),"-")</f>
        <v>-</v>
      </c>
      <c r="IV7" s="157" t="str">
        <f>IF($A7&lt;=①基本情報と建物情報の入力!$G$20, IF(①基本情報と建物情報の入力!$H29&gt;=2, DJ7*$GP7*$GV7,"-"),"-")</f>
        <v>-</v>
      </c>
      <c r="IW7" s="159" t="str">
        <f>IF($A7&lt;=①基本情報と建物情報の入力!$G$20, IF(①基本情報と建物情報の入力!$H29&gt;=3, DK7*$GP7*$GV7,"-"),"-")</f>
        <v>-</v>
      </c>
      <c r="IX7" s="158" t="str">
        <f>IF($A7&lt;=①基本情報と建物情報の入力!$G$20, IF(①基本情報と建物情報の入力!$H29&gt;=1, DL7*$GQ7*$GV7,"-"),"-")</f>
        <v>-</v>
      </c>
      <c r="IY7" s="157" t="str">
        <f>IF($A7&lt;=①基本情報と建物情報の入力!$G$20, IF(①基本情報と建物情報の入力!$H29&gt;=2, DM7*$GQ7*$GV7,"-"),"-")</f>
        <v>-</v>
      </c>
      <c r="IZ7" s="159" t="str">
        <f>IF($A7&lt;=①基本情報と建物情報の入力!$G$20, IF(①基本情報と建物情報の入力!$H29&gt;=3, DN7*$GQ7*$GV7,"-"),"-")</f>
        <v>-</v>
      </c>
      <c r="JA7" s="158" t="str">
        <f>IF($A7&lt;=①基本情報と建物情報の入力!$G$20, IF(①基本情報と建物情報の入力!$H29&gt;=1, DO7*$GR7*$GV7,"-"),"-")</f>
        <v>-</v>
      </c>
      <c r="JB7" s="157" t="str">
        <f>IF($A7&lt;=①基本情報と建物情報の入力!$G$20, IF(①基本情報と建物情報の入力!$H29&gt;=2, DP7*$GR7*$GV7,"-"),"-")</f>
        <v>-</v>
      </c>
      <c r="JC7" s="159" t="str">
        <f>IF($A7&lt;=①基本情報と建物情報の入力!$G$20, IF(①基本情報と建物情報の入力!$H29&gt;=3, DQ7*$GR7*$GV7,"-"),"-")</f>
        <v>-</v>
      </c>
      <c r="JD7" s="158" t="str">
        <f>IF($A7&lt;=①基本情報と建物情報の入力!$G$20, IF(①基本情報と建物情報の入力!$H29&gt;=1, SUM(DR7:DS7,DU7)*$GS7*$GV7+DT7*$GS7*$GW7,"-"),"-")</f>
        <v>-</v>
      </c>
      <c r="JE7" s="157" t="str">
        <f>IF($A7&lt;=①基本情報と建物情報の入力!$G$20, IF(①基本情報と建物情報の入力!$H29&gt;=2, SUM(DV7:DW7,DY7)*$GS7*$GV7+DX7*$GS7*$GW7,"-"),"-")</f>
        <v>-</v>
      </c>
      <c r="JF7" s="159" t="str">
        <f>IF($A7&lt;=①基本情報と建物情報の入力!$G$20, IF(①基本情報と建物情報の入力!$H29&gt;=3, SUM(DZ7:EA7,EC7)*$GS7*$GV7+EB7*$GS7*$GW7,"-"),"-")</f>
        <v>-</v>
      </c>
      <c r="JG7" s="158" t="str">
        <f>IF($A7&lt;=①基本情報と建物情報の入力!$G$20, IF(①基本情報と建物情報の入力!$H29&gt;=1, ED7*$GT7*$GX7,"-"),"-")</f>
        <v>-</v>
      </c>
      <c r="JH7" s="157" t="str">
        <f>IF($A7&lt;=①基本情報と建物情報の入力!$G$20, IF(①基本情報と建物情報の入力!$H29&gt;=2, EE7*$GT7*$GX7,"-"),"-")</f>
        <v>-</v>
      </c>
      <c r="JI7" s="159" t="str">
        <f>IF($A7&lt;=①基本情報と建物情報の入力!$G$20, IF(①基本情報と建物情報の入力!$H29&gt;=3, EF7*$GT7*$GX7,"-"),"-")</f>
        <v>-</v>
      </c>
      <c r="JJ7" s="160"/>
      <c r="JK7" s="158" t="str">
        <f>IF($A7&lt;=①基本情報と建物情報の入力!$G$20, IF(①基本情報と建物情報の入力!$H29&gt;=1, SUM(HA7,HD7,HG7,HJ7,HM7,HP7,HS7,HV7,HY7)+SUM(IC7,IF7,II7,IL7,IO7,IR7,IU7,IX7,JA7,JD7,JG7),"-"),"-")</f>
        <v>-</v>
      </c>
      <c r="JL7" s="157" t="str">
        <f>IF($A7&lt;=①基本情報と建物情報の入力!$G$20, IF(①基本情報と建物情報の入力!$H29&gt;=2, SUM(HB7,HE7,HH7,HK7,HN7,HQ7,HT7,HW7,HZ7)+SUM(ID7,IG7,IJ7,IM7,IP7,IS7,IV7,IY7,JB7,JE7,JH7),"-"),"-")</f>
        <v>-</v>
      </c>
      <c r="JM7" s="159" t="str">
        <f>IF($A7&lt;=①基本情報と建物情報の入力!$G$20, IF(①基本情報と建物情報の入力!$H29&gt;=3, SUM(HC7,HF7,HI7,HL7,HO7,HR7,HU7,HX7,IA7)+SUM(IE7,IH7,IK7,IN7,IQ7,IT7,IW7,IZ7,JC7,JF7,JI7),"-"),"-")</f>
        <v>-</v>
      </c>
      <c r="JN7" s="157" t="str">
        <f>IF($A7&lt;=①基本情報と建物情報の入力!$G$20, IF(①基本情報と建物情報の入力!$H29&gt;=1, ROUNDUP(JK7/FV7, 2),"-"),"-")</f>
        <v>-</v>
      </c>
      <c r="JO7" s="157" t="str">
        <f>IF($A7&lt;=①基本情報と建物情報の入力!$G$20, IF(①基本情報と建物情報の入力!$H29&gt;=2, ROUNDUP(JL7/FW7, 2),"-"),"-")</f>
        <v>-</v>
      </c>
      <c r="JP7" s="157" t="str">
        <f>IF($A7&lt;=①基本情報と建物情報の入力!$G$20, IF(①基本情報と建物情報の入力!$H29&gt;=3, ROUNDUP(JM7/FX7, 2),"-"),"-")</f>
        <v>-</v>
      </c>
      <c r="JQ7" s="160"/>
      <c r="JR7" s="163" t="str">
        <f>IF($A7&lt;=①基本情報と建物情報の入力!$G$20, INDEX(方位係数!$B$7:$H$16, MATCH(JR$4, 方位係数!$A$7:$A$16,0), MATCH(①基本情報と建物情報の入力!$G$13, 方位係数!$B$6:$I$6,0)),"-")</f>
        <v>-</v>
      </c>
      <c r="JS7" s="163" t="str">
        <f>IF($A7&lt;=①基本情報と建物情報の入力!$G$20, INDEX(方位係数!$B$7:$H$16, MATCH(JS$4, 方位係数!$A$7:$A$16,0), MATCH(①基本情報と建物情報の入力!$G$13, 方位係数!$B$6:$I$6,0)),"-")</f>
        <v>-</v>
      </c>
      <c r="JT7" s="163" t="str">
        <f>IF($A7&lt;=①基本情報と建物情報の入力!$G$20, INDEX(方位係数!$B$7:$H$16, MATCH(JT$4, 方位係数!$A$7:$A$16,0), MATCH(①基本情報と建物情報の入力!$G$13, 方位係数!$B$6:$I$6,0)),"-")</f>
        <v>-</v>
      </c>
      <c r="JU7" s="163" t="str">
        <f>IF($A7&lt;=①基本情報と建物情報の入力!$G$20, INDEX(方位係数!$B$7:$H$16, MATCH(JU$4, 方位係数!$A$7:$A$16,0), MATCH(①基本情報と建物情報の入力!$G$13, 方位係数!$B$6:$I$6,0)),"-")</f>
        <v>-</v>
      </c>
      <c r="JV7" s="163" t="str">
        <f>IF($A7&lt;=①基本情報と建物情報の入力!$G$20, INDEX(方位係数!$B$7:$H$16, MATCH(JV$4, 方位係数!$A$7:$A$16,0), MATCH(①基本情報と建物情報の入力!$G$13, 方位係数!$B$6:$I$6,0)),"-")</f>
        <v>-</v>
      </c>
      <c r="JW7" s="160"/>
      <c r="JX7" s="158" t="str">
        <f>IF($A7&lt;=①基本情報と建物情報の入力!$G$20, IF(①基本情報と建物情報の入力!$H29&gt;=1, IF(AT7=0, 0, AT7*0.034*($FZ7+(BP7*$GJ7+$CE7*$GL7+CH7*$GM7+CW7*$GO7+DR7*$GS7)/AT7)*JR7),"-"),"-")</f>
        <v>-</v>
      </c>
      <c r="JY7" s="157" t="str">
        <f>IF($A7&lt;=①基本情報と建物情報の入力!$G$20, IF(①基本情報と建物情報の入力!$H29&gt;=1, IF(AU7=0, 0, AU7*0.034*($FZ7+(BQ7*$GJ7+$CE7*$GL7+CI7*$GM7+CX7*$GO7+DS7*$GS7)/AU7)*JS7),"-"),"-")</f>
        <v>-</v>
      </c>
      <c r="JZ7" s="157" t="str">
        <f>IF($A7&lt;=①基本情報と建物情報の入力!$G$20, IF(①基本情報と建物情報の入力!$H29&gt;=1, IF(AV7=0, 0, AV7*0.034*($FZ7+(BR7*$GJ7+$CE7*$GL7+CJ7*$GM7+CY7*$GO7+DT7*$GS7)/AV7)*JT7),"-"),"-")</f>
        <v>-</v>
      </c>
      <c r="KA7" s="159" t="str">
        <f>IF($A7&lt;=①基本情報と建物情報の入力!$G$20, IF(①基本情報と建物情報の入力!$H29&gt;=1, IF(AW7=0, 0, AW7*0.034*($FZ7+(BS7*$GJ7+$CE7*$GL7+CK7*$GM7+CZ7*$GO7+DU7*$GS7)/AW7)*JU7),"-"),"-")</f>
        <v>-</v>
      </c>
      <c r="KB7" s="158" t="str">
        <f>IF($A7&lt;=①基本情報と建物情報の入力!$G$20, IF(①基本情報と建物情報の入力!$H29&gt;=2, IF(AX7=0, 0, AX7*0.034*($FZ7+(BT7*$GJ7+$CF7*$GL7+CL7*$GM7+DA7*$GO7+DV7*$GS7)/AX7)*JR7),"-"),"-")</f>
        <v>-</v>
      </c>
      <c r="KC7" s="157" t="str">
        <f>IF($A7&lt;=①基本情報と建物情報の入力!$G$20, IF(①基本情報と建物情報の入力!$H29&gt;=2, IF(AY7=0, 0, AY7*0.034*($FZ7+(BU7*$GJ7+$CF7*$GL7+CM7*$GM7+DB7*$GO7+DW7*$GS7)/AY7)*JS7),"-"),"-")</f>
        <v>-</v>
      </c>
      <c r="KD7" s="157" t="str">
        <f>IF($A7&lt;=①基本情報と建物情報の入力!$G$20, IF(①基本情報と建物情報の入力!$H29&gt;=2, IF(AZ7=0, 0, AZ7*0.034*($FZ7+(BV7*$GJ7+$CF7*$GL7+CN7*$GM7+DC7*$GO7+DX7*$GS7)/AZ7)*JT7),"-"),"-")</f>
        <v>-</v>
      </c>
      <c r="KE7" s="159" t="str">
        <f>IF($A7&lt;=①基本情報と建物情報の入力!$G$20, IF(①基本情報と建物情報の入力!$H29&gt;=2, IF(BA7=0, 0, BA7*0.034*($FZ7+(BW7*$GJ7+$CF7*$GL7+CO7*$GM7+DD7*$GO7+DY7*$GS7)/BA7)*JU7),"-"),"-")</f>
        <v>-</v>
      </c>
      <c r="KF7" s="158" t="str">
        <f>IF($A7&lt;=①基本情報と建物情報の入力!$G$20, IF(①基本情報と建物情報の入力!$H29&gt;=3, IF(BB7=0, 0, BB7*0.034*($FZ7+(BX7*$GJ7+$CG7*$GL7+CP7*$GM7+DE7*$GO7+DZ7*$GS7)/BB7)*JR7),"-"),"-")</f>
        <v>-</v>
      </c>
      <c r="KG7" s="157" t="str">
        <f>IF($A7&lt;=①基本情報と建物情報の入力!$G$20, IF(①基本情報と建物情報の入力!$H29&gt;=3, IF(BC7=0, 0, BC7*0.034*($FZ7+(BY7*$GJ7+$CG7*$GL7+CQ7*$GM7+DF7*$GO7+EA7*$GS7)/BC7)*JS7),"-"),"-")</f>
        <v>-</v>
      </c>
      <c r="KH7" s="157" t="str">
        <f>IF($A7&lt;=①基本情報と建物情報の入力!$G$20, IF(①基本情報と建物情報の入力!$H29&gt;=3, IF(BD7=0, 0, BD7*0.034*($FZ7+(BZ7*$GJ7+$CG7*$GL7+CR7*$GM7+DG7*$GO7+EB7*$GS7)/BD7)*JT7),"-"),"-")</f>
        <v>-</v>
      </c>
      <c r="KI7" s="159" t="str">
        <f>IF($A7&lt;=①基本情報と建物情報の入力!$G$20, IF(①基本情報と建物情報の入力!$H29&gt;=3, IF(BE7=0, 0, BE7*0.034*($FZ7+(CA7*$GJ7+$CG7*$GL7+CS7*$GM7+DH7*$GO7+EC7*$GS7)/BE7)*JU7),"-"),"-")</f>
        <v>-</v>
      </c>
      <c r="KJ7" s="158" t="str">
        <f>IF($A7&lt;=①基本情報と建物情報の入力!$G$20, IF(①基本情報と建物情報の入力!$H29&gt;=1, IF(EX7=0, 0, EX7*0.034*($GA7+(CB7*$GK7+CT7*$GN7+DL7*$GQ7)/EX7)*$JV7),"-"),"-")</f>
        <v>-</v>
      </c>
      <c r="KK7" s="157" t="str">
        <f>IF($A7&lt;=①基本情報と建物情報の入力!$G$20, IF(①基本情報と建物情報の入力!$H29&gt;=2, IF(EY7=0, 0, EY7*0.034*($GA7+(CC7*$GK7+CU7*$GN7+DM7*$GQ7)/EY7)*$JV7),"-"),"-")</f>
        <v>-</v>
      </c>
      <c r="KL7" s="159" t="str">
        <f>IF($A7&lt;=①基本情報と建物情報の入力!$G$20, IF(①基本情報と建物情報の入力!$H29&gt;=3, IF(EZ7=0, 0, EZ7*0.034*($GA7+(CD7*$GK7+CV7*$GN7+DN7*$GQ7)/EZ7)*$JV7),"-"),"-")</f>
        <v>-</v>
      </c>
      <c r="KM7" s="158" t="str">
        <f>IF($A7&lt;=①基本情報と建物情報の入力!$G$20, 0.51,"-")</f>
        <v>-</v>
      </c>
      <c r="KN7" s="159" t="str">
        <f>IF($A7&lt;=①基本情報と建物情報の入力!$G$20, IF(①基本情報と建物情報の入力!$H29&gt;=1, ①基本情報と建物情報の入力!$H$68,"-"),"-")</f>
        <v>-</v>
      </c>
      <c r="KO7" s="158" t="str">
        <f>IF($A7&lt;=①基本情報と建物情報の入力!$G$20, IF(①基本情報と建物情報の入力!$H29&gt;=1, AE7*$KM7*$KN7*JR7,"-"),"-")</f>
        <v>-</v>
      </c>
      <c r="KP7" s="157" t="str">
        <f>IF($A7&lt;=①基本情報と建物情報の入力!$G$20, IF(①基本情報と建物情報の入力!$H29&gt;=1, AF7*$KM7*$KN7*JS7,"-"),"-")</f>
        <v>-</v>
      </c>
      <c r="KQ7" s="157" t="str">
        <f>IF($A7&lt;=①基本情報と建物情報の入力!$G$20, IF(①基本情報と建物情報の入力!$H29&gt;=1, AG7*$KM7*$KN7*JT7,"-"),"-")</f>
        <v>-</v>
      </c>
      <c r="KR7" s="159" t="str">
        <f>IF($A7&lt;=①基本情報と建物情報の入力!$G$20, IF(①基本情報と建物情報の入力!$H29&gt;=1, AH7*$KM7*$KN7*JU7,"-"),"-")</f>
        <v>-</v>
      </c>
      <c r="KS7" s="158" t="str">
        <f>IF($A7&lt;=①基本情報と建物情報の入力!$G$20, IF(①基本情報と建物情報の入力!$H29&gt;=2, AI7*$KM7*$KN7*JR7,"-"),"-")</f>
        <v>-</v>
      </c>
      <c r="KT7" s="157" t="str">
        <f>IF($A7&lt;=①基本情報と建物情報の入力!$G$20, IF(①基本情報と建物情報の入力!$H29&gt;=2, AJ7*$KM7*$KN7*JS7,"-"),"-")</f>
        <v>-</v>
      </c>
      <c r="KU7" s="157" t="str">
        <f>IF($A7&lt;=①基本情報と建物情報の入力!$G$20, IF(①基本情報と建物情報の入力!$H29&gt;=2, AK7*$KM7*$KN7*JT7,"-"),"-")</f>
        <v>-</v>
      </c>
      <c r="KV7" s="159" t="str">
        <f>IF($A7&lt;=①基本情報と建物情報の入力!$G$20, IF(①基本情報と建物情報の入力!$H29&gt;=2, AL7*$KM7*$KN7*JU7,"-"),"-")</f>
        <v>-</v>
      </c>
      <c r="KW7" s="158" t="str">
        <f>IF($A7&lt;=①基本情報と建物情報の入力!$G$20, IF(①基本情報と建物情報の入力!$H29&gt;=3, AM7*$KM7*$KN7*JR7,"-"),"-")</f>
        <v>-</v>
      </c>
      <c r="KX7" s="157" t="str">
        <f>IF($A7&lt;=①基本情報と建物情報の入力!$G$20, IF(①基本情報と建物情報の入力!$H29&gt;=3, AN7*$KM7*$KN7*JS7,"-"),"-")</f>
        <v>-</v>
      </c>
      <c r="KY7" s="157" t="str">
        <f>IF($A7&lt;=①基本情報と建物情報の入力!$G$20, IF(①基本情報と建物情報の入力!$H29&gt;=3, AO7*$KM7*$KN7*JT7,"-"),"-")</f>
        <v>-</v>
      </c>
      <c r="KZ7" s="159" t="str">
        <f>IF($A7&lt;=①基本情報と建物情報の入力!$G$20, IF(①基本情報と建物情報の入力!$H29&gt;=3, AP7*$KM7*$KN7*JU7,"-"),"-")</f>
        <v>-</v>
      </c>
      <c r="LA7" s="157" t="str">
        <f>IF($A7&lt;=①基本情報と建物情報の入力!$G$20, IF(①基本情報と建物情報の入力!$H29&gt;=1, SUM(JX7:KA7,KJ7,KO7:KR7), "-"), "-")</f>
        <v>-</v>
      </c>
      <c r="LB7" s="157" t="str">
        <f>IF($A7&lt;=①基本情報と建物情報の入力!$G$20, IF(①基本情報と建物情報の入力!$H29&gt;=2, SUM(KB7:KE7,KK7,KS7:KV7), "-"), "-")</f>
        <v>-</v>
      </c>
      <c r="LC7" s="157" t="str">
        <f>IF($A7&lt;=①基本情報と建物情報の入力!$G$20, IF(①基本情報と建物情報の入力!$H29&gt;=3, SUM(KF7:KI7,KL7,KW7:KZ7), "-"), "-")</f>
        <v>-</v>
      </c>
      <c r="LD7" s="164" t="str">
        <f>IF($A7&lt;=①基本情報と建物情報の入力!$G$20, IF(①基本情報と建物情報の入力!$H29&gt;=1, ROUNDDOWN(LA7/FV7*100, 1),"-"),"-")</f>
        <v>-</v>
      </c>
      <c r="LE7" s="165" t="str">
        <f>IF($A7&lt;=①基本情報と建物情報の入力!$G$20, IF(①基本情報と建物情報の入力!$H29&gt;=2, ROUNDDOWN(LB7/FW7*100, 1),"-"),"-")</f>
        <v>-</v>
      </c>
      <c r="LF7" s="169" t="str">
        <f>IF($A7&lt;=①基本情報と建物情報の入力!$G$20, IF(①基本情報と建物情報の入力!$H29&gt;=3, ROUNDDOWN(LC7/FX7*100, 1),"-"),"-")</f>
        <v>-</v>
      </c>
      <c r="LG7" s="160"/>
      <c r="LH7" s="166" t="str">
        <f>IF($A7&lt;=①基本情報と建物情報の入力!$G$20, INDEX(方位係数!$B$21:$I$30, MATCH(LH$4, 方位係数!$A$21:$A$30,0), MATCH(①基本情報と建物情報の入力!$G$13, 方位係数!$B$20:$I$20,0)),"-")</f>
        <v>-</v>
      </c>
      <c r="LI7" s="163" t="str">
        <f>IF($A7&lt;=①基本情報と建物情報の入力!$G$20, INDEX(方位係数!$B$21:$I$30, MATCH(LI$4, 方位係数!$A$21:$A$30,0), MATCH(①基本情報と建物情報の入力!$G$13, 方位係数!$B$20:$I$20,0)),"-")</f>
        <v>-</v>
      </c>
      <c r="LJ7" s="163" t="str">
        <f>IF($A7&lt;=①基本情報と建物情報の入力!$G$20, INDEX(方位係数!$B$21:$I$30, MATCH(LJ$4, 方位係数!$A$21:$A$30,0), MATCH(①基本情報と建物情報の入力!$G$13, 方位係数!$B$20:$I$20,0)),"-")</f>
        <v>-</v>
      </c>
      <c r="LK7" s="163" t="str">
        <f>IF($A7&lt;=①基本情報と建物情報の入力!$G$20, INDEX(方位係数!$B$21:$I$30, MATCH(LK$4, 方位係数!$A$21:$A$30,0), MATCH(①基本情報と建物情報の入力!$G$13, 方位係数!$B$20:$I$20,0)),"-")</f>
        <v>-</v>
      </c>
      <c r="LL7" s="167" t="str">
        <f>IF($A7&lt;=①基本情報と建物情報の入力!$G$20, INDEX(方位係数!$B$21:$I$30, MATCH(LL$4, 方位係数!$A$21:$A$30,0), MATCH(①基本情報と建物情報の入力!$G$13, 方位係数!$B$20:$I$20,0)),"-")</f>
        <v>-</v>
      </c>
      <c r="LM7" s="160"/>
      <c r="LN7" s="161" t="str">
        <f>IF($A7&lt;=①基本情報と建物情報の入力!$G$20, IF(①基本情報と建物情報の入力!$H29&gt;=1, IF(AT7=0, 0, AT7*0.034*($FZ7+(BP7*$GJ7+$CE7*$GL7+CH7*$GM7+CW7*$GO7+DR7*$GS7)/AT7)*LH7),"-"),"-")</f>
        <v>-</v>
      </c>
      <c r="LO7" s="162" t="str">
        <f>IF($A7&lt;=①基本情報と建物情報の入力!$G$20, IF(①基本情報と建物情報の入力!$H29&gt;=1, IF(AU7=0, 0, AU7*0.034*($FZ7+(BQ7*$GJ7+$CE7*$GL7+CI7*$GM7+CX7*$GO7+DS7*$GS7)/AU7)*LI7),"-"),"-")</f>
        <v>-</v>
      </c>
      <c r="LP7" s="162" t="str">
        <f>IF($A7&lt;=①基本情報と建物情報の入力!$G$20, IF(①基本情報と建物情報の入力!$H29&gt;=1, IF(AV7=0, 0, AV7*0.034*($FZ7+(BR7*$GJ7+$CE7*$GL7+CJ7*$GM7+CY7*$GO7+DT7*$GS7)/AV7)*LJ7),"-"),"-")</f>
        <v>-</v>
      </c>
      <c r="LQ7" s="168" t="str">
        <f>IF($A7&lt;=①基本情報と建物情報の入力!$G$20, IF(①基本情報と建物情報の入力!$H29&gt;=1, IF(AW7=0, 0, AW7*0.034*($FZ7+(BS7*$GJ7+$CE7*$GL7+CK7*$GM7+CZ7*$GO7+DU7*$GS7)/AW7)*LK7),"-"),"-")</f>
        <v>-</v>
      </c>
      <c r="LR7" s="158" t="str">
        <f>IF($A7&lt;=①基本情報と建物情報の入力!$G$20, IF(①基本情報と建物情報の入力!$H29&gt;=2, IF(AX7=0, 0, AX7*0.034*($FZ7+(BT7*$GJ7+$CF7*$GL7+CL7*$GM7+DA7*$GO7+DV7*$GS7)/AX7)*LH7),"-"),"-")</f>
        <v>-</v>
      </c>
      <c r="LS7" s="157" t="str">
        <f>IF($A7&lt;=①基本情報と建物情報の入力!$G$20, IF(①基本情報と建物情報の入力!$H29&gt;=2, IF(AY7=0, 0, AY7*0.034*($FZ7+(BU7*$GJ7+$CF7*$GL7+CM7*$GM7+DB7*$GO7+DW7*$GS7)/AY7)*LI7),"-"),"-")</f>
        <v>-</v>
      </c>
      <c r="LT7" s="157" t="str">
        <f>IF($A7&lt;=①基本情報と建物情報の入力!$G$20, IF(①基本情報と建物情報の入力!$H29&gt;=2, IF(AZ7=0, 0, AZ7*0.034*($FZ7+(BV7*$GJ7+$CF7*$GL7+CN7*$GM7+DC7*$GO7+DX7*$GS7)/AZ7)*LJ7),"-"),"-")</f>
        <v>-</v>
      </c>
      <c r="LU7" s="159" t="str">
        <f>IF($A7&lt;=①基本情報と建物情報の入力!$G$20, IF(①基本情報と建物情報の入力!$H29&gt;=2, IF(BA7=0, 0, BA7*0.034*($FZ7+(BW7*$GJ7+$CF7*$GL7+CO7*$GM7+DD7*$GO7+DY7*$GS7)/BA7)*LK7),"-"),"-")</f>
        <v>-</v>
      </c>
      <c r="LV7" s="158" t="str">
        <f>IF($A7&lt;=①基本情報と建物情報の入力!$G$20, IF(①基本情報と建物情報の入力!$H29&gt;=3, IF(BB7=0, 0, BB7*0.034*($FZ7+(BX7*$GJ7+$CG7*$GL7+CP7*$GM7+DE7*$GO7+DZ7*$GS7)/BB7)*LH7),"-"),"-")</f>
        <v>-</v>
      </c>
      <c r="LW7" s="157" t="str">
        <f>IF($A7&lt;=①基本情報と建物情報の入力!$G$20, IF(①基本情報と建物情報の入力!$H29&gt;=3, IF(BC7=0, 0, BC7*0.034*($FZ7+(BY7*$GJ7+$CG7*$GL7+CQ7*$GM7+DF7*$GO7+EA7*$GS7)/BC7)*LI7),"-"),"-")</f>
        <v>-</v>
      </c>
      <c r="LX7" s="157" t="str">
        <f>IF($A7&lt;=①基本情報と建物情報の入力!$G$20, IF(①基本情報と建物情報の入力!$H29&gt;=3, IF(BD7=0, 0, BD7*0.034*($FZ7+(BZ7*$GJ7+$CG7*$GL7+CR7*$GM7+DG7*$GO7+EB7*$GS7)/BD7)*LJ7),"-"),"-")</f>
        <v>-</v>
      </c>
      <c r="LY7" s="159" t="str">
        <f>IF($A7&lt;=①基本情報と建物情報の入力!$G$20, IF(①基本情報と建物情報の入力!$H29&gt;=3, IF(BE7=0, 0, BE7*0.034*($FZ7+(CA7*$GJ7+$CG7*$GL7+CS7*$GM7+DH7*$GO7+EC7*$GS7)/BE7)*LK7),"-"),"-")</f>
        <v>-</v>
      </c>
      <c r="LZ7" s="157" t="str">
        <f>IF($A7&lt;=①基本情報と建物情報の入力!$G$20, IF(①基本情報と建物情報の入力!$H29&gt;=1, IF(EX7=0, 0, EX7*0.034*($GA7+(CB7*$GK7+CT7*$GN7+DL7*$GQ7)/EX7)*$LL7),"-"),"-")</f>
        <v>-</v>
      </c>
      <c r="MA7" s="157" t="str">
        <f>IF($A7&lt;=①基本情報と建物情報の入力!$G$20, IF(①基本情報と建物情報の入力!$H29&gt;=2, IF(EY7=0, 0, EY7*0.034*($GA7+(CC7*$GK7+CU7*$GN7+DM7*$GQ7)/EY7)*$LL7),"-"),"-")</f>
        <v>-</v>
      </c>
      <c r="MB7" s="157" t="str">
        <f>IF($A7&lt;=①基本情報と建物情報の入力!$G$20, IF(①基本情報と建物情報の入力!$H29&gt;=3, IF(EZ7=0, 0, EZ7*0.034*($GA7+(CD7*$GK7+CV7*$GN7+DN7*$GQ7)/EZ7)*$LL7),"-"),"-")</f>
        <v>-</v>
      </c>
      <c r="MC7" s="158" t="str">
        <f>IF($A7&lt;=①基本情報と建物情報の入力!$G$20, 0.93,"-")</f>
        <v>-</v>
      </c>
      <c r="MD7" s="159" t="str">
        <f>IF($A7&lt;=①基本情報と建物情報の入力!$G$20, IF(①基本情報と建物情報の入力!$H29&gt;=1, ①基本情報と建物情報の入力!$H$69,"-"),"-")</f>
        <v>-</v>
      </c>
      <c r="ME7" s="158" t="str">
        <f>IF($A7&lt;=①基本情報と建物情報の入力!$G$20, IF(①基本情報と建物情報の入力!$H29&gt;=1, AE7*$MC7*$MD7*LH7,"-"),"-")</f>
        <v>-</v>
      </c>
      <c r="MF7" s="157" t="str">
        <f>IF($A7&lt;=①基本情報と建物情報の入力!$G$20, IF(①基本情報と建物情報の入力!$H29&gt;=1, AF7*$MC7*$MD7*LI7,"-"),"-")</f>
        <v>-</v>
      </c>
      <c r="MG7" s="157" t="str">
        <f>IF($A7&lt;=①基本情報と建物情報の入力!$G$20, IF(①基本情報と建物情報の入力!$H29&gt;=1, AG7*$MC7*$MD7*LJ7,"-"),"-")</f>
        <v>-</v>
      </c>
      <c r="MH7" s="159" t="str">
        <f>IF($A7&lt;=①基本情報と建物情報の入力!$G$20, IF(①基本情報と建物情報の入力!$H29&gt;=1, AH7*$MC7*$MD7*LK7,"-"),"-")</f>
        <v>-</v>
      </c>
      <c r="MI7" s="158" t="str">
        <f>IF($A7&lt;=①基本情報と建物情報の入力!$G$20, IF(①基本情報と建物情報の入力!$H29&gt;=2, AI7*$MC7*$MD7*LH7,"-"),"-")</f>
        <v>-</v>
      </c>
      <c r="MJ7" s="157" t="str">
        <f>IF($A7&lt;=①基本情報と建物情報の入力!$G$20, IF(①基本情報と建物情報の入力!$H29&gt;=2, AJ7*$MC7*$MD7*LI7,"-"),"-")</f>
        <v>-</v>
      </c>
      <c r="MK7" s="157" t="str">
        <f>IF($A7&lt;=①基本情報と建物情報の入力!$G$20, IF(①基本情報と建物情報の入力!$H29&gt;=2, AK7*$MC7*$MD7*LJ7,"-"),"-")</f>
        <v>-</v>
      </c>
      <c r="ML7" s="159" t="str">
        <f>IF($A7&lt;=①基本情報と建物情報の入力!$G$20, IF(①基本情報と建物情報の入力!$H29&gt;=2, AL7*$MC7*$MD7*LK7,"-"),"-")</f>
        <v>-</v>
      </c>
      <c r="MM7" s="158" t="str">
        <f>IF($A7&lt;=①基本情報と建物情報の入力!$G$20, IF(①基本情報と建物情報の入力!$H29&gt;=3, AM7*$MC7*$MD7*LH7,"-"),"-")</f>
        <v>-</v>
      </c>
      <c r="MN7" s="157" t="str">
        <f>IF($A7&lt;=①基本情報と建物情報の入力!$G$20, IF(①基本情報と建物情報の入力!$H29&gt;=3, AN7*$MC7*$MD7*LI7,"-"),"-")</f>
        <v>-</v>
      </c>
      <c r="MO7" s="157" t="str">
        <f>IF($A7&lt;=①基本情報と建物情報の入力!$G$20, IF(①基本情報と建物情報の入力!$H29&gt;=3, AO7*$MC7*$MD7*LJ7,"-"),"-")</f>
        <v>-</v>
      </c>
      <c r="MP7" s="159" t="str">
        <f>IF($A7&lt;=①基本情報と建物情報の入力!$G$20, IF(①基本情報と建物情報の入力!$H29&gt;=3, AP7*$MC7*$MD7*LK7,"-"),"-")</f>
        <v>-</v>
      </c>
      <c r="MQ7" s="157" t="str">
        <f>IF($A7&lt;=①基本情報と建物情報の入力!$G$20, IF(①基本情報と建物情報の入力!$H29&gt;=1, SUM(LN7:LQ7,LZ7,ME7:MH7), "-"), "-")</f>
        <v>-</v>
      </c>
      <c r="MR7" s="157" t="str">
        <f>IF($A7&lt;=①基本情報と建物情報の入力!$G$20, IF(①基本情報と建物情報の入力!$H29&gt;=2, SUM(LR7:LU7,MA7,MI7:ML7), "-"), "-")</f>
        <v>-</v>
      </c>
      <c r="MS7" s="157" t="str">
        <f>IF($A7&lt;=①基本情報と建物情報の入力!$G$20, IF(①基本情報と建物情報の入力!$H29&gt;=3, SUM(LV7:LY7,MB7,MM7:MP7), "-"), "-")</f>
        <v>-</v>
      </c>
      <c r="MT7" s="164" t="str">
        <f>IF($A7&lt;=①基本情報と建物情報の入力!$G$20, IF(①基本情報と建物情報の入力!$H29&gt;=1, ROUNDUP(MQ7/FV7*100,1),"-"),"-")</f>
        <v>-</v>
      </c>
      <c r="MU7" s="165" t="str">
        <f>IF($A7&lt;=①基本情報と建物情報の入力!$G$20, IF(①基本情報と建物情報の入力!$H29&gt;=2,ROUNDUP(MR7/FW7*100,1),"-"),"-")</f>
        <v>-</v>
      </c>
      <c r="MV7" s="169" t="str">
        <f>IF($A7&lt;=①基本情報と建物情報の入力!$G$20, IF(①基本情報と建物情報の入力!$H29&gt;=3, ROUNDUP(MS7/FX7*100,1),"-"),"-")</f>
        <v>-</v>
      </c>
      <c r="MW7" s="160"/>
      <c r="MX7" s="158" t="str">
        <f>IF($A7&lt;=①基本情報と建物情報の入力!$G$20, IF(①基本情報と建物情報の入力!$H29&gt;=1, 1,"-"), "-")</f>
        <v>-</v>
      </c>
      <c r="MY7" s="157" t="str">
        <f>IF($A7&lt;=①基本情報と建物情報の入力!$G$20, IF(①基本情報と建物情報の入力!$H29&gt;=2, 1,"-"), "-")</f>
        <v>-</v>
      </c>
      <c r="MZ7" s="159" t="str">
        <f>IF($A7&lt;=①基本情報と建物情報の入力!$G$20, IF(①基本情報と建物情報の入力!$H29&gt;=3, ①基本情報と建物情報の入力!$H29-2,"-"), "-")</f>
        <v>-</v>
      </c>
      <c r="NA7" s="158" t="str">
        <f>IF($A7&lt;=①基本情報と建物情報の入力!$G$20, IF(①基本情報と建物情報の入力!$H29&gt;=1, FV7*MX7, "-"),"-")</f>
        <v>-</v>
      </c>
      <c r="NB7" s="157" t="str">
        <f>IF($A7&lt;=①基本情報と建物情報の入力!$G$20, IF(①基本情報と建物情報の入力!$H29&gt;=2, FW7*MY7, "-"),"-")</f>
        <v>-</v>
      </c>
      <c r="NC7" s="159" t="str">
        <f>IF($A7&lt;=①基本情報と建物情報の入力!$G$20, IF(①基本情報と建物情報の入力!$H29&gt;=3, FX7*MZ7, "-"),"-")</f>
        <v>-</v>
      </c>
      <c r="ND7" s="158" t="str">
        <f>IF($A7&lt;=①基本情報と建物情報の入力!$G$20, IF(①基本情報と建物情報の入力!$H29&gt;=1,  JK7*MX7, "-"),"-")</f>
        <v>-</v>
      </c>
      <c r="NE7" s="157" t="str">
        <f>IF($A7&lt;=①基本情報と建物情報の入力!$G$20, IF(①基本情報と建物情報の入力!$H29&gt;=2,  JL7*MY7, "-"),"-")</f>
        <v>-</v>
      </c>
      <c r="NF7" s="159" t="str">
        <f>IF($A7&lt;=①基本情報と建物情報の入力!$G$20, IF(①基本情報と建物情報の入力!$H29&gt;=3,  JM7*MZ7, "-"),"-")</f>
        <v>-</v>
      </c>
      <c r="NG7" s="158" t="str">
        <f>IF($A7&lt;=①基本情報と建物情報の入力!$G$20, IF(①基本情報と建物情報の入力!$H29&gt;=1,  MQ7*MX7, "-"),"-")</f>
        <v>-</v>
      </c>
      <c r="NH7" s="157" t="str">
        <f>IF($A7&lt;=①基本情報と建物情報の入力!$G$20, IF(①基本情報と建物情報の入力!$H29&gt;=2,  MR7*MY7, "-"),"-")</f>
        <v>-</v>
      </c>
      <c r="NI7" s="159" t="str">
        <f>IF($A7&lt;=①基本情報と建物情報の入力!$G$20, IF(①基本情報と建物情報の入力!$H29&gt;=3,  MS7*MZ7, "-"),"-")</f>
        <v>-</v>
      </c>
      <c r="NJ7" s="170"/>
      <c r="NK7" s="170"/>
      <c r="NL7" s="160"/>
      <c r="NM7" s="212" t="str">
        <f>IF($A7&lt;=①基本情報と建物情報の入力!$G$20,IF(①基本情報と建物情報の入力!$H29&gt;=1,③一次エネルギー消費量の計算結果!E15-③一次エネルギー消費量の計算結果!F15,"-"),"-")</f>
        <v>-</v>
      </c>
      <c r="NN7" s="213" t="str">
        <f>IF($A7&lt;=①基本情報と建物情報の入力!$G$20,IF(①基本情報と建物情報の入力!$H29&gt;=2,③一次エネルギー消費量の計算結果!E16-③一次エネルギー消費量の計算結果!F16,"-"),"-")</f>
        <v>-</v>
      </c>
      <c r="NO7" s="214" t="str">
        <f>IF($A7&lt;=①基本情報と建物情報の入力!$G$20,IF(①基本情報と建物情報の入力!$H29&gt;=3,③一次エネルギー消費量の計算結果!E17-③一次エネルギー消費量の計算結果!F17,"-"),"-")</f>
        <v>-</v>
      </c>
      <c r="NP7" s="212" t="str">
        <f>IF($A7&lt;=①基本情報と建物情報の入力!$G$20,IF(①基本情報と建物情報の入力!$H29&gt;=1,③一次エネルギー消費量の計算結果!G15-③一次エネルギー消費量の計算結果!H15,"-"),"-")</f>
        <v>-</v>
      </c>
      <c r="NQ7" s="213" t="str">
        <f>IF($A7&lt;=①基本情報と建物情報の入力!$G$20,IF(①基本情報と建物情報の入力!$H29&gt;=2,③一次エネルギー消費量の計算結果!G16-③一次エネルギー消費量の計算結果!H16,"-"),"-")</f>
        <v>-</v>
      </c>
      <c r="NR7" s="214" t="str">
        <f>IF($A7&lt;=①基本情報と建物情報の入力!$G$20,IF(①基本情報と建物情報の入力!$H29&gt;=3,③一次エネルギー消費量の計算結果!G17-③一次エネルギー消費量の計算結果!H17,"-"),"-")</f>
        <v>-</v>
      </c>
      <c r="NS7" s="212" t="str">
        <f>IF($A7&lt;=①基本情報と建物情報の入力!$G$20, IF(①基本情報と建物情報の入力!$H29&gt;=1,NM7*MX7,"-"), "-")</f>
        <v>-</v>
      </c>
      <c r="NT7" s="213" t="str">
        <f>IF($A7&lt;=①基本情報と建物情報の入力!$G$20, IF(①基本情報と建物情報の入力!$H29&gt;=2,NN7*MY7,"-"), "-")</f>
        <v>-</v>
      </c>
      <c r="NU7" s="214" t="str">
        <f>IF($A7&lt;=①基本情報と建物情報の入力!$G$20, IF(①基本情報と建物情報の入力!$H29&gt;=3,NO7*MZ7,"-"), "-")</f>
        <v>-</v>
      </c>
      <c r="NV7" s="212" t="str">
        <f>IF($A7&lt;=①基本情報と建物情報の入力!$G$20, IF(①基本情報と建物情報の入力!$H29&gt;=1,NP7*MX7,"-"), "-")</f>
        <v>-</v>
      </c>
      <c r="NW7" s="213" t="str">
        <f>IF($A7&lt;=①基本情報と建物情報の入力!$G$20, IF(①基本情報と建物情報の入力!$H29&gt;=2,NQ7*MY7,"-"), "-")</f>
        <v>-</v>
      </c>
      <c r="NX7" s="213" t="str">
        <f>IF($A7&lt;=①基本情報と建物情報の入力!$G$20, IF(①基本情報と建物情報の入力!$H29&gt;=3,NR7*MZ7,"-"), "-")</f>
        <v>-</v>
      </c>
      <c r="NY7" s="170"/>
      <c r="NZ7" s="170"/>
    </row>
    <row r="8" spans="1:390" s="16" customFormat="1">
      <c r="A8" s="17">
        <f>A7+1</f>
        <v>2</v>
      </c>
      <c r="B8" s="154" t="s">
        <v>104</v>
      </c>
      <c r="C8" s="16" t="str">
        <f>IF(A8&lt;=①基本情報と建物情報の入力!$G$20, ①基本情報と建物情報の入力!$G$19/①基本情報と建物情報の入力!$G$20, "-")</f>
        <v>-</v>
      </c>
      <c r="D8" s="16" t="str">
        <f>IF(A8&lt;=①基本情報と建物情報の入力!$G$20, IF(①基本情報と建物情報の入力!H30&gt;=1, (①基本情報と建物情報の入力!$D30+SQRT(①基本情報と建物情報の入力!$D30^2-16*①基本情報と建物情報の入力!$C30))/4, "-"), "-")</f>
        <v>-</v>
      </c>
      <c r="E8" s="16" t="str">
        <f>IF(A8&lt;=①基本情報と建物情報の入力!$G$20, IF(①基本情報と建物情報の入力!H30&gt;=1, (①基本情報と建物情報の入力!$D30-SQRT(①基本情報と建物情報の入力!$D30^2-16*①基本情報と建物情報の入力!$C30))/4, "-"), "-")</f>
        <v>-</v>
      </c>
      <c r="F8" s="16" t="str">
        <f>IF(A8&lt;=①基本情報と建物情報の入力!$G$20, IF(①基本情報と建物情報の入力!H30&gt;=1, IF(A8=①基本情報と建物情報の入力!$G$20, ①基本情報と建物情報の入力!$C30, ①基本情報と建物情報の入力!G30), "-"), "-")</f>
        <v>-</v>
      </c>
      <c r="G8" s="16" t="str">
        <f>IF(A8&lt;=①基本情報と建物情報の入力!$G$20, IF(①基本情報と建物情報の入力!H30&gt;=1, IF(A8=1, 0, ①基本情報と建物情報の入力!F30), "-"), "-")</f>
        <v>-</v>
      </c>
      <c r="H8" s="24" t="str">
        <f>IF(A8&lt;=①基本情報と建物情報の入力!$G$20,IF(①基本情報と建物情報の入力!H30&gt;=1, ①基本情報と建物情報の入力!$E30*(1-(0.24/①基本情報と建物情報の入力!$H30))*0.64,"-"), "-")</f>
        <v>-</v>
      </c>
      <c r="I8" s="16" t="str">
        <f>IF(A8&lt;=①基本情報と建物情報の入力!$G$20,IF(①基本情報と建物情報の入力!H30&gt;=1,①基本情報と建物情報の入力!$E30*0.12/①基本情報と建物情報の入力!$H30,"-"), "-")</f>
        <v>-</v>
      </c>
      <c r="J8" s="16" t="str">
        <f>IF(A8&lt;=①基本情報と建物情報の入力!$G$20,IF(①基本情報と建物情報の入力!H30&gt;=1,①基本情報と建物情報の入力!$E30*(1-(0.24/①基本情報と建物情報の入力!$H30))*0.36,"-"), "-")</f>
        <v>-</v>
      </c>
      <c r="K8" s="25" t="str">
        <f>IF(A8&lt;=①基本情報と建物情報の入力!$G$20,IF(①基本情報と建物情報の入力!H30&gt;=1,①基本情報と建物情報の入力!$E30*0.12/①基本情報と建物情報の入力!$H30,"-"), "-")</f>
        <v>-</v>
      </c>
      <c r="L8" s="24" t="str">
        <f>IF($A8&lt;=①基本情報と建物情報の入力!$G$20, IF(①基本情報と建物情報の入力!H30&gt;=1,D8*$C8-H8, "-"), "-")</f>
        <v>-</v>
      </c>
      <c r="M8" s="16" t="str">
        <f>IF($A8&lt;=①基本情報と建物情報の入力!$G$20, IF(①基本情報と建物情報の入力!H30&gt;=1,E8*$C8-I8, "-"), "-")</f>
        <v>-</v>
      </c>
      <c r="N8" s="16" t="str">
        <f>IF($A8&lt;=①基本情報と建物情報の入力!$G$20, IF(①基本情報と建物情報の入力!H30&gt;=1,D8*$C8-J8-1.6*①基本情報と建物情報の入力!$H30, "-"), "-")</f>
        <v>-</v>
      </c>
      <c r="O8" s="25" t="str">
        <f>IF($A8&lt;=①基本情報と建物情報の入力!$G$20, IF(①基本情報と建物情報の入力!H30&gt;=1,E8*$C8-K8, "-"), "-")</f>
        <v>-</v>
      </c>
      <c r="P8" s="24" t="str">
        <f>IF(A8&lt;=①基本情報と建物情報の入力!$G$20, IF(①基本情報と建物情報の入力!H30&gt;=1,①基本情報と建物情報の入力!C30/①基本情報と建物情報の入力!H30, "-"), "-")</f>
        <v>-</v>
      </c>
      <c r="Q8" s="16" t="str">
        <f>IF(A8&lt;=①基本情報と建物情報の入力!$G$20, IF(①基本情報と建物情報の入力!H30&gt;=2, ①基本情報と建物情報の入力!C30/①基本情報と建物情報の入力!H30, "-"),"-")</f>
        <v>-</v>
      </c>
      <c r="R8" s="25" t="str">
        <f>IF(A8&lt;=①基本情報と建物情報の入力!$G$20,IF(①基本情報と建物情報の入力!H30&gt;=3, ①基本情報と建物情報の入力!C30/①基本情報と建物情報の入力!H30, "-"),"-")</f>
        <v>-</v>
      </c>
      <c r="S8" s="24" t="str">
        <f>IF($A8&lt;=①基本情報と建物情報の入力!$G$20, IF(①基本情報と建物情報の入力!$H30&gt;=1, IF(①基本情報と建物情報の入力!$I30="有り", P8*室面積の比率!$B$4, P8*室面積の比率!$B$5),"-"), "-")</f>
        <v>-</v>
      </c>
      <c r="T8" s="16" t="str">
        <f>IF($A8&lt;=①基本情報と建物情報の入力!$G$20, IF(①基本情報と建物情報の入力!$H30&gt;=2, IF(①基本情報と建物情報の入力!$I30="有り", Q8*室面積の比率!$B$4, Q8*室面積の比率!$B$5),"-"), "-")</f>
        <v>-</v>
      </c>
      <c r="U8" s="25" t="str">
        <f>IF($A8&lt;=①基本情報と建物情報の入力!$G$20, IF(①基本情報と建物情報の入力!$H30&gt;=3, IF(①基本情報と建物情報の入力!$I30="有り", R8*室面積の比率!$B$4, R8*室面積の比率!$B$5),"-"), "-")</f>
        <v>-</v>
      </c>
      <c r="V8" s="24" t="str">
        <f>IF($A8&lt;=①基本情報と建物情報の入力!$G$20, IF(①基本情報と建物情報の入力!$H30&gt;=1, IF(①基本情報と建物情報の入力!$I30="有り", P8*室面積の比率!$C$4, 0),"-"), "-")</f>
        <v>-</v>
      </c>
      <c r="W8" s="16" t="str">
        <f>IF($A8&lt;=①基本情報と建物情報の入力!$G$20, IF(①基本情報と建物情報の入力!$H30&gt;=2, IF(①基本情報と建物情報の入力!$I30="有り", Q8*室面積の比率!$C$4, 0),"-"), "-")</f>
        <v>-</v>
      </c>
      <c r="X8" s="25" t="str">
        <f>IF($A8&lt;=①基本情報と建物情報の入力!$G$20, IF(①基本情報と建物情報の入力!$H30&gt;=3, IF(①基本情報と建物情報の入力!$I30="有り", R8*室面積の比率!$C$4, 0),"-"), "-")</f>
        <v>-</v>
      </c>
      <c r="Y8" s="24" t="str">
        <f>IF(A8&lt;=①基本情報と建物情報の入力!$G$20, IF(①基本情報と建物情報の入力!H30&gt;=1, F8/①基本情報と建物情報の入力!H30, "-"),"-")</f>
        <v>-</v>
      </c>
      <c r="Z8" s="16" t="str">
        <f>IF(A8&lt;=①基本情報と建物情報の入力!$G$20, IF(①基本情報と建物情報の入力!H30&gt;=2, F8/①基本情報と建物情報の入力!H30, "-"),"-")</f>
        <v>-</v>
      </c>
      <c r="AA8" s="25" t="str">
        <f>IF(A8&lt;=①基本情報と建物情報の入力!$G$20, IF(①基本情報と建物情報の入力!H30&gt;=3, F8/①基本情報と建物情報の入力!H30, "-"),"-")</f>
        <v>-</v>
      </c>
      <c r="AB8" s="24" t="str">
        <f>IF(A8&lt;=①基本情報と建物情報の入力!$G$20, IF(①基本情報と建物情報の入力!H30&gt;=1, G8/①基本情報と建物情報の入力!H30, "-"),"-")</f>
        <v>-</v>
      </c>
      <c r="AC8" s="16" t="str">
        <f>IF(A8&lt;=①基本情報と建物情報の入力!$G$20, IF(①基本情報と建物情報の入力!H30&gt;=2, G8/①基本情報と建物情報の入力!H30, "-"),"-")</f>
        <v>-</v>
      </c>
      <c r="AD8" s="25" t="str">
        <f>IF(A8&lt;=①基本情報と建物情報の入力!$G$20, IF(①基本情報と建物情報の入力!H30&gt;=3, G8/①基本情報と建物情報の入力!H30, "-"),"-")</f>
        <v>-</v>
      </c>
      <c r="AE8" s="24" t="str">
        <f>IF(A8&lt;=①基本情報と建物情報の入力!$G$20, IF(①基本情報と建物情報の入力!H30&gt;=1,H8/①基本情報と建物情報の入力!H30,"-"), "-")</f>
        <v>-</v>
      </c>
      <c r="AF8" s="16" t="str">
        <f>IF(A8&lt;=①基本情報と建物情報の入力!$G$20,IF(①基本情報と建物情報の入力!H30&gt;=1,I8,"-"), "-")</f>
        <v>-</v>
      </c>
      <c r="AG8" s="16" t="str">
        <f>IF(A8&lt;=①基本情報と建物情報の入力!$G$20,IF(①基本情報と建物情報の入力!H30&gt;=1,J8/①基本情報と建物情報の入力!H30,"-"), "-")</f>
        <v>-</v>
      </c>
      <c r="AH8" s="25" t="str">
        <f>IF(A8&lt;=①基本情報と建物情報の入力!$G$20,IF(①基本情報と建物情報の入力!H30&gt;=1,IF(①基本情報と建物情報の入力!H30=1, K8,0), "-"),"-")</f>
        <v>-</v>
      </c>
      <c r="AI8" s="24" t="str">
        <f>IF(A8&lt;=①基本情報と建物情報の入力!$G$20, IF(①基本情報と建物情報の入力!H30&gt;=2, H8/①基本情報と建物情報の入力!H30,"-"),"-")</f>
        <v>-</v>
      </c>
      <c r="AJ8" s="16" t="str">
        <f>IF(A8&lt;=①基本情報と建物情報の入力!$G$20,IF(①基本情報と建物情報の入力!H30&gt;=2, 0, "-"), "-")</f>
        <v>-</v>
      </c>
      <c r="AK8" s="16" t="str">
        <f>IF(A8&lt;=①基本情報と建物情報の入力!$G$20, IF(①基本情報と建物情報の入力!H30&gt;=2, J8/①基本情報と建物情報の入力!H30,"-"),"-")</f>
        <v>-</v>
      </c>
      <c r="AL8" s="25" t="str">
        <f>IF(A8&lt;=①基本情報と建物情報の入力!$G$20, IF(①基本情報と建物情報の入力!H30&gt;=2, K8, "-"), "-")</f>
        <v>-</v>
      </c>
      <c r="AM8" s="24" t="str">
        <f>IF(A8&lt;=①基本情報と建物情報の入力!$G$20, IF(①基本情報と建物情報の入力!H30&gt;=3, H8/①基本情報と建物情報の入力!H30,"-"), "-")</f>
        <v>-</v>
      </c>
      <c r="AN8" s="16" t="str">
        <f>IF(A8&lt;=①基本情報と建物情報の入力!$G$20, IF(①基本情報と建物情報の入力!H30&gt;=3, 0, "-"),"-")</f>
        <v>-</v>
      </c>
      <c r="AO8" s="16" t="str">
        <f>IF(A8&lt;=①基本情報と建物情報の入力!$G$20,IF(①基本情報と建物情報の入力!H30&gt;=3, J8/①基本情報と建物情報の入力!H30,"-"),"-")</f>
        <v>-</v>
      </c>
      <c r="AP8" s="25" t="str">
        <f>IF(A8&lt;=①基本情報と建物情報の入力!$G$20,IF(①基本情報と建物情報の入力!H30&gt;=3, 0, "-"),"-")</f>
        <v>-</v>
      </c>
      <c r="AQ8" s="24" t="str">
        <f>IF(A8&lt;=①基本情報と建物情報の入力!$G$20,IF(①基本情報と建物情報の入力!H30&gt;=1,1.6,"-"), "-")</f>
        <v>-</v>
      </c>
      <c r="AR8" s="16" t="str">
        <f>IF(A8&lt;=①基本情報と建物情報の入力!$G$20, IF(①基本情報と建物情報の入力!H30&gt;=2, 1.6, "-"), "-")</f>
        <v>-</v>
      </c>
      <c r="AS8" s="25" t="str">
        <f>IF(A8&lt;=①基本情報と建物情報の入力!$G$20, IF(①基本情報と建物情報の入力!H30&gt;=3, 1.6, "-"), "-")</f>
        <v>-</v>
      </c>
      <c r="AT8" s="24" t="str">
        <f>IF(A8&lt;=①基本情報と建物情報の入力!$G$20, IF(①基本情報と建物情報の入力!H30&gt;=1,L8/①基本情報と建物情報の入力!H30, "-"), "-")</f>
        <v>-</v>
      </c>
      <c r="AU8" s="16" t="str">
        <f>IF(A8&lt;=①基本情報と建物情報の入力!$G$20, IF(①基本情報と建物情報の入力!H30&gt;=1,M8, "-"), "-")</f>
        <v>-</v>
      </c>
      <c r="AV8" s="16" t="str">
        <f>IF(A8&lt;=①基本情報と建物情報の入力!$G$20, IF(①基本情報と建物情報の入力!H30&gt;=1,N8/①基本情報と建物情報の入力!H30, "-"), "-")</f>
        <v>-</v>
      </c>
      <c r="AW8" s="25" t="str">
        <f>IF(A8&lt;=①基本情報と建物情報の入力!$G$20, IF(①基本情報と建物情報の入力!H30&gt;=1, IF(①基本情報と建物情報の入力!H30=1, O8, 0), "-"), "-")</f>
        <v>-</v>
      </c>
      <c r="AX8" s="24" t="str">
        <f>IF(A8&lt;=①基本情報と建物情報の入力!$G$20, IF(①基本情報と建物情報の入力!H30&gt;=2, L8/①基本情報と建物情報の入力!H30, "-"), "-")</f>
        <v>-</v>
      </c>
      <c r="AY8" s="16" t="str">
        <f>IF(A8&lt;=①基本情報と建物情報の入力!$G$20, IF(①基本情報と建物情報の入力!H30&gt;=2, 0, "-"), "-")</f>
        <v>-</v>
      </c>
      <c r="AZ8" s="16" t="str">
        <f>IF(A8&lt;=①基本情報と建物情報の入力!$G$20, IF(①基本情報と建物情報の入力!H30&gt;=2, N8/①基本情報と建物情報の入力!H30, "-"), "-")</f>
        <v>-</v>
      </c>
      <c r="BA8" s="25" t="str">
        <f>IF(A8&lt;=①基本情報と建物情報の入力!$G$20, IF(①基本情報と建物情報の入力!H30&gt;=2, O8, "-"),"-")</f>
        <v>-</v>
      </c>
      <c r="BB8" s="24" t="str">
        <f>IF(A8&lt;=①基本情報と建物情報の入力!$G$20, IF(①基本情報と建物情報の入力!H30&gt;=3, L8/①基本情報と建物情報の入力!H30, "-"),"-")</f>
        <v>-</v>
      </c>
      <c r="BC8" s="16" t="str">
        <f>IF(A8&lt;=①基本情報と建物情報の入力!$G$20, IF(①基本情報と建物情報の入力!H30&gt;=3, 0, "-"), "-")</f>
        <v>-</v>
      </c>
      <c r="BD8" s="16" t="str">
        <f>IF(A8&lt;=①基本情報と建物情報の入力!$G$20, IF(①基本情報と建物情報の入力!H30&gt;=3, N8/①基本情報と建物情報の入力!H30, "-"),"-")</f>
        <v>-</v>
      </c>
      <c r="BE8" s="25" t="str">
        <f>IF(A8&lt;=①基本情報と建物情報の入力!$G$20, IF(①基本情報と建物情報の入力!H30&gt;=3, 0, "-"), "-")</f>
        <v>-</v>
      </c>
      <c r="BF8" s="24" t="str">
        <f>IF(A8&lt;=①基本情報と建物情報の入力!$G$20, IF(①基本情報と建物情報の入力!H30=1, 0, IF(①基本情報と建物情報の入力!H30&gt;=2, E8*C8, "-")), "-")</f>
        <v>-</v>
      </c>
      <c r="BG8" s="16" t="str">
        <f>IF(A8&lt;=①基本情報と建物情報の入力!$G$20, IF(①基本情報と建物情報の入力!H30&gt;=2, E8*C8, "-"),"-")</f>
        <v>-</v>
      </c>
      <c r="BH8" s="25" t="str">
        <f>IF(A8&lt;=①基本情報と建物情報の入力!$G$20, IF(①基本情報と建物情報の入力!H30&gt;=3, E8*C8*2, "-"), "-")</f>
        <v>-</v>
      </c>
      <c r="BI8" s="24" t="str">
        <f>IF(A8&lt;=①基本情報と建物情報の入力!$G$20, IF(①基本情報と建物情報の入力!H30&gt;=1, IF(A8=1, 0, P8-AB8), "-"), "-")</f>
        <v>-</v>
      </c>
      <c r="BJ8" s="16" t="str">
        <f>IF(A8&lt;=①基本情報と建物情報の入力!$G$20, IF(①基本情報と建物情報の入力!H30&gt;=2, IF(A8=1, 0, Q8-AC8), "-"),"-")</f>
        <v>-</v>
      </c>
      <c r="BK8" s="25" t="str">
        <f>IF(A8&lt;=①基本情報と建物情報の入力!$G$20, IF(①基本情報と建物情報の入力!H30&gt;=3, IF(A8=1, 0, R8-AD8), "-"),"-")</f>
        <v>-</v>
      </c>
      <c r="BL8" s="24" t="str">
        <f>IF(A8&lt;=①基本情報と建物情報の入力!$G$20, IF(①基本情報と建物情報の入力!H30&gt;=1, IF(A8=①基本情報と建物情報の入力!$G$20, 0, P8-Y8), "-"), "-")</f>
        <v>-</v>
      </c>
      <c r="BM8" s="16" t="str">
        <f>IF(A8&lt;=①基本情報と建物情報の入力!$G$20, IF(①基本情報と建物情報の入力!H30&gt;=2, IF(A8=①基本情報と建物情報の入力!$G$20, 0, Q8-Z8), "-"), "-")</f>
        <v>-</v>
      </c>
      <c r="BN8" s="25" t="str">
        <f>IF(A8&lt;=①基本情報と建物情報の入力!$G$20, IF(①基本情報と建物情報の入力!H30&gt;=3, IF(A8=①基本情報と建物情報の入力!$G$20, 0, R8-AA8), "-"), "-")</f>
        <v>-</v>
      </c>
      <c r="BO8" s="99"/>
      <c r="BP8" s="24" t="str">
        <f>IF(A8&lt;=①基本情報と建物情報の入力!$G$20,IF(①基本情報と建物情報の入力!H30&gt;=1,IF(①基本情報と建物情報の入力!H30=1,C8*2/2,C8/2), "-"), "-")</f>
        <v>-</v>
      </c>
      <c r="BQ8" s="16" t="str">
        <f>IF(A8&lt;=①基本情報と建物情報の入力!$G$20, IF(①基本情報と建物情報の入力!H30&gt;=1, C8*2/2, "-"), "-")</f>
        <v>-</v>
      </c>
      <c r="BR8" s="16" t="str">
        <f>IF(A8&lt;=①基本情報と建物情報の入力!$G$20, IF(①基本情報と建物情報の入力!H30&gt;=1, IF(①基本情報と建物情報の入力!H30=1, C8*2/2, C8/2), "-"), "-")</f>
        <v>-</v>
      </c>
      <c r="BS8" s="25" t="str">
        <f>IF(A8&lt;=①基本情報と建物情報の入力!$G$20, IF(①基本情報と建物情報の入力!H30&gt;=1, IF(①基本情報と建物情報の入力!H30=1, C8*2/2, 0), "-"), "-")</f>
        <v>-</v>
      </c>
      <c r="BT8" s="24" t="str">
        <f>IF(A8&lt;=①基本情報と建物情報の入力!$G$20, IF(①基本情報と建物情報の入力!H30&gt;=2, C8/2, "-"), "-")</f>
        <v>-</v>
      </c>
      <c r="BU8" s="16" t="str">
        <f>IF(A8&lt;=①基本情報と建物情報の入力!$G$20, IF(①基本情報と建物情報の入力!H30&gt;=2, 0, "-"), "-")</f>
        <v>-</v>
      </c>
      <c r="BV8" s="16" t="str">
        <f>IF(A8&lt;=①基本情報と建物情報の入力!$G$20, IF(①基本情報と建物情報の入力!H30&gt;=2, C8/2, "-"), "-")</f>
        <v>-</v>
      </c>
      <c r="BW8" s="25" t="str">
        <f>IF(A8&lt;=①基本情報と建物情報の入力!$G$20, IF(①基本情報と建物情報の入力!H30&gt;=2, C8*2/2, "-"), "-")</f>
        <v>-</v>
      </c>
      <c r="BX8" s="24" t="str">
        <f>IF(A8&lt;=①基本情報と建物情報の入力!$G$20, IF(①基本情報と建物情報の入力!H30&gt;=3, 0, "-"), "-")</f>
        <v>-</v>
      </c>
      <c r="BY8" s="16" t="str">
        <f>IF(A8&lt;=①基本情報と建物情報の入力!$G$20, IF(①基本情報と建物情報の入力!H30&gt;=3, 0, "-"), "-")</f>
        <v>-</v>
      </c>
      <c r="BZ8" s="16" t="str">
        <f>IF(A8&lt;=①基本情報と建物情報の入力!$G$20, IF(①基本情報と建物情報の入力!H30&gt;=3, 0, "-"), "-")</f>
        <v>-</v>
      </c>
      <c r="CA8" s="25" t="str">
        <f>IF(A8&lt;=①基本情報と建物情報の入力!$G$20, IF(①基本情報と建物情報の入力!H30&gt;=3, 0, "-"), "-")</f>
        <v>-</v>
      </c>
      <c r="CB8" s="24" t="str">
        <f>IF(A8&lt;=①基本情報と建物情報の入力!$G$20,IF(①基本情報と建物情報の入力!H30&gt;=1, IF(F8&gt;0, IF(A8=①基本情報と建物情報の入力!$G$20, IF(①基本情報と建物情報の入力!H30=1, (D8+E8)*2, D8/①基本情報と建物情報の入力!H30*2+E8), IF(①基本情報と建物情報の入力!H30=1, (D8+F8/D8*2), D8/①基本情報と建物情報の入力!H30+F8/D8)),0),"-"),"-")</f>
        <v>-</v>
      </c>
      <c r="CC8" s="16" t="str">
        <f>IF(A8&lt;=①基本情報と建物情報の入力!$G$20, IF(①基本情報と建物情報の入力!H30&gt;=2, IF(F8&gt;0, IF(A8=①基本情報と建物情報の入力!$G$20, D8/①基本情報と建物情報の入力!H30*2+E8, D8/①基本情報と建物情報の入力!H30+F8/D8), 0),"-"),"-")</f>
        <v>-</v>
      </c>
      <c r="CD8" s="25" t="str">
        <f>IF(A8&lt;=①基本情報と建物情報の入力!$G$20, IF(①基本情報と建物情報の入力!H30&gt;=3, IF(F8&gt;0, IF(A8=①基本情報と建物情報の入力!$G$20, D8/①基本情報と建物情報の入力!H30*2, D8/①基本情報と建物情報の入力!H30),0),"-"),"-")</f>
        <v>-</v>
      </c>
      <c r="CE8" s="24" t="str">
        <f>IF(A8&lt;=①基本情報と建物情報の入力!$G$20, IF(①基本情報と建物情報の入力!H30&gt;=1, IF(A8=1,0, IF(G8&gt;0, IF(①基本情報と建物情報の入力!H30=1, D8+G8/D8*2, D8/①基本情報と建物情報の入力!H30+G8/D8),0)),"-"),"-")</f>
        <v>-</v>
      </c>
      <c r="CF8" s="16" t="str">
        <f>IF(A8&lt;=①基本情報と建物情報の入力!$G$20, IF(①基本情報と建物情報の入力!H30&gt;=2, IF(A8=1, 0, IF(G8&gt;0, D8/①基本情報と建物情報の入力!H30+G8/D8, 0)),"-"),"-")</f>
        <v>-</v>
      </c>
      <c r="CG8" s="25" t="str">
        <f>IF(A8&lt;=①基本情報と建物情報の入力!$G$20, IF(①基本情報と建物情報の入力!H30&gt;=3, IF(A8=1, 0, IF(G8&gt;0, D8/①基本情報と建物情報の入力!H30,0)),"-"), "-")</f>
        <v>-</v>
      </c>
      <c r="CH8" s="24" t="str">
        <f>IF(A8&lt;=①基本情報と建物情報の入力!$G$20, IF(①基本情報と建物情報の入力!H30&gt;=1, IF(①基本情報と建物情報の入力!H30=1, D8/①基本情報と建物情報の入力!H30/20*C8, C8/2+D8/①基本情報と建物情報の入力!H30/20*C8), "-"), "-")</f>
        <v>-</v>
      </c>
      <c r="CI8" s="16" t="str">
        <f>IF(A8&lt;=①基本情報と建物情報の入力!$G$20, IF(①基本情報と建物情報の入力!H30&gt;=1, C8*E8/20, "-"), "-")</f>
        <v>-</v>
      </c>
      <c r="CJ8" s="16" t="str">
        <f>IF(A8&lt;=①基本情報と建物情報の入力!$G$20, IF(①基本情報と建物情報の入力!H30&gt;=1,IF(①基本情報と建物情報の入力!H30=1, D8/①基本情報と建物情報の入力!H30/20*C8, C8/2+D8/①基本情報と建物情報の入力!H30/20*C8), "-"), "-")</f>
        <v>-</v>
      </c>
      <c r="CK8" s="25" t="str">
        <f>IF(A8&lt;=①基本情報と建物情報の入力!$G$20, IF(①基本情報と建物情報の入力!H30&gt;=1, IF(①基本情報と建物情報の入力!H30=1, C8*E8/20, 0), "-"), "-")</f>
        <v>-</v>
      </c>
      <c r="CL8" s="24" t="str">
        <f>IF(A8&lt;=①基本情報と建物情報の入力!$G$20, IF(①基本情報と建物情報の入力!H30&gt;=2, C8/2+D8/①基本情報と建物情報の入力!H30/20*C8,"-"), "-")</f>
        <v>-</v>
      </c>
      <c r="CM8" s="16" t="str">
        <f>IF(A8&lt;=①基本情報と建物情報の入力!$G$20, IF(①基本情報と建物情報の入力!H30&gt;=2, 0,"-"), "-")</f>
        <v>-</v>
      </c>
      <c r="CN8" s="16" t="str">
        <f>IF(A8&lt;=①基本情報と建物情報の入力!$G$20, IF(①基本情報と建物情報の入力!H30&gt;=2, C8/2+D8/①基本情報と建物情報の入力!H30/20*C8,"-"), "-")</f>
        <v>-</v>
      </c>
      <c r="CO8" s="25" t="str">
        <f>IF(A8&lt;=①基本情報と建物情報の入力!$G$20, IF(①基本情報と建物情報の入力!H30&gt;=2, C8*E8/20, "-"), "-")</f>
        <v>-</v>
      </c>
      <c r="CP8" s="24" t="str">
        <f>IF(A8&lt;=①基本情報と建物情報の入力!$G$20, IF(①基本情報と建物情報の入力!H30&gt;=3, C8+D8/①基本情報と建物情報の入力!H30/20*C8, "-"), "-")</f>
        <v>-</v>
      </c>
      <c r="CQ8" s="16" t="str">
        <f>IF(A8&lt;=①基本情報と建物情報の入力!$G$20, IF(①基本情報と建物情報の入力!H30&gt;=3, 0, "-"), "-")</f>
        <v>-</v>
      </c>
      <c r="CR8" s="16" t="str">
        <f>IF(A8&lt;=①基本情報と建物情報の入力!$G$20, IF(①基本情報と建物情報の入力!H30&gt;=3, C8+D8/①基本情報と建物情報の入力!H30/20*C8, "-"), "-")</f>
        <v>-</v>
      </c>
      <c r="CS8" s="25" t="str">
        <f>IF(A8&lt;=①基本情報と建物情報の入力!$G$20, IF(①基本情報と建物情報の入力!H30&gt;=3, 0, "-"), "-")</f>
        <v>-</v>
      </c>
      <c r="CT8" s="24" t="str">
        <f>IF(A8&lt;=①基本情報と建物情報の入力!$G$20, IF(①基本情報と建物情報の入力!H30&gt;=1, IF(F8&gt;0, IF(A8=①基本情報と建物情報の入力!$G$20, IF(①基本情報と建物情報の入力!H30=1, D8*E8/20/①基本情報と建物情報の入力!H30*2, E8/2+D8*E8/20/①基本情報と建物情報の入力!H30*2),IF(①基本情報と建物情報の入力!H30=1, F8/10/①基本情報と建物情報の入力!H30,F8/D8/2+F8/10/①基本情報と建物情報の入力!H30)),0),"-"),"-")</f>
        <v>-</v>
      </c>
      <c r="CU8" s="16" t="str">
        <f>IF(A8&lt;=①基本情報と建物情報の入力!$G$20, IF(①基本情報と建物情報の入力!H30&gt;=2, IF(F8&gt;0, IF(A8=①基本情報と建物情報の入力!$G$20,E8/2+D8*E8/20/①基本情報と建物情報の入力!H30*2, F8/D8/2+F8/10/①基本情報と建物情報の入力!H30),0),"-"),"-")</f>
        <v>-</v>
      </c>
      <c r="CV8" s="25" t="str">
        <f>IF(A8&lt;=①基本情報と建物情報の入力!$G$20, IF(①基本情報と建物情報の入力!H30&gt;=3, IF(F8&gt;0, IF(A8=①基本情報と建物情報の入力!$G$20, E8+E8*D8/20/①基本情報と建物情報の入力!H30*2, F8/D8+F8/10/①基本情報と建物情報の入力!H30),0),"-"), "-")</f>
        <v>-</v>
      </c>
      <c r="CW8" s="24" t="str">
        <f>IF(A8&lt;=①基本情報と建物情報の入力!$G$20, IF(①基本情報と建物情報の入力!H30&gt;=1, IF(A8=1, IF(A8=①基本情報と建物情報の入力!$G$20, 0, IF(F8&gt;0, 0, IF(G9&gt;0, 0, D8/①基本情報と建物情報の入力!H30/2))), IF(A8=①基本情報と建物情報の入力!$G$20, IF(G8&gt;0, 0, IF(F7&gt;0, 0, D8/①基本情報と建物情報の入力!H30/2)), IF(F8&gt;0, IF(G8&gt;0, 0, IF(F7&gt;0, 0, D8/①基本情報と建物情報の入力!H30/2)), IF(G8&gt;0, IF(G9&gt;0, 0, D8/①基本情報と建物情報の入力!H30/2), IF(G9&gt;0, IF(F7&gt;0, 0,D8/①基本情報と建物情報の入力!H30/2), IF(F7&gt;0, D8/①基本情報と建物情報の入力!H30/2, D8/①基本情報と建物情報の入力!H30)))))),"-"),"-")</f>
        <v>-</v>
      </c>
      <c r="CX8" s="16" t="str">
        <f>IF(A8&lt;=①基本情報と建物情報の入力!$G$20, IF(①基本情報と建物情報の入力!H30&gt;=1, IF(A8=1, IF(A8=①基本情報と建物情報の入力!$G$20, 0, E8/2), IF(A8=①基本情報と建物情報の入力!$G$20, E8/2, E8)),"-"),"-")</f>
        <v>-</v>
      </c>
      <c r="CY8" s="16" t="str">
        <f>IF(A8&lt;=①基本情報と建物情報の入力!$G$20, IF(①基本情報と建物情報の入力!H30&gt;=1, IF(A8=1, IF(A8=①基本情報と建物情報の入力!$G$20, 0, D8/①基本情報と建物情報の入力!H30/2), IF(A8=①基本情報と建物情報の入力!$G$20, D8/①基本情報と建物情報の入力!H30/2, D8/①基本情報と建物情報の入力!H30)),"-"),"-")</f>
        <v>-</v>
      </c>
      <c r="CZ8" s="25" t="str">
        <f>IF(A8&lt;=①基本情報と建物情報の入力!$G$20, IF(①基本情報と建物情報の入力!H30&gt;=1, IF(A8=1, IF(A8=①基本情報と建物情報の入力!$G$20, 0, IF(①基本情報と建物情報の入力!H30=1, E8/2, 0)), IF(A8=①基本情報と建物情報の入力!$G$20, IF(①基本情報と建物情報の入力!H30=1, E8/2, 0),IF(①基本情報と建物情報の入力!H30=1, E8, 0))),"-"),"-")</f>
        <v>-</v>
      </c>
      <c r="DA8" s="46" t="str">
        <f>IF(A8&lt;=①基本情報と建物情報の入力!$G$20, IF(①基本情報と建物情報の入力!H30&gt;=2, IF(A8=1, IF(A8=①基本情報と建物情報の入力!$G$20, 0, IF(F8&gt;0, 0, IF(G9&gt;0, 0, D8/①基本情報と建物情報の入力!H30/2))), IF(A8=①基本情報と建物情報の入力!$G$20, IF(G8&gt;0, 0, IF(F7&gt;0, 0, D8/①基本情報と建物情報の入力!H30/2)), IF(F8&gt;0, IF(G8&gt;0, 0, IF(F7&gt;0, 0, D8/①基本情報と建物情報の入力!H30/2)), IF(G8&gt;0, IF(G9&gt;0, 0, D8/①基本情報と建物情報の入力!H30/2), IF(G9&gt;0,IF(F7&gt;0, 0, D8/①基本情報と建物情報の入力!H30/2), IF(F7&gt;0, D8/①基本情報と建物情報の入力!H30/2, D8/①基本情報と建物情報の入力!H30)))))),"-"),"-")</f>
        <v>-</v>
      </c>
      <c r="DB8" s="16" t="str">
        <f>IF(A8&lt;=①基本情報と建物情報の入力!$G$20, IF(①基本情報と建物情報の入力!H30&gt;=2, 0,"-"),"-")</f>
        <v>-</v>
      </c>
      <c r="DC8" s="16" t="str">
        <f>IF(A8&lt;=①基本情報と建物情報の入力!$G$20, IF(①基本情報と建物情報の入力!H30&gt;=2, IF(A8=1, IF(A8=①基本情報と建物情報の入力!$G$20, 0, D8/①基本情報と建物情報の入力!H30/2), IF(A8=①基本情報と建物情報の入力!$G$20, D8/①基本情報と建物情報の入力!H30/2, D8/①基本情報と建物情報の入力!H30)),"-"),"-")</f>
        <v>-</v>
      </c>
      <c r="DD8" s="25" t="str">
        <f>IF(A8&lt;=①基本情報と建物情報の入力!$G$20, IF(①基本情報と建物情報の入力!H30&gt;=2, IF(A8=1, IF(A8=①基本情報と建物情報の入力!$G$20, 0, E8/2), IF(A8=①基本情報と建物情報の入力!$G$20, E8/2, E8)),"-"),"-")</f>
        <v>-</v>
      </c>
      <c r="DE8" s="47" t="str">
        <f>IF(A8&lt;=①基本情報と建物情報の入力!$G$20, IF(①基本情報と建物情報の入力!H30&gt;=3, IF(A8=1, IF(A8=①基本情報と建物情報の入力!$G$20, 0, IF(F8&gt;0, 0, IF(G9&gt;0, 0, D8/①基本情報と建物情報の入力!H30/2))), IF(A8=①基本情報と建物情報の入力!$G$20, IF(G8&gt;0, 0, IF(F7&gt;0, 0, D8/①基本情報と建物情報の入力!H30/2)), IF(F8&gt;0, IF(G8&gt;0, 0, IF(F7&gt;0, 0, D8/①基本情報と建物情報の入力!H30/2)), IF(G8&gt;0, IF(G9&gt;0, 0, D8/①基本情報と建物情報の入力!H30/2), IF(G9&gt;0, IF(F7&gt;0, 0, D8/①基本情報と建物情報の入力!H30/2), IF(F7&gt;0, D8/①基本情報と建物情報の入力!H30/2, D8/①基本情報と建物情報の入力!H30)))))),"-"),"-")</f>
        <v>-</v>
      </c>
      <c r="DF8" s="16" t="str">
        <f>IF(A8&lt;=①基本情報と建物情報の入力!$G$20, IF(①基本情報と建物情報の入力!H30&gt;=3, 0, "-"),"-")</f>
        <v>-</v>
      </c>
      <c r="DG8" s="16" t="str">
        <f>IF(A8&lt;=①基本情報と建物情報の入力!$G$20, IF(①基本情報と建物情報の入力!H30&gt;=3, IF(A8=1, IF(A8=①基本情報と建物情報の入力!$G$20, 0, D8/①基本情報と建物情報の入力!H30/2), IF(A8=①基本情報と建物情報の入力!$G$20, D8/①基本情報と建物情報の入力!H30/2, D8/①基本情報と建物情報の入力!H30)),"-"),"-")</f>
        <v>-</v>
      </c>
      <c r="DH8" s="25" t="str">
        <f>IF(A8&lt;=①基本情報と建物情報の入力!$G$20, IF(①基本情報と建物情報の入力!H30&gt;=3, 0, "-"),"-")</f>
        <v>-</v>
      </c>
      <c r="DI8" s="24" t="str">
        <f>IF(A8&lt;=①基本情報と建物情報の入力!$G$20, IF(①基本情報と建物情報の入力!H30&gt;=1, IF(A8=1, 0, IF(G8&gt;0, IF(①基本情報と建物情報の入力!H30=1, G8/10/①基本情報と建物情報の入力!H30, G8/D8/2+G8/10/①基本情報と建物情報の入力!H30), 0)),"-"),"-")</f>
        <v>-</v>
      </c>
      <c r="DJ8" s="16" t="str">
        <f>IF(A8&lt;=①基本情報と建物情報の入力!$G$20, IF(①基本情報と建物情報の入力!H30&gt;=2, IF(A8=1, 0, IF(G8&gt;0, G8/D8/2+G8/10/①基本情報と建物情報の入力!H30, 0)),"-"),"-")</f>
        <v>-</v>
      </c>
      <c r="DK8" s="25" t="str">
        <f>IF(A8&lt;=①基本情報と建物情報の入力!$G$20, IF(①基本情報と建物情報の入力!H30&gt;=3, IF(A8=1, 0, IF(G8&gt;0, G8/D8+G8/10/①基本情報と建物情報の入力!H30, 0)),"-"),"-")</f>
        <v>-</v>
      </c>
      <c r="DL8" s="24" t="str">
        <f>IF(A8&lt;=①基本情報と建物情報の入力!$G$20, IF(①基本情報と建物情報の入力!H30&gt;=1, IF(A8=1, IF(A8=①基本情報と建物情報の入力!$G$20, 0, IF(F8&gt;0, D8/①基本情報と建物情報の入力!H30/2, 0)), IF(A8=①基本情報と建物情報の入力!$G$20, IF(F7&gt;0, D8/①基本情報と建物情報の入力!H30/2, 0), IF(F8&gt;0, IF(F7&gt;0, D8/①基本情報と建物情報の入力!H30, D8/①基本情報と建物情報の入力!H30/2), IF(F7&gt;0, D8/①基本情報と建物情報の入力!H30/2, 0)))),"-"),"-")</f>
        <v>-</v>
      </c>
      <c r="DM8" s="16" t="str">
        <f>IF(A8&lt;=①基本情報と建物情報の入力!$G$20, IF(①基本情報と建物情報の入力!H30&gt;=2, IF(A8=1, IF(A8=①基本情報と建物情報の入力!$G$20, 0, IF(F8&gt;0, D8/①基本情報と建物情報の入力!H30/2, 0)), IF(A8=①基本情報と建物情報の入力!$G$20, IF(F7&gt;0, D8/①基本情報と建物情報の入力!H30/2, 0), IF(F8&gt;0, IF(F7&gt;0, D8/①基本情報と建物情報の入力!H30, D8/①基本情報と建物情報の入力!H30/2), IF(F7&gt;0, D8/①基本情報と建物情報の入力!H30/2, 0)))),"-"),"-")</f>
        <v>-</v>
      </c>
      <c r="DN8" s="25" t="str">
        <f>IF(A8&lt;=①基本情報と建物情報の入力!$G$20, IF(①基本情報と建物情報の入力!H30&gt;=3, IF(A8=1, IF(A8=①基本情報と建物情報の入力!$G$20, 0, IF(F8&gt;0, D8/①基本情報と建物情報の入力!H30/2, 0)), IF(A8=①基本情報と建物情報の入力!$G$20, IF(F7&gt;0, D8/①基本情報と建物情報の入力!H30/2, 0), IF(F8&gt;0, IF(F7&gt;0, D8/①基本情報と建物情報の入力!H30, D8/①基本情報と建物情報の入力!H30/2), IF(F7&gt;0, D8/①基本情報と建物情報の入力!H30/2, 0)))),"-"),"-")</f>
        <v>-</v>
      </c>
      <c r="DO8" s="24" t="str">
        <f>IF(A8&lt;=①基本情報と建物情報の入力!$G$20, IF(①基本情報と建物情報の入力!H30&gt;=1, IF(A8=1, IF(A8=①基本情報と建物情報の入力!$G$20, 0, IF(G9&gt;0, D8/①基本情報と建物情報の入力!H30/2, 0)), IF(A8=①基本情報と建物情報の入力!$G$20, IF(G8&gt;0, D8/①基本情報と建物情報の入力!H30/2,0), IF(G8&gt;0, IF(G9&gt;0, D8/①基本情報と建物情報の入力!H31, D8/①基本情報と建物情報の入力!H30/2), IF(G9&gt;0, D8/①基本情報と建物情報の入力!H30/2,0)))),"-"),"-")</f>
        <v>-</v>
      </c>
      <c r="DP8" s="16" t="str">
        <f>IF(A8&lt;=①基本情報と建物情報の入力!$G$20, IF(①基本情報と建物情報の入力!H30&gt;=2, IF(A8=1, IF(A8=①基本情報と建物情報の入力!$G$20, 0, IF(G9&gt;0, D8/①基本情報と建物情報の入力!H30/2, 0)), IF(A8=①基本情報と建物情報の入力!$G$20, IF(G8&gt;0, D8/①基本情報と建物情報の入力!H30/2,0), IF(G8&gt;0, IF(G9&gt;0, D8/①基本情報と建物情報の入力!H31, D8/①基本情報と建物情報の入力!H30/2), IF(G9&gt;0, D8/①基本情報と建物情報の入力!H30/2,0)))),"-"),"-")</f>
        <v>-</v>
      </c>
      <c r="DQ8" s="25" t="str">
        <f>IF(A8&lt;=①基本情報と建物情報の入力!$G$20, IF(①基本情報と建物情報の入力!H30&gt;=3, IF(A8=1, IF(A8=①基本情報と建物情報の入力!$G$20, 0, IF(G9&gt;0, D8/①基本情報と建物情報の入力!H30/2, 0)), IF(A8=①基本情報と建物情報の入力!$G$20, IF(G8&gt;0, D8/①基本情報と建物情報の入力!H30/2,0), IF(G8&gt;0, IF(G9&gt;0, D8/①基本情報と建物情報の入力!H31, D8/①基本情報と建物情報の入力!H30/2), IF(G9&gt;0, D8/①基本情報と建物情報の入力!H30/2,0)))),"-"),"-")</f>
        <v>-</v>
      </c>
      <c r="DR8" s="24" t="str">
        <f>IF(A8&lt;=①基本情報と建物情報の入力!$G$20, IF(①基本情報と建物情報の入力!H30&gt;=1, IF(A8=1, D8/①基本情報と建物情報の入力!H30, 0),"-"),"-")</f>
        <v>-</v>
      </c>
      <c r="DS8" s="16" t="str">
        <f>IF(A8&lt;=①基本情報と建物情報の入力!$G$20, IF(①基本情報と建物情報の入力!H30&gt;=1, IF(A8=1, E8, 0),"-"),"-")</f>
        <v>-</v>
      </c>
      <c r="DT8" s="16" t="str">
        <f>IF(A8&lt;=①基本情報と建物情報の入力!$G$20, IF(①基本情報と建物情報の入力!H30&gt;=1, IF(A8=1, D8/①基本情報と建物情報の入力!H30, 0),"-"),"-")</f>
        <v>-</v>
      </c>
      <c r="DU8" s="25" t="str">
        <f>IF(A8&lt;=①基本情報と建物情報の入力!$G$20, IF(①基本情報と建物情報の入力!H30&gt;=1, IF(A8=1, IF(①基本情報と建物情報の入力!H30=1, E8, 0), 0),"-"),"-")</f>
        <v>-</v>
      </c>
      <c r="DV8" s="24" t="str">
        <f>IF(A8&lt;=①基本情報と建物情報の入力!$G$20, IF(①基本情報と建物情報の入力!H30&gt;=2, IF(A8=1, D8/①基本情報と建物情報の入力!H30, 0),"-"),"-")</f>
        <v>-</v>
      </c>
      <c r="DW8" s="16" t="str">
        <f>IF(A8&lt;=①基本情報と建物情報の入力!$G$20, IF(①基本情報と建物情報の入力!H30&gt;=2, 0,"-"),"-")</f>
        <v>-</v>
      </c>
      <c r="DX8" s="16" t="str">
        <f>IF(A8&lt;=①基本情報と建物情報の入力!$G$20, IF(①基本情報と建物情報の入力!H30&gt;=2, IF(A8=1, D8/①基本情報と建物情報の入力!H30, 0),"-"),"-")</f>
        <v>-</v>
      </c>
      <c r="DY8" s="25" t="str">
        <f>IF(A8&lt;=①基本情報と建物情報の入力!$G$20, IF(①基本情報と建物情報の入力!H30&gt;=2, IF(A8=1, E8, 0),"-"),"-")</f>
        <v>-</v>
      </c>
      <c r="DZ8" s="24" t="str">
        <f>IF(A8&lt;=①基本情報と建物情報の入力!$G$20, IF(①基本情報と建物情報の入力!H30&gt;=3, IF(A8=1, D8/①基本情報と建物情報の入力!H30, 0),"-"),"-")</f>
        <v>-</v>
      </c>
      <c r="EA8" s="16" t="str">
        <f>IF(A8&lt;=①基本情報と建物情報の入力!$G$20, IF(①基本情報と建物情報の入力!H30&gt;=3, 0, "-"),"-")</f>
        <v>-</v>
      </c>
      <c r="EB8" s="16" t="str">
        <f>IF(A8&lt;=①基本情報と建物情報の入力!$G$20, IF(①基本情報と建物情報の入力!H30&gt;=3, IF(A8=1, D8/①基本情報と建物情報の入力!H30, 0),"-"),"-")</f>
        <v>-</v>
      </c>
      <c r="EC8" s="25" t="str">
        <f>IF(A8&lt;=①基本情報と建物情報の入力!$G$20, IF(①基本情報と建物情報の入力!H30&gt;=3, 0, "-"),"-")</f>
        <v>-</v>
      </c>
      <c r="ED8" s="24" t="str">
        <f>IF(A8&lt;=①基本情報と建物情報の入力!$G$20, IF(①基本情報と建物情報の入力!H30&gt;=1, IF(A8=1, IF(①基本情報と建物情報の入力!H30=1, D8*E8/①基本情報と建物情報の入力!H30/10, E8/2+D8*E8/①基本情報と建物情報の入力!H30/10),0),"-"),"-")</f>
        <v>-</v>
      </c>
      <c r="EE8" s="16" t="str">
        <f>IF(A8&lt;=①基本情報と建物情報の入力!$G$20, IF(①基本情報と建物情報の入力!H30&gt;=2, IF(A8=1, E8/2+D8*E8/①基本情報と建物情報の入力!H30/10,0),"-"),"-")</f>
        <v>-</v>
      </c>
      <c r="EF8" s="25" t="str">
        <f>IF(A8&lt;=①基本情報と建物情報の入力!$G$20, IF(①基本情報と建物情報の入力!H30&gt;=3, IF(A8=1, E8+D8*E8/①基本情報と建物情報の入力!H30/10,0),"-"),"-")</f>
        <v>-</v>
      </c>
      <c r="EG8" s="99"/>
      <c r="EH8" s="24" t="str">
        <f>IF(A8&lt;=①基本情報と建物情報の入力!$G$20, IF(①基本情報と建物情報の入力!H30&gt;=1, SUM(AT8:AU8,AW8),"-"),"-")</f>
        <v>-</v>
      </c>
      <c r="EI8" s="16" t="str">
        <f>IF(A8&lt;=①基本情報と建物情報の入力!$G$20, IF(①基本情報と建物情報の入力!H30&gt;=2, SUM(AX8:AY8,BA8),"-"),"-")</f>
        <v>-</v>
      </c>
      <c r="EJ8" s="25" t="str">
        <f>IF(A8&lt;=①基本情報と建物情報の入力!$G$20, IF(①基本情報と建物情報の入力!H30&gt;=3, SUM(BB8:BC8,BE8),"-"),"-")</f>
        <v>-</v>
      </c>
      <c r="EK8" s="24" t="str">
        <f>IF(A8&lt;=①基本情報と建物情報の入力!$G$20, IF(①基本情報と建物情報の入力!H30&gt;=1,  AV8,"-"),"-")</f>
        <v>-</v>
      </c>
      <c r="EL8" s="16" t="str">
        <f>IF(A8&lt;=①基本情報と建物情報の入力!$G$20, IF(①基本情報と建物情報の入力!H30&gt;=2,AZ8,"-"),"-")</f>
        <v>-</v>
      </c>
      <c r="EM8" s="25" t="str">
        <f>IF(A8&lt;=①基本情報と建物情報の入力!$G$20, IF(①基本情報と建物情報の入力!H30&gt;=3, BD8,"-"),"-")</f>
        <v>-</v>
      </c>
      <c r="EN8" s="24" t="str">
        <f>IF($A8&lt;=①基本情報と建物情報の入力!$G$20, IF(①基本情報と建物情報の入力!$H30&gt;=1, SUM(AE8:AF8,AH8),"-"),"-")</f>
        <v>-</v>
      </c>
      <c r="EO8" s="16" t="str">
        <f>IF($A8&lt;=①基本情報と建物情報の入力!$G$20, IF(①基本情報と建物情報の入力!$H30&gt;=2, SUM(AI8:AJ8,AL8),"-"),"-")</f>
        <v>-</v>
      </c>
      <c r="EP8" s="25" t="str">
        <f>IF($A8&lt;=①基本情報と建物情報の入力!$G$20, IF(①基本情報と建物情報の入力!$H30&gt;=3, SUM(AM8:AN8,AP8),"-"),"-")</f>
        <v>-</v>
      </c>
      <c r="EQ8" s="24" t="str">
        <f>IF($A8&lt;=①基本情報と建物情報の入力!$G$20, IF(①基本情報と建物情報の入力!$H30&gt;=1, AG8,"-"),"-")</f>
        <v>-</v>
      </c>
      <c r="ER8" s="16" t="str">
        <f>IF($A8&lt;=①基本情報と建物情報の入力!$G$20, IF(①基本情報と建物情報の入力!$H30&gt;=2, AK8,"-"),"-")</f>
        <v>-</v>
      </c>
      <c r="ES8" s="25" t="str">
        <f>IF($A8&lt;=①基本情報と建物情報の入力!$G$20, IF(①基本情報と建物情報の入力!$H30&gt;=3, AO8,"-"),"-")</f>
        <v>-</v>
      </c>
      <c r="ET8" s="99"/>
      <c r="EU8" s="24" t="str">
        <f>IF($A8&lt;=①基本情報と建物情報の入力!$G$20, IF(①基本情報と建物情報の入力!$H30&gt;=1,SUM(EH8,EK8),"-"),"-")</f>
        <v>-</v>
      </c>
      <c r="EV8" s="16" t="str">
        <f>IF($A8&lt;=①基本情報と建物情報の入力!$G$20, IF(①基本情報と建物情報の入力!$H30&gt;=2,SUM(EI8,EL8),"-"),"-")</f>
        <v>-</v>
      </c>
      <c r="EW8" s="25" t="str">
        <f>IF($A8&lt;=①基本情報と建物情報の入力!$G$20, IF(①基本情報と建物情報の入力!$H30&gt;=3,SUM(EJ8,EM8),"-"),"-")</f>
        <v>-</v>
      </c>
      <c r="EX8" s="24" t="str">
        <f>IF($A8&lt;=①基本情報と建物情報の入力!$G$20, IF(①基本情報と建物情報の入力!$H30&gt;=1,   Y8,"-"),"-")</f>
        <v>-</v>
      </c>
      <c r="EY8" s="16" t="str">
        <f>IF($A8&lt;=①基本情報と建物情報の入力!$G$20, IF(①基本情報と建物情報の入力!$H30&gt;=1,   Z8,"-"),"-")</f>
        <v>-</v>
      </c>
      <c r="EZ8" s="25" t="str">
        <f>IF($A8&lt;=①基本情報と建物情報の入力!$G$20, IF(①基本情報と建物情報の入力!$H30&gt;=1,   AA8,"-"),"-")</f>
        <v>-</v>
      </c>
      <c r="FA8" s="24" t="str">
        <f>IF($A8&lt;=①基本情報と建物情報の入力!$G$20, IF(①基本情報と建物情報の入力!$H30&gt;=1, IF($A8=1, P8, 0),"-"),"-")</f>
        <v>-</v>
      </c>
      <c r="FB8" s="16" t="str">
        <f>IF($A8&lt;=①基本情報と建物情報の入力!$G$20, IF(①基本情報と建物情報の入力!$H30&gt;=2, IF($A8=1, Q8, 0),"-"),"-")</f>
        <v>-</v>
      </c>
      <c r="FC8" s="25" t="str">
        <f>IF($A8&lt;=①基本情報と建物情報の入力!$G$20, IF(①基本情報と建物情報の入力!$H30&gt;=3, IF($A8=1, R8, 0),"-"),"-")</f>
        <v>-</v>
      </c>
      <c r="FD8" s="24" t="str">
        <f>IF($A8&lt;=①基本情報と建物情報の入力!$G$20, IF(①基本情報と建物情報の入力!$H30&gt;=1, AB8,"-"),"-")</f>
        <v>-</v>
      </c>
      <c r="FE8" s="16" t="str">
        <f>IF($A8&lt;=①基本情報と建物情報の入力!$G$20, IF(①基本情報と建物情報の入力!$H30&gt;=2, AC8,"-"),"-")</f>
        <v>-</v>
      </c>
      <c r="FF8" s="25" t="str">
        <f>IF($A8&lt;=①基本情報と建物情報の入力!$G$20, IF(①基本情報と建物情報の入力!$H30&gt;=3, AD8,"-"),"-")</f>
        <v>-</v>
      </c>
      <c r="FG8" s="24" t="str">
        <f>IF($A8&lt;=①基本情報と建物情報の入力!$G$20, IF(①基本情報と建物情報の入力!$H30&gt;=1, BF8,"-"),"-")</f>
        <v>-</v>
      </c>
      <c r="FH8" s="16" t="str">
        <f>IF($A8&lt;=①基本情報と建物情報の入力!$G$20, IF(①基本情報と建物情報の入力!$H30&gt;=2, BG8,"-"),"-")</f>
        <v>-</v>
      </c>
      <c r="FI8" s="25" t="str">
        <f>IF($A8&lt;=①基本情報と建物情報の入力!$G$20, IF(①基本情報と建物情報の入力!$H30&gt;=3, BH8,"-"),"-")</f>
        <v>-</v>
      </c>
      <c r="FJ8" s="24" t="str">
        <f>IF($A8&lt;=①基本情報と建物情報の入力!$G$20, IF(①基本情報と建物情報の入力!$H30&gt;=1, IF($A8=1, 0, BI8),"-"),"-")</f>
        <v>-</v>
      </c>
      <c r="FK8" s="16" t="str">
        <f>IF($A8&lt;=①基本情報と建物情報の入力!$G$20, IF(①基本情報と建物情報の入力!$H30&gt;=1, IF($A8=1, 0, BJ8),"-"),"-")</f>
        <v>-</v>
      </c>
      <c r="FL8" s="25" t="str">
        <f>IF($A8&lt;=①基本情報と建物情報の入力!$G$20, IF(①基本情報と建物情報の入力!$H30&gt;=1, IF($A8=1, 0, BK8),"-"),"-")</f>
        <v>-</v>
      </c>
      <c r="FM8" s="24" t="str">
        <f>IF($A8&lt;=①基本情報と建物情報の入力!$G$20, IF(①基本情報と建物情報の入力!$H30&gt;=1, BL8,"-"),"-")</f>
        <v>-</v>
      </c>
      <c r="FN8" s="16" t="str">
        <f>IF($A8&lt;=①基本情報と建物情報の入力!$G$20, IF(①基本情報と建物情報の入力!$H30&gt;=2, BM8,"-"),"-")</f>
        <v>-</v>
      </c>
      <c r="FO8" s="25" t="str">
        <f>IF($A8&lt;=①基本情報と建物情報の入力!$G$20, IF(①基本情報と建物情報の入力!$H30&gt;=3, BN8,"-"),"-")</f>
        <v>-</v>
      </c>
      <c r="FP8" s="24" t="str">
        <f>IF($A8&lt;=①基本情報と建物情報の入力!$G$20, IF(①基本情報と建物情報の入力!$H30&gt;=1, SUM(EN8,EQ8),"-"),"-")</f>
        <v>-</v>
      </c>
      <c r="FQ8" s="16" t="str">
        <f>IF($A8&lt;=①基本情報と建物情報の入力!$G$20, IF(①基本情報と建物情報の入力!$H30&gt;=2, SUM(EO8,ER8),"-"),"-")</f>
        <v>-</v>
      </c>
      <c r="FR8" s="25" t="str">
        <f>IF($A8&lt;=①基本情報と建物情報の入力!$G$20, IF(①基本情報と建物情報の入力!$H30&gt;=3, SUM(EP8,ES8),"-"),"-")</f>
        <v>-</v>
      </c>
      <c r="FS8" s="24" t="str">
        <f>IF($A8&lt;=①基本情報と建物情報の入力!$G$20, IF(①基本情報と建物情報の入力!$H30&gt;=1, AQ8,"-"),"-")</f>
        <v>-</v>
      </c>
      <c r="FT8" s="16" t="str">
        <f>IF($A8&lt;=①基本情報と建物情報の入力!$G$20, IF(①基本情報と建物情報の入力!$H30&gt;=2, AR8,"-"),"-")</f>
        <v>-</v>
      </c>
      <c r="FU8" s="25" t="str">
        <f>IF($A8&lt;=①基本情報と建物情報の入力!$G$20, IF(①基本情報と建物情報の入力!$H30&gt;=3, AS8,"-"),"-")</f>
        <v>-</v>
      </c>
      <c r="FV8" s="24" t="str">
        <f>IF($A8&lt;=①基本情報と建物情報の入力!$G$20, IF(①基本情報と建物情報の入力!$H30&gt;=1, SUM(EU8,EX8,FA8,FD8,FG8,FJ8,FM8,FP8,FS8),"-"),"-")</f>
        <v>-</v>
      </c>
      <c r="FW8" s="16" t="str">
        <f>IF($A8&lt;=①基本情報と建物情報の入力!$G$20, IF(①基本情報と建物情報の入力!$H30&gt;=2, SUM(EV8,EY8,FB8,FE8,FH8,FK8,FN8,FQ8,FT8),"-"),"-")</f>
        <v>-</v>
      </c>
      <c r="FX8" s="25" t="str">
        <f>IF($A8&lt;=①基本情報と建物情報の入力!$G$20, IF(①基本情報と建物情報の入力!$H30&gt;=3, SUM(EW8,EZ8,FC8,FF8,FI8,FL8,FO8,FR8,FU8),"-"),"-")</f>
        <v>-</v>
      </c>
      <c r="FY8" s="99"/>
      <c r="FZ8" s="24" t="str">
        <f>IF($A8&lt;=①基本情報と建物情報の入力!$G$20, ①基本情報と建物情報の入力!H$61, "-")</f>
        <v>-</v>
      </c>
      <c r="GA8" s="16" t="str">
        <f>IF($A8&lt;=①基本情報と建物情報の入力!$G$20, ①基本情報と建物情報の入力!H$62, "-")</f>
        <v>-</v>
      </c>
      <c r="GB8" s="16" t="str">
        <f>IF($A8&lt;=①基本情報と建物情報の入力!$G$20, ①基本情報と建物情報の入力!H$63, "-")</f>
        <v>-</v>
      </c>
      <c r="GC8" s="16" t="str">
        <f>IF($A8&lt;=①基本情報と建物情報の入力!$G$20, ①基本情報と建物情報の入力!H$64, "-")</f>
        <v>-</v>
      </c>
      <c r="GD8" s="16" t="str">
        <f>IF($A8&lt;=①基本情報と建物情報の入力!$G$20, ①基本情報と建物情報の入力!H$65, "-")</f>
        <v>-</v>
      </c>
      <c r="GE8" s="16" t="str">
        <f>IF($A8&lt;=①基本情報と建物情報の入力!$G$20, ①基本情報と建物情報の入力!H$66, "-")</f>
        <v>-</v>
      </c>
      <c r="GF8" s="16" t="str">
        <f>IF(A8&lt;=①基本情報と建物情報の入力!$G$20, ①基本情報と建物情報の入力!$H$66/(2*(0.09-0.15)*①基本情報と建物情報の入力!$H$66+1),"-")</f>
        <v>-</v>
      </c>
      <c r="GG8" s="16" t="str">
        <f>IF($A8&lt;=①基本情報と建物情報の入力!$G$20, ①基本情報と建物情報の入力!H$67, "-")</f>
        <v>-</v>
      </c>
      <c r="GH8" s="25" t="str">
        <f>IF($A8&lt;=①基本情報と建物情報の入力!$G$20, 4.65, "-")</f>
        <v>-</v>
      </c>
      <c r="GI8" s="99"/>
      <c r="GJ8" s="24" t="str">
        <f>IF($A8&lt;=①基本情報と建物情報の入力!$G$20,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8" s="16" t="str">
        <f t="array" ref="GK8">IF($A8&lt;=①基本情報と建物情報の入力!$G$20,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8" s="16" t="str">
        <f t="array" ref="GL8">IF($A8&lt;=①基本情報と建物情報の入力!$G$20,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8" s="16" t="str">
        <f t="array" ref="GM8">IF($A8&lt;=①基本情報と建物情報の入力!$G$20,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8" s="16" t="str">
        <f t="array" ref="GN8">IF($A8&lt;=①基本情報と建物情報の入力!$G$20,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8" s="16" t="str">
        <f t="array" ref="GO8">IF($A8&lt;=①基本情報と建物情報の入力!$G$20,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8" s="16" t="str">
        <f t="array" ref="GP8">IF($A8&lt;=①基本情報と建物情報の入力!$G$20,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8" s="16" t="str">
        <f t="array" ref="GQ8">IF($A8&lt;=①基本情報と建物情報の入力!$G$20,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8" s="16" t="str">
        <f t="array" ref="GR8">IF($A8&lt;=①基本情報と建物情報の入力!$G$20,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8" s="16" t="str">
        <f t="array" ref="GS8">IF($A8&lt;=①基本情報と建物情報の入力!$G$20,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8" s="25" t="str">
        <f t="array" ref="GT8">IF($A8&lt;=①基本情報と建物情報の入力!$G$20,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8" s="99"/>
      <c r="GV8" s="24" t="str">
        <f>IF($A8&lt;=①基本情報と建物情報の入力!$G$20, 温度差係数!$A$10, "-")</f>
        <v>-</v>
      </c>
      <c r="GW8" s="16" t="str">
        <f>IF($A8&lt;=①基本情報と建物情報の入力!$G$20,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8" s="16" t="str">
        <f>IF($A8&lt;=①基本情報と建物情報の入力!$G$20, 温度差係数!$B$10, "-")</f>
        <v>-</v>
      </c>
      <c r="GY8" s="25" t="str">
        <f>IF($A8&lt;=①基本情報と建物情報の入力!$G$20, INDEX(温度差係数!$C$10:$J$10, 0, MATCH(①基本情報と建物情報の入力!$G$13, 温度差係数!$C$9:$J$9, 0)), "-")</f>
        <v>-</v>
      </c>
      <c r="GZ8" s="99"/>
      <c r="HA8" s="24" t="str">
        <f>IF($A8&lt;=①基本情報と建物情報の入力!$G$20, IF(①基本情報と建物情報の入力!$H30&gt;=1, EH8*$FZ8*$GV8+EK8*$FZ8*$GW8,"-"),"-")</f>
        <v>-</v>
      </c>
      <c r="HB8" s="16" t="str">
        <f>IF($A8&lt;=①基本情報と建物情報の入力!$G$20, IF(①基本情報と建物情報の入力!$H30&gt;=2, EI8*$FZ8*$GV8+EL8*$FZ8*$GW8,"-"),"-")</f>
        <v>-</v>
      </c>
      <c r="HC8" s="25" t="str">
        <f>IF($A8&lt;=①基本情報と建物情報の入力!$G$20, IF(①基本情報と建物情報の入力!$H30&gt;=3, EJ8*$FZ8*$GV8+EM8*$FZ8*$GW8,"-"),"-")</f>
        <v>-</v>
      </c>
      <c r="HD8" s="24" t="str">
        <f>IF($A8&lt;=①基本情報と建物情報の入力!$G$20, IF(①基本情報と建物情報の入力!$H30&gt;=1, EX8*$GA8*$GV8,"-"),"-")</f>
        <v>-</v>
      </c>
      <c r="HE8" s="16" t="str">
        <f>IF($A8&lt;=①基本情報と建物情報の入力!$G$20, IF(①基本情報と建物情報の入力!$H30&gt;=2, EY8*$GA8*$GV8,"-"),"-")</f>
        <v>-</v>
      </c>
      <c r="HF8" s="25" t="str">
        <f>IF($A8&lt;=①基本情報と建物情報の入力!$G$20, IF(①基本情報と建物情報の入力!$H30&gt;=3, EZ8*$GA8*$GV8,"-"),"-")</f>
        <v>-</v>
      </c>
      <c r="HG8" s="24" t="str">
        <f>IF($A8&lt;=①基本情報と建物情報の入力!$G$20, IF(①基本情報と建物情報の入力!$H30&gt;=1, FA8*$GB8*$GX8,"-"),"-")</f>
        <v>-</v>
      </c>
      <c r="HH8" s="16" t="str">
        <f>IF($A8&lt;=①基本情報と建物情報の入力!$G$20, IF(①基本情報と建物情報の入力!$H30&gt;=2, FB8*$GB8*$GX8,"-"),"-")</f>
        <v>-</v>
      </c>
      <c r="HI8" s="25" t="str">
        <f>IF($A8&lt;=①基本情報と建物情報の入力!$G$20, IF(①基本情報と建物情報の入力!$H30&gt;=3, FC8*$GB8*$GX8,"-"),"-")</f>
        <v>-</v>
      </c>
      <c r="HJ8" s="24" t="str">
        <f>IF($A8&lt;=①基本情報と建物情報の入力!$G$20, IF(①基本情報と建物情報の入力!$H30&gt;=1, FD8*$GC8*$GV8,"-"),"-")</f>
        <v>-</v>
      </c>
      <c r="HK8" s="16" t="str">
        <f>IF($A8&lt;=①基本情報と建物情報の入力!$G$20, IF(①基本情報と建物情報の入力!$H30&gt;=2, FE8*$GC8*$GV8,"-"),"-")</f>
        <v>-</v>
      </c>
      <c r="HL8" s="25" t="str">
        <f>IF($A8&lt;=①基本情報と建物情報の入力!$G$20, IF(①基本情報と建物情報の入力!$H30&gt;=3, FF8*$GC8*$GV8,"-"),"-")</f>
        <v>-</v>
      </c>
      <c r="HM8" s="24" t="str">
        <f>IF($A8&lt;=①基本情報と建物情報の入力!$G$20, IF(①基本情報と建物情報の入力!$H30&gt;=1, FG8*$GD8*$GY8,"-"),"-")</f>
        <v>-</v>
      </c>
      <c r="HN8" s="16" t="str">
        <f>IF($A8&lt;=①基本情報と建物情報の入力!$G$20, IF(①基本情報と建物情報の入力!$H30&gt;=2, FH8*$GD8*$GY8,"-"),"-")</f>
        <v>-</v>
      </c>
      <c r="HO8" s="25" t="str">
        <f>IF($A8&lt;=①基本情報と建物情報の入力!$G$20, IF(①基本情報と建物情報の入力!$H30&gt;=3, FI8*$GD8*$GY8,"-"),"-")</f>
        <v>-</v>
      </c>
      <c r="HP8" s="24" t="str">
        <f>IF($A8&lt;=①基本情報と建物情報の入力!$G$20, IF(①基本情報と建物情報の入力!$H30&gt;=1, FJ8*$GE8*$GY8,"-"),"-")</f>
        <v>-</v>
      </c>
      <c r="HQ8" s="16" t="str">
        <f>IF($A8&lt;=①基本情報と建物情報の入力!$G$20, IF(①基本情報と建物情報の入力!$H30&gt;=2, FK8*$GE8*$GY8,"-"),"-")</f>
        <v>-</v>
      </c>
      <c r="HR8" s="25" t="str">
        <f>IF($A8&lt;=①基本情報と建物情報の入力!$G$20, IF(①基本情報と建物情報の入力!$H30&gt;=3, FL8*$GE8*$GY8,"-"),"-")</f>
        <v>-</v>
      </c>
      <c r="HS8" s="24" t="str">
        <f>IF($A8&lt;=①基本情報と建物情報の入力!$G$20, IF(①基本情報と建物情報の入力!$H30&gt;=1, FM8*$GF8*$GY8,"-"),"-")</f>
        <v>-</v>
      </c>
      <c r="HT8" s="16" t="str">
        <f>IF($A8&lt;=①基本情報と建物情報の入力!$G$20, IF(①基本情報と建物情報の入力!$H30&gt;=2, FN8*$GF8*$GY8,"-"),"-")</f>
        <v>-</v>
      </c>
      <c r="HU8" s="25" t="str">
        <f>IF($A8&lt;=①基本情報と建物情報の入力!$G$20, IF(①基本情報と建物情報の入力!$H30&gt;=3, FO8*$GF8*$GY8,"-"),"-")</f>
        <v>-</v>
      </c>
      <c r="HV8" s="24" t="str">
        <f>IF($A8&lt;=①基本情報と建物情報の入力!$G$20, IF(①基本情報と建物情報の入力!$H30&gt;=1, EN8*$GG8*$GV8+EQ8*$GG8*$GW8,"-"),"-")</f>
        <v>-</v>
      </c>
      <c r="HW8" s="16" t="str">
        <f>IF($A8&lt;=①基本情報と建物情報の入力!$G$20, IF(①基本情報と建物情報の入力!$H30&gt;=2, EO8*$GG8*$GV8+ER8*$GG8*$GW8,"-"),"-")</f>
        <v>-</v>
      </c>
      <c r="HX8" s="25" t="str">
        <f>IF($A8&lt;=①基本情報と建物情報の入力!$G$20, IF(①基本情報と建物情報の入力!$H30&gt;=3, EP8*$GG8*$GV8+ES8*$GG8*$GW8,"-"),"-")</f>
        <v>-</v>
      </c>
      <c r="HY8" s="24" t="str">
        <f>IF($A8&lt;=①基本情報と建物情報の入力!$G$20, IF(①基本情報と建物情報の入力!$H30&gt;=1, FS8*$GH8*$GW8,"-"),"-")</f>
        <v>-</v>
      </c>
      <c r="HZ8" s="16" t="str">
        <f>IF($A8&lt;=①基本情報と建物情報の入力!$G$20, IF(①基本情報と建物情報の入力!$H30&gt;=2, FT8*$GH8*$GW8,"-"),"-")</f>
        <v>-</v>
      </c>
      <c r="IA8" s="25" t="str">
        <f>IF($A8&lt;=①基本情報と建物情報の入力!$G$20, IF(①基本情報と建物情報の入力!$H30&gt;=3, FU8*$GH8*$GW8,"-"),"-")</f>
        <v>-</v>
      </c>
      <c r="IB8" s="99"/>
      <c r="IC8" s="24" t="str">
        <f>IF($A8&lt;=①基本情報と建物情報の入力!$G$20, IF(①基本情報と建物情報の入力!$H30&gt;=1, SUM(BP8:BQ8,BS8) *$GJ8*$GV8+BR8*$GJ8*$GW8,"-"),"-")</f>
        <v>-</v>
      </c>
      <c r="ID8" s="16" t="str">
        <f>IF($A8&lt;=①基本情報と建物情報の入力!$G$20, IF(①基本情報と建物情報の入力!$H30&gt;=2, SUM(BT8:BU8,BW8) *$GJ8*$GV8+BV8*$GJ8*$GW8,"-"),"-")</f>
        <v>-</v>
      </c>
      <c r="IE8" s="25" t="str">
        <f>IF($A8&lt;=①基本情報と建物情報の入力!$G$20, IF(①基本情報と建物情報の入力!$H30&gt;=3, SUM(BX8:BY8,CA8) *$GJ8*$GV8+BZ8*$GJ8*$GW8,"-"),"-")</f>
        <v>-</v>
      </c>
      <c r="IF8" s="24" t="str">
        <f>IF($A8&lt;=①基本情報と建物情報の入力!$G$20, IF(①基本情報と建物情報の入力!$H30&gt;=1, CB8*$GK8*$GV8,"-"),"-")</f>
        <v>-</v>
      </c>
      <c r="IG8" s="16" t="str">
        <f>IF($A8&lt;=①基本情報と建物情報の入力!$G$20, IF(①基本情報と建物情報の入力!$H30&gt;=2, CC8*$GK8*$GV8,"-"),"-")</f>
        <v>-</v>
      </c>
      <c r="IH8" s="25" t="str">
        <f>IF($A8&lt;=①基本情報と建物情報の入力!$G$20, IF(①基本情報と建物情報の入力!$H30&gt;=3, CD8*$GK8*$GV8,"-"),"-")</f>
        <v>-</v>
      </c>
      <c r="II8" s="24" t="str">
        <f>IF($A8&lt;=①基本情報と建物情報の入力!$G$20, IF(①基本情報と建物情報の入力!$H30&gt;=1, CE8*$GL8*$GV8,"-"),"-")</f>
        <v>-</v>
      </c>
      <c r="IJ8" s="16" t="str">
        <f>IF($A8&lt;=①基本情報と建物情報の入力!$G$20, IF(①基本情報と建物情報の入力!$H30&gt;=2, CF8*$GL8*$GV8,"-"),"-")</f>
        <v>-</v>
      </c>
      <c r="IK8" s="25" t="str">
        <f>IF($A8&lt;=①基本情報と建物情報の入力!$G$20, IF(①基本情報と建物情報の入力!$H30&gt;=3, CG8*$GL8*$GV8,"-"),"-")</f>
        <v>-</v>
      </c>
      <c r="IL8" s="24" t="str">
        <f>IF($A8&lt;=①基本情報と建物情報の入力!$G$20, IF(①基本情報と建物情報の入力!$H30&gt;=1, SUM(CH8:CI8,CK8)*$GM8*$GV8+CJ8*$GM8*$GW8,"-"),"-")</f>
        <v>-</v>
      </c>
      <c r="IM8" s="16" t="str">
        <f>IF($A8&lt;=①基本情報と建物情報の入力!$G$20, IF(①基本情報と建物情報の入力!$H30&gt;=2, SUM(CL8:CM8,CO8)*$GM8*$GV8+CN8*$GM8*$GW8,"-"),"-")</f>
        <v>-</v>
      </c>
      <c r="IN8" s="25" t="str">
        <f>IF($A8&lt;=①基本情報と建物情報の入力!$G$20, IF(①基本情報と建物情報の入力!$H30&gt;=3, SUM(CP8:CQ8,CS8)*$GM8*$GV8+CR8*$GM8*$GW8,"-"),"-")</f>
        <v>-</v>
      </c>
      <c r="IO8" s="24" t="str">
        <f>IF($A8&lt;=①基本情報と建物情報の入力!$G$20, IF(①基本情報と建物情報の入力!$H30&gt;=1, CT8*$GN8*$GV8,"-"),"-")</f>
        <v>-</v>
      </c>
      <c r="IP8" s="16" t="str">
        <f>IF($A8&lt;=①基本情報と建物情報の入力!$G$20, IF(①基本情報と建物情報の入力!$H30&gt;=2, CU8*$GN8*$GV8,"-"),"-")</f>
        <v>-</v>
      </c>
      <c r="IQ8" s="25" t="str">
        <f>IF($A8&lt;=①基本情報と建物情報の入力!$G$20, IF(①基本情報と建物情報の入力!$H30&gt;=3, CV8*$GN8*$GV8,"-"),"-")</f>
        <v>-</v>
      </c>
      <c r="IR8" s="24" t="str">
        <f>IF($A8&lt;=①基本情報と建物情報の入力!$G$20, IF(①基本情報と建物情報の入力!$H30&gt;=1, SUM(CW8:CX8,CZ8)*$GO8*$GV8+CY8*$GO8*$GW8,"-"),"-")</f>
        <v>-</v>
      </c>
      <c r="IS8" s="16" t="str">
        <f>IF($A8&lt;=①基本情報と建物情報の入力!$G$20, IF(①基本情報と建物情報の入力!$H30&gt;=2, SUM(DA8:DB8,DD8)*$GO8*$GV8+DC8*$GO8*$GW8,"-"),"-")</f>
        <v>-</v>
      </c>
      <c r="IT8" s="25" t="str">
        <f>IF($A8&lt;=①基本情報と建物情報の入力!$G$20, IF(①基本情報と建物情報の入力!$H30&gt;=3, SUM(DE8:DF8,DH8)*$GO8*$GV8+DG8*$GO8*$GW8,"-"),"-")</f>
        <v>-</v>
      </c>
      <c r="IU8" s="24" t="str">
        <f>IF($A8&lt;=①基本情報と建物情報の入力!$G$20, IF(①基本情報と建物情報の入力!$H30&gt;=1, DI8*$GP8*$GV8,"-"),"-")</f>
        <v>-</v>
      </c>
      <c r="IV8" s="16" t="str">
        <f>IF($A8&lt;=①基本情報と建物情報の入力!$G$20, IF(①基本情報と建物情報の入力!$H30&gt;=2, DJ8*$GP8*$GV8,"-"),"-")</f>
        <v>-</v>
      </c>
      <c r="IW8" s="25" t="str">
        <f>IF($A8&lt;=①基本情報と建物情報の入力!$G$20, IF(①基本情報と建物情報の入力!$H30&gt;=3, DK8*$GP8*$GV8,"-"),"-")</f>
        <v>-</v>
      </c>
      <c r="IX8" s="24" t="str">
        <f>IF($A8&lt;=①基本情報と建物情報の入力!$G$20, IF(①基本情報と建物情報の入力!$H30&gt;=1, DL8*$GQ8*$GV8,"-"),"-")</f>
        <v>-</v>
      </c>
      <c r="IY8" s="16" t="str">
        <f>IF($A8&lt;=①基本情報と建物情報の入力!$G$20, IF(①基本情報と建物情報の入力!$H30&gt;=2, DM8*$GQ8*$GV8,"-"),"-")</f>
        <v>-</v>
      </c>
      <c r="IZ8" s="25" t="str">
        <f>IF($A8&lt;=①基本情報と建物情報の入力!$G$20, IF(①基本情報と建物情報の入力!$H30&gt;=3, DN8*$GQ8*$GV8,"-"),"-")</f>
        <v>-</v>
      </c>
      <c r="JA8" s="24" t="str">
        <f>IF($A8&lt;=①基本情報と建物情報の入力!$G$20, IF(①基本情報と建物情報の入力!$H30&gt;=1, DO8*$GR8*$GV8,"-"),"-")</f>
        <v>-</v>
      </c>
      <c r="JB8" s="16" t="str">
        <f>IF($A8&lt;=①基本情報と建物情報の入力!$G$20, IF(①基本情報と建物情報の入力!$H30&gt;=2, DP8*$GR8*$GV8,"-"),"-")</f>
        <v>-</v>
      </c>
      <c r="JC8" s="25" t="str">
        <f>IF($A8&lt;=①基本情報と建物情報の入力!$G$20, IF(①基本情報と建物情報の入力!$H30&gt;=3, DQ8*$GR8*$GV8,"-"),"-")</f>
        <v>-</v>
      </c>
      <c r="JD8" s="24" t="str">
        <f>IF($A8&lt;=①基本情報と建物情報の入力!$G$20, IF(①基本情報と建物情報の入力!$H30&gt;=1, SUM(DR8:DS8,DU8)*$GS8*$GV8+DT8*$GS8*$GW8,"-"),"-")</f>
        <v>-</v>
      </c>
      <c r="JE8" s="16" t="str">
        <f>IF($A8&lt;=①基本情報と建物情報の入力!$G$20, IF(①基本情報と建物情報の入力!$H30&gt;=2, SUM(DV8:DW8,DY8)*$GS8*$GV8+DX8*$GS8*$GW8,"-"),"-")</f>
        <v>-</v>
      </c>
      <c r="JF8" s="25" t="str">
        <f>IF($A8&lt;=①基本情報と建物情報の入力!$G$20, IF(①基本情報と建物情報の入力!$H30&gt;=3, SUM(DZ8:EA8,EC8)*$GS8*$GV8+EB8*$GS8*$GW8,"-"),"-")</f>
        <v>-</v>
      </c>
      <c r="JG8" s="24" t="str">
        <f>IF($A8&lt;=①基本情報と建物情報の入力!$G$20, IF(①基本情報と建物情報の入力!$H30&gt;=1, ED8*$GT8*$GX8,"-"),"-")</f>
        <v>-</v>
      </c>
      <c r="JH8" s="16" t="str">
        <f>IF($A8&lt;=①基本情報と建物情報の入力!$G$20, IF(①基本情報と建物情報の入力!$H30&gt;=2, EE8*$GT8*$GX8,"-"),"-")</f>
        <v>-</v>
      </c>
      <c r="JI8" s="25" t="str">
        <f>IF($A8&lt;=①基本情報と建物情報の入力!$G$20, IF(①基本情報と建物情報の入力!$H30&gt;=3, EF8*$GT8*$GX8,"-"),"-")</f>
        <v>-</v>
      </c>
      <c r="JJ8" s="99"/>
      <c r="JK8" s="24" t="str">
        <f>IF($A8&lt;=①基本情報と建物情報の入力!$G$20, IF(①基本情報と建物情報の入力!$H30&gt;=1, SUM(HA8,HD8,HG8,HJ8,HM8,HP8,HS8,HV8,HY8)+SUM(IC8,IF8,II8,IL8,IO8,IR8,IU8,IX8,JA8,JD8,JG8),"-"),"-")</f>
        <v>-</v>
      </c>
      <c r="JL8" s="16" t="str">
        <f>IF($A8&lt;=①基本情報と建物情報の入力!$G$20, IF(①基本情報と建物情報の入力!$H30&gt;=2, SUM(HB8,HE8,HH8,HK8,HN8,HQ8,HT8,HW8,HZ8)+SUM(ID8,IG8,IJ8,IM8,IP8,IS8,IV8,IY8,JB8,JE8,JH8),"-"),"-")</f>
        <v>-</v>
      </c>
      <c r="JM8" s="25" t="str">
        <f>IF($A8&lt;=①基本情報と建物情報の入力!$G$20, IF(①基本情報と建物情報の入力!$H30&gt;=3, SUM(HC8,HF8,HI8,HL8,HO8,HR8,HU8,HX8,IA8)+SUM(IE8,IH8,IK8,IN8,IQ8,IT8,IW8,IZ8,JC8,JF8,JI8),"-"),"-")</f>
        <v>-</v>
      </c>
      <c r="JN8" s="16" t="str">
        <f>IF($A8&lt;=①基本情報と建物情報の入力!$G$20, IF(①基本情報と建物情報の入力!$H30&gt;=1, ROUNDUP(JK8/FV8, 2),"-"),"-")</f>
        <v>-</v>
      </c>
      <c r="JO8" s="16" t="str">
        <f>IF($A8&lt;=①基本情報と建物情報の入力!$G$20, IF(①基本情報と建物情報の入力!$H30&gt;=2, ROUNDUP(JL8/FW8, 2),"-"),"-")</f>
        <v>-</v>
      </c>
      <c r="JP8" s="16" t="str">
        <f>IF($A8&lt;=①基本情報と建物情報の入力!$G$20, IF(①基本情報と建物情報の入力!$H30&gt;=3, ROUNDUP(JM8/FX8, 2),"-"),"-")</f>
        <v>-</v>
      </c>
      <c r="JQ8" s="99"/>
      <c r="JR8" s="101" t="str">
        <f>IF($A8&lt;=①基本情報と建物情報の入力!$G$20, INDEX(方位係数!$B$7:$H$16, MATCH(JR$4, 方位係数!$A$7:$A$16,0), MATCH(①基本情報と建物情報の入力!$G$13, 方位係数!$B$6:$I$6,0)),"-")</f>
        <v>-</v>
      </c>
      <c r="JS8" s="101" t="str">
        <f>IF($A8&lt;=①基本情報と建物情報の入力!$G$20, INDEX(方位係数!$B$7:$H$16, MATCH(JS$4, 方位係数!$A$7:$A$16,0), MATCH(①基本情報と建物情報の入力!$G$13, 方位係数!$B$6:$I$6,0)),"-")</f>
        <v>-</v>
      </c>
      <c r="JT8" s="101" t="str">
        <f>IF($A8&lt;=①基本情報と建物情報の入力!$G$20, INDEX(方位係数!$B$7:$H$16, MATCH(JT$4, 方位係数!$A$7:$A$16,0), MATCH(①基本情報と建物情報の入力!$G$13, 方位係数!$B$6:$I$6,0)),"-")</f>
        <v>-</v>
      </c>
      <c r="JU8" s="101" t="str">
        <f>IF($A8&lt;=①基本情報と建物情報の入力!$G$20, INDEX(方位係数!$B$7:$H$16, MATCH(JU$4, 方位係数!$A$7:$A$16,0), MATCH(①基本情報と建物情報の入力!$G$13, 方位係数!$B$6:$I$6,0)),"-")</f>
        <v>-</v>
      </c>
      <c r="JV8" s="101" t="str">
        <f>IF($A8&lt;=①基本情報と建物情報の入力!$G$20, INDEX(方位係数!$B$7:$H$16, MATCH(JV$4, 方位係数!$A$7:$A$16,0), MATCH(①基本情報と建物情報の入力!$G$13, 方位係数!$B$6:$I$6,0)),"-")</f>
        <v>-</v>
      </c>
      <c r="JW8" s="99"/>
      <c r="JX8" s="24" t="str">
        <f>IF($A8&lt;=①基本情報と建物情報の入力!$G$20, IF(①基本情報と建物情報の入力!$H30&gt;=1, IF(AT8=0, 0, AT8*0.034*($FZ8+(BP8*$GJ8+$CE8*$GL8+CH8*$GM8+CW8*$GO8+DR8*$GS8)/AT8)*JR8),"-"),"-")</f>
        <v>-</v>
      </c>
      <c r="JY8" s="16" t="str">
        <f>IF($A8&lt;=①基本情報と建物情報の入力!$G$20, IF(①基本情報と建物情報の入力!$H30&gt;=1, IF(AU8=0, 0, AU8*0.034*($FZ8+(BQ8*$GJ8+$CE8*$GL8+CI8*$GM8+CX8*$GO8+DS8*$GS8)/AU8)*JS8),"-"),"-")</f>
        <v>-</v>
      </c>
      <c r="JZ8" s="16" t="str">
        <f>IF($A8&lt;=①基本情報と建物情報の入力!$G$20, IF(①基本情報と建物情報の入力!$H30&gt;=1, IF(AV8=0, 0, AV8*0.034*($FZ8+(BR8*$GJ8+$CE8*$GL8+CJ8*$GM8+CY8*$GO8+DT8*$GS8)/AV8)*JT8),"-"),"-")</f>
        <v>-</v>
      </c>
      <c r="KA8" s="25" t="str">
        <f>IF($A8&lt;=①基本情報と建物情報の入力!$G$20, IF(①基本情報と建物情報の入力!$H30&gt;=1, IF(AW8=0, 0, AW8*0.034*($FZ8+(BS8*$GJ8+$CE8*$GL8+CK8*$GM8+CZ8*$GO8+DU8*$GS8)/AW8)*JU8),"-"),"-")</f>
        <v>-</v>
      </c>
      <c r="KB8" s="24" t="str">
        <f>IF($A8&lt;=①基本情報と建物情報の入力!$G$20, IF(①基本情報と建物情報の入力!$H30&gt;=2, IF(AX8=0, 0, AX8*0.034*($FZ8+(BT8*$GJ8+$CF8*$GL8+CL8*$GM8+DA8*$GO8+DV8*$GS8)/AX8)*JR8),"-"),"-")</f>
        <v>-</v>
      </c>
      <c r="KC8" s="16" t="str">
        <f>IF($A8&lt;=①基本情報と建物情報の入力!$G$20, IF(①基本情報と建物情報の入力!$H30&gt;=2, IF(AY8=0, 0, AY8*0.034*($FZ8+(BU8*$GJ8+$CF8*$GL8+CM8*$GM8+DB8*$GO8+DW8*$GS8)/AY8)*JS8),"-"),"-")</f>
        <v>-</v>
      </c>
      <c r="KD8" s="16" t="str">
        <f>IF($A8&lt;=①基本情報と建物情報の入力!$G$20, IF(①基本情報と建物情報の入力!$H30&gt;=2, IF(AZ8=0, 0, AZ8*0.034*($FZ8+(BV8*$GJ8+$CF8*$GL8+CN8*$GM8+DC8*$GO8+DX8*$GS8)/AZ8)*JT8),"-"),"-")</f>
        <v>-</v>
      </c>
      <c r="KE8" s="25" t="str">
        <f>IF($A8&lt;=①基本情報と建物情報の入力!$G$20, IF(①基本情報と建物情報の入力!$H30&gt;=2, IF(BA8=0, 0, BA8*0.034*($FZ8+(BW8*$GJ8+$CF8*$GL8+CO8*$GM8+DD8*$GO8+DY8*$GS8)/BA8)*JU8),"-"),"-")</f>
        <v>-</v>
      </c>
      <c r="KF8" s="24" t="str">
        <f>IF($A8&lt;=①基本情報と建物情報の入力!$G$20, IF(①基本情報と建物情報の入力!$H30&gt;=3, IF(BB8=0, 0, BB8*0.034*($FZ8+(BX8*$GJ8+$CG8*$GL8+CP8*$GM8+DE8*$GO8+DZ8*$GS8)/BB8)*JR8),"-"),"-")</f>
        <v>-</v>
      </c>
      <c r="KG8" s="16" t="str">
        <f>IF($A8&lt;=①基本情報と建物情報の入力!$G$20, IF(①基本情報と建物情報の入力!$H30&gt;=3, IF(BC8=0, 0, BC8*0.034*($FZ8+(BY8*$GJ8+$CG8*$GL8+CQ8*$GM8+DF8*$GO8+EA8*$GS8)/BC8)*JS8),"-"),"-")</f>
        <v>-</v>
      </c>
      <c r="KH8" s="16" t="str">
        <f>IF($A8&lt;=①基本情報と建物情報の入力!$G$20, IF(①基本情報と建物情報の入力!$H30&gt;=3, IF(BD8=0, 0, BD8*0.034*($FZ8+(BZ8*$GJ8+$CG8*$GL8+CR8*$GM8+DG8*$GO8+EB8*$GS8)/BD8)*JT8),"-"),"-")</f>
        <v>-</v>
      </c>
      <c r="KI8" s="25" t="str">
        <f>IF($A8&lt;=①基本情報と建物情報の入力!$G$20, IF(①基本情報と建物情報の入力!$H30&gt;=3, IF(BE8=0, 0, BE8*0.034*($FZ8+(CA8*$GJ8+$CG8*$GL8+CS8*$GM8+DH8*$GO8+EC8*$GS8)/BE8)*JU8),"-"),"-")</f>
        <v>-</v>
      </c>
      <c r="KJ8" s="24" t="str">
        <f>IF($A8&lt;=①基本情報と建物情報の入力!$G$20, IF(①基本情報と建物情報の入力!$H30&gt;=1, IF(EX8=0, 0, EX8*0.034*($GA8+(CB8*$GK8+CT8*$GN8+DL8*$GQ8)/EX8)*$JV8),"-"),"-")</f>
        <v>-</v>
      </c>
      <c r="KK8" s="16" t="str">
        <f>IF($A8&lt;=①基本情報と建物情報の入力!$G$20, IF(①基本情報と建物情報の入力!$H30&gt;=2, IF(EY8=0, 0, EY8*0.034*($GA8+(CC8*$GK8+CU8*$GN8+DM8*$GQ8)/EY8)*$JV8),"-"),"-")</f>
        <v>-</v>
      </c>
      <c r="KL8" s="25" t="str">
        <f>IF($A8&lt;=①基本情報と建物情報の入力!$G$20, IF(①基本情報と建物情報の入力!$H30&gt;=3, IF(EZ8=0, 0, EZ8*0.034*($GA8+(CD8*$GK8+CV8*$GN8+DN8*$GQ8)/EZ8)*$JV8),"-"),"-")</f>
        <v>-</v>
      </c>
      <c r="KM8" s="24" t="str">
        <f>IF($A8&lt;=①基本情報と建物情報の入力!$G$20, 0.51,"-")</f>
        <v>-</v>
      </c>
      <c r="KN8" s="25" t="str">
        <f>IF($A8&lt;=①基本情報と建物情報の入力!$G$20, IF(①基本情報と建物情報の入力!$H30&gt;=1, ①基本情報と建物情報の入力!$H$68,"-"),"-")</f>
        <v>-</v>
      </c>
      <c r="KO8" s="24" t="str">
        <f>IF($A8&lt;=①基本情報と建物情報の入力!$G$20, IF(①基本情報と建物情報の入力!$H30&gt;=1, AE8*$KM8*$KN8*JR8,"-"),"-")</f>
        <v>-</v>
      </c>
      <c r="KP8" s="16" t="str">
        <f>IF($A8&lt;=①基本情報と建物情報の入力!$G$20, IF(①基本情報と建物情報の入力!$H30&gt;=1, AF8*$KM8*$KN8,"-"),"-")</f>
        <v>-</v>
      </c>
      <c r="KQ8" s="16" t="str">
        <f>IF($A8&lt;=①基本情報と建物情報の入力!$G$20, IF(①基本情報と建物情報の入力!$H30&gt;=1, AG8*$KM8*$KN8,"-"),"-")</f>
        <v>-</v>
      </c>
      <c r="KR8" s="25" t="str">
        <f>IF($A8&lt;=①基本情報と建物情報の入力!$G$20, IF(①基本情報と建物情報の入力!$H30&gt;=1, AH8*$KM8*$KN8,"-"),"-")</f>
        <v>-</v>
      </c>
      <c r="KS8" s="24" t="str">
        <f>IF($A8&lt;=①基本情報と建物情報の入力!$G$20, IF(①基本情報と建物情報の入力!$H30&gt;=2, AI8*$KM8*$KN8*JR8,"-"),"-")</f>
        <v>-</v>
      </c>
      <c r="KT8" s="16" t="str">
        <f>IF($A8&lt;=①基本情報と建物情報の入力!$G$20, IF(①基本情報と建物情報の入力!$H30&gt;=2, AJ8*$KM8*$KN8*JS8,"-"),"-")</f>
        <v>-</v>
      </c>
      <c r="KU8" s="16" t="str">
        <f>IF($A8&lt;=①基本情報と建物情報の入力!$G$20, IF(①基本情報と建物情報の入力!$H30&gt;=2, AK8*$KM8*$KN8*JT8,"-"),"-")</f>
        <v>-</v>
      </c>
      <c r="KV8" s="25" t="str">
        <f>IF($A8&lt;=①基本情報と建物情報の入力!$G$20, IF(①基本情報と建物情報の入力!$H30&gt;=2, AL8*$KM8*$KN8*JU8,"-"),"-")</f>
        <v>-</v>
      </c>
      <c r="KW8" s="24" t="str">
        <f>IF($A8&lt;=①基本情報と建物情報の入力!$G$20, IF(①基本情報と建物情報の入力!$H30&gt;=3, AM8*$KM8*$KN8*JR8,"-"),"-")</f>
        <v>-</v>
      </c>
      <c r="KX8" s="16" t="str">
        <f>IF($A8&lt;=①基本情報と建物情報の入力!$G$20, IF(①基本情報と建物情報の入力!$H30&gt;=3, AN8*$KM8*$KN8*JS8,"-"),"-")</f>
        <v>-</v>
      </c>
      <c r="KY8" s="16" t="str">
        <f>IF($A8&lt;=①基本情報と建物情報の入力!$G$20, IF(①基本情報と建物情報の入力!$H30&gt;=3, AO8*$KM8*$KN8*JT8,"-"),"-")</f>
        <v>-</v>
      </c>
      <c r="KZ8" s="25" t="str">
        <f>IF($A8&lt;=①基本情報と建物情報の入力!$G$20, IF(①基本情報と建物情報の入力!$H30&gt;=3, AP8*$KM8*$KN8*JU8,"-"),"-")</f>
        <v>-</v>
      </c>
      <c r="LA8" s="16" t="str">
        <f>IF($A8&lt;=①基本情報と建物情報の入力!$G$20, IF(①基本情報と建物情報の入力!$H30&gt;=1, SUM(JX8:KA8,KJ8,KO8:KR8), "-"), "-")</f>
        <v>-</v>
      </c>
      <c r="LB8" s="16" t="str">
        <f>IF($A8&lt;=①基本情報と建物情報の入力!$G$20, IF(①基本情報と建物情報の入力!$H30&gt;=2, SUM(KB8:KE8,KK8,KS8:KV8), "-"), "-")</f>
        <v>-</v>
      </c>
      <c r="LC8" s="16" t="str">
        <f>IF($A8&lt;=①基本情報と建物情報の入力!$G$20, IF(①基本情報と建物情報の入力!$H30&gt;=3, SUM(KF8:KI8,KL8,KW8:KZ8), "-"), "-")</f>
        <v>-</v>
      </c>
      <c r="LD8" s="137" t="str">
        <f>IF($A8&lt;=①基本情報と建物情報の入力!$G$20, IF(①基本情報と建物情報の入力!$H30&gt;=1, ROUNDDOWN(LA8/FV8*100, 1),"-"),"-")</f>
        <v>-</v>
      </c>
      <c r="LE8" s="138" t="str">
        <f>IF($A8&lt;=①基本情報と建物情報の入力!$G$20, IF(①基本情報と建物情報の入力!$H30&gt;=2, ROUNDDOWN(LB8/FW8*100, 1),"-"),"-")</f>
        <v>-</v>
      </c>
      <c r="LF8" s="139" t="str">
        <f>IF($A8&lt;=①基本情報と建物情報の入力!$G$20, IF(①基本情報と建物情報の入力!$H30&gt;=3, ROUNDDOWN(LC8/FX8*100, 1),"-"),"-")</f>
        <v>-</v>
      </c>
      <c r="LG8" s="99"/>
      <c r="LH8" s="102" t="str">
        <f>IF($A8&lt;=①基本情報と建物情報の入力!$G$20, INDEX(方位係数!$B$21:$I$30, MATCH(LH$4, 方位係数!$A$21:$A$30,0), MATCH(①基本情報と建物情報の入力!$G$13, 方位係数!$B$20:$I$20,0)),"-")</f>
        <v>-</v>
      </c>
      <c r="LI8" s="101" t="str">
        <f>IF($A8&lt;=①基本情報と建物情報の入力!$G$20, INDEX(方位係数!$B$21:$I$30, MATCH(LI$4, 方位係数!$A$21:$A$30,0), MATCH(①基本情報と建物情報の入力!$G$13, 方位係数!$B$20:$I$20,0)),"-")</f>
        <v>-</v>
      </c>
      <c r="LJ8" s="101" t="str">
        <f>IF($A8&lt;=①基本情報と建物情報の入力!$G$20, INDEX(方位係数!$B$21:$I$30, MATCH(LJ$4, 方位係数!$A$21:$A$30,0), MATCH(①基本情報と建物情報の入力!$G$13, 方位係数!$B$20:$I$20,0)),"-")</f>
        <v>-</v>
      </c>
      <c r="LK8" s="101" t="str">
        <f>IF($A8&lt;=①基本情報と建物情報の入力!$G$20, INDEX(方位係数!$B$21:$I$30, MATCH(LK$4, 方位係数!$A$21:$A$30,0), MATCH(①基本情報と建物情報の入力!$G$13, 方位係数!$B$20:$I$20,0)),"-")</f>
        <v>-</v>
      </c>
      <c r="LL8" s="103" t="str">
        <f>IF($A8&lt;=①基本情報と建物情報の入力!$G$20, INDEX(方位係数!$B$21:$I$30, MATCH(LL$4, 方位係数!$A$21:$A$30,0), MATCH(①基本情報と建物情報の入力!$G$13, 方位係数!$B$20:$I$20,0)),"-")</f>
        <v>-</v>
      </c>
      <c r="LM8" s="99"/>
      <c r="LN8" s="46" t="str">
        <f>IF($A8&lt;=①基本情報と建物情報の入力!$G$20, IF(①基本情報と建物情報の入力!$H30&gt;=1, IF(AT8=0, 0, AT8*0.034*($FZ8+(BP8*$GJ8+$CE8*$GL8+CH8*$GM8+CW8*$GO8+DR8*$GS8)/AT8)*LH8),"-"),"-")</f>
        <v>-</v>
      </c>
      <c r="LO8" s="47" t="str">
        <f>IF($A8&lt;=①基本情報と建物情報の入力!$G$20, IF(①基本情報と建物情報の入力!$H30&gt;=1, IF(AU8=0, 0, AU8*0.034*($FZ8+(BQ8*$GJ8+$CE8*$GL8+CI8*$GM8+CX8*$GO8+DS8*$GS8)/AU8)*LI8),"-"),"-")</f>
        <v>-</v>
      </c>
      <c r="LP8" s="47" t="str">
        <f>IF($A8&lt;=①基本情報と建物情報の入力!$G$20, IF(①基本情報と建物情報の入力!$H30&gt;=1, IF(AV8=0, 0, AV8*0.034*($FZ8+(BR8*$GJ8+$CE8*$GL8+CJ8*$GM8+CY8*$GO8+DT8*$GS8)/AV8)*LJ8),"-"),"-")</f>
        <v>-</v>
      </c>
      <c r="LQ8" s="104" t="str">
        <f>IF($A8&lt;=①基本情報と建物情報の入力!$G$20, IF(①基本情報と建物情報の入力!$H30&gt;=1, IF(AW8=0, 0, AW8*0.034*($FZ8+(BS8*$GJ8+$CE8*$GL8+CK8*$GM8+CZ8*$GO8+DU8*$GS8)/AW8)*LK8),"-"),"-")</f>
        <v>-</v>
      </c>
      <c r="LR8" s="24" t="str">
        <f>IF($A8&lt;=①基本情報と建物情報の入力!$G$20, IF(①基本情報と建物情報の入力!$H30&gt;=2, IF(AX8=0, 0, AX8*0.034*($FZ8+(BT8*$GJ8+$CF8*$GL8+CL8*$GM8+DA8*$GO8+DV8*$GS8)/AX8)*LH8),"-"),"-")</f>
        <v>-</v>
      </c>
      <c r="LS8" s="16" t="str">
        <f>IF($A8&lt;=①基本情報と建物情報の入力!$G$20, IF(①基本情報と建物情報の入力!$H30&gt;=2, IF(AY8=0, 0, AY8*0.034*($FZ8+(BU8*$GJ8+$CF8*$GL8+CM8*$GM8+DB8*$GO8+DW8*$GS8)/AY8)*LI8),"-"),"-")</f>
        <v>-</v>
      </c>
      <c r="LT8" s="16" t="str">
        <f>IF($A8&lt;=①基本情報と建物情報の入力!$G$20, IF(①基本情報と建物情報の入力!$H30&gt;=2, IF(AZ8=0, 0, AZ8*0.034*($FZ8+(BV8*$GJ8+$CF8*$GL8+CN8*$GM8+DC8*$GO8+DX8*$GS8)/AZ8)*LJ8),"-"),"-")</f>
        <v>-</v>
      </c>
      <c r="LU8" s="25" t="str">
        <f>IF($A8&lt;=①基本情報と建物情報の入力!$G$20, IF(①基本情報と建物情報の入力!$H30&gt;=2, IF(BA8=0, 0, BA8*0.034*($FZ8+(BW8*$GJ8+$CF8*$GL8+CO8*$GM8+DD8*$GO8+DY8*$GS8)/BA8)*LK8),"-"),"-")</f>
        <v>-</v>
      </c>
      <c r="LV8" s="24" t="str">
        <f>IF($A8&lt;=①基本情報と建物情報の入力!$G$20, IF(①基本情報と建物情報の入力!$H30&gt;=3, IF(BB8=0, 0, BB8*0.034*($FZ8+(BX8*$GJ8+$CG8*$GL8+CP8*$GM8+DE8*$GO8+DZ8*$GS8)/BB8)*LH8),"-"),"-")</f>
        <v>-</v>
      </c>
      <c r="LW8" s="16" t="str">
        <f>IF($A8&lt;=①基本情報と建物情報の入力!$G$20, IF(①基本情報と建物情報の入力!$H30&gt;=3, IF(BC8=0, 0, BC8*0.034*($FZ8+(BY8*$GJ8+$CG8*$GL8+CQ8*$GM8+DF8*$GO8+EA8*$GS8)/BC8)*LI8),"-"),"-")</f>
        <v>-</v>
      </c>
      <c r="LX8" s="16" t="str">
        <f>IF($A8&lt;=①基本情報と建物情報の入力!$G$20, IF(①基本情報と建物情報の入力!$H30&gt;=3, IF(BD8=0, 0, BD8*0.034*($FZ8+(BZ8*$GJ8+$CG8*$GL8+CR8*$GM8+DG8*$GO8+EB8*$GS8)/BD8)*LJ8),"-"),"-")</f>
        <v>-</v>
      </c>
      <c r="LY8" s="25" t="str">
        <f>IF($A8&lt;=①基本情報と建物情報の入力!$G$20, IF(①基本情報と建物情報の入力!$H30&gt;=3, IF(BE8=0, 0, BE8*0.034*($FZ8+(CA8*$GJ8+$CG8*$GL8+CS8*$GM8+DH8*$GO8+EC8*$GS8)/BE8)*LK8),"-"),"-")</f>
        <v>-</v>
      </c>
      <c r="LZ8" s="16" t="str">
        <f>IF($A8&lt;=①基本情報と建物情報の入力!$G$20, IF(①基本情報と建物情報の入力!$H30&gt;=1, IF(EX8=0, 0, EX8*0.034*($GA8+(CB8*$GK8+CT8*$GN8+DL8*$GQ8)/EX8)*$LL8),"-"),"-")</f>
        <v>-</v>
      </c>
      <c r="MA8" s="16" t="str">
        <f>IF($A8&lt;=①基本情報と建物情報の入力!$G$20, IF(①基本情報と建物情報の入力!$H30&gt;=2, IF(EY8=0, 0, EY8*0.034*($GA8+(CC8*$GK8+CU8*$GN8+DM8*$GQ8)/EY8)*$LL8),"-"),"-")</f>
        <v>-</v>
      </c>
      <c r="MB8" s="16" t="str">
        <f>IF($A8&lt;=①基本情報と建物情報の入力!$G$20, IF(①基本情報と建物情報の入力!$H30&gt;=3, IF(EZ8=0, 0, EZ8*0.034*($GA8+(CD8*$GK8+CV8*$GN8+DN8*$GQ8)/EZ8)*$LL8),"-"),"-")</f>
        <v>-</v>
      </c>
      <c r="MC8" s="24" t="str">
        <f>IF($A8&lt;=①基本情報と建物情報の入力!$G$20, 0.93,"-")</f>
        <v>-</v>
      </c>
      <c r="MD8" s="25" t="str">
        <f>IF($A8&lt;=①基本情報と建物情報の入力!$G$20, IF(①基本情報と建物情報の入力!$H30&gt;=1, ①基本情報と建物情報の入力!$H$69,"-"),"-")</f>
        <v>-</v>
      </c>
      <c r="ME8" s="24" t="str">
        <f>IF($A8&lt;=①基本情報と建物情報の入力!$G$20, IF(①基本情報と建物情報の入力!$H30&gt;=1, AE8*$MC8*$MD8*LH8,"-"),"-")</f>
        <v>-</v>
      </c>
      <c r="MF8" s="16" t="str">
        <f>IF($A8&lt;=①基本情報と建物情報の入力!$G$20, IF(①基本情報と建物情報の入力!$H30&gt;=1, AF8*$MC8*$MD8*LI8,"-"),"-")</f>
        <v>-</v>
      </c>
      <c r="MG8" s="16" t="str">
        <f>IF($A8&lt;=①基本情報と建物情報の入力!$G$20, IF(①基本情報と建物情報の入力!$H30&gt;=1, AG8*$MC8*$MD8*LJ8,"-"),"-")</f>
        <v>-</v>
      </c>
      <c r="MH8" s="25" t="str">
        <f>IF($A8&lt;=①基本情報と建物情報の入力!$G$20, IF(①基本情報と建物情報の入力!$H30&gt;=1, AH8*$MC8*$MD8*LK8,"-"),"-")</f>
        <v>-</v>
      </c>
      <c r="MI8" s="24" t="str">
        <f>IF($A8&lt;=①基本情報と建物情報の入力!$G$20, IF(①基本情報と建物情報の入力!$H30&gt;=2, AI8*$MC8*$MD8*LH8,"-"),"-")</f>
        <v>-</v>
      </c>
      <c r="MJ8" s="16" t="str">
        <f>IF($A8&lt;=①基本情報と建物情報の入力!$G$20, IF(①基本情報と建物情報の入力!$H30&gt;=2, AJ8*$MC8*$MD8*LI8,"-"),"-")</f>
        <v>-</v>
      </c>
      <c r="MK8" s="16" t="str">
        <f>IF($A8&lt;=①基本情報と建物情報の入力!$G$20, IF(①基本情報と建物情報の入力!$H30&gt;=2, AK8*$MC8*$MD8*LJ8,"-"),"-")</f>
        <v>-</v>
      </c>
      <c r="ML8" s="25" t="str">
        <f>IF($A8&lt;=①基本情報と建物情報の入力!$G$20, IF(①基本情報と建物情報の入力!$H30&gt;=2, AL8*$MC8*$MD8*LK8,"-"),"-")</f>
        <v>-</v>
      </c>
      <c r="MM8" s="24" t="str">
        <f>IF($A8&lt;=①基本情報と建物情報の入力!$G$20, IF(①基本情報と建物情報の入力!$H30&gt;=3, AM8*$MC8*$MD8*LH8,"-"),"-")</f>
        <v>-</v>
      </c>
      <c r="MN8" s="16" t="str">
        <f>IF($A8&lt;=①基本情報と建物情報の入力!$G$20, IF(①基本情報と建物情報の入力!$H30&gt;=3, AN8*$MC8*$MD8*LI8,"-"),"-")</f>
        <v>-</v>
      </c>
      <c r="MO8" s="16" t="str">
        <f>IF($A8&lt;=①基本情報と建物情報の入力!$G$20, IF(①基本情報と建物情報の入力!$H30&gt;=3, AO8*$MC8*$MD8*LJ8,"-"),"-")</f>
        <v>-</v>
      </c>
      <c r="MP8" s="25" t="str">
        <f>IF($A8&lt;=①基本情報と建物情報の入力!$G$20, IF(①基本情報と建物情報の入力!$H30&gt;=3, AP8*$MC8*$MD8*LK8,"-"),"-")</f>
        <v>-</v>
      </c>
      <c r="MQ8" s="16" t="str">
        <f>IF($A8&lt;=①基本情報と建物情報の入力!$G$20, IF(①基本情報と建物情報の入力!$H30&gt;=1, SUM(LN8:LQ8,LZ8,ME8:MH8), "-"), "-")</f>
        <v>-</v>
      </c>
      <c r="MR8" s="16" t="str">
        <f>IF($A8&lt;=①基本情報と建物情報の入力!$G$20, IF(①基本情報と建物情報の入力!$H30&gt;=2, SUM(LR8:LU8,MA8,MI8:ML8), "-"), "-")</f>
        <v>-</v>
      </c>
      <c r="MS8" s="16" t="str">
        <f>IF($A8&lt;=①基本情報と建物情報の入力!$G$20, IF(①基本情報と建物情報の入力!$H30&gt;=3, SUM(LV8:LY8,MB8,MM8:MP8), "-"), "-")</f>
        <v>-</v>
      </c>
      <c r="MT8" s="137" t="str">
        <f>IF($A8&lt;=①基本情報と建物情報の入力!$G$20, IF(①基本情報と建物情報の入力!$H30&gt;=1, ROUNDUP(MQ8/FV8*100,1),"-"),"-")</f>
        <v>-</v>
      </c>
      <c r="MU8" s="138" t="str">
        <f>IF($A8&lt;=①基本情報と建物情報の入力!$G$20, IF(①基本情報と建物情報の入力!$H30&gt;=2,ROUNDUP(MR8/FW8*100,1),"-"),"-")</f>
        <v>-</v>
      </c>
      <c r="MV8" s="139" t="str">
        <f>IF($A8&lt;=①基本情報と建物情報の入力!$G$20, IF(①基本情報と建物情報の入力!$H30&gt;=3, ROUNDUP(MS8/FX8*100,1),"-"),"-")</f>
        <v>-</v>
      </c>
      <c r="MW8" s="99"/>
      <c r="MX8" s="24" t="str">
        <f>IF($A8&lt;=①基本情報と建物情報の入力!$G$20, IF(①基本情報と建物情報の入力!$H30&gt;=1, 1,"-"), "-")</f>
        <v>-</v>
      </c>
      <c r="MY8" s="16" t="str">
        <f>IF($A8&lt;=①基本情報と建物情報の入力!$G$20, IF(①基本情報と建物情報の入力!$H30&gt;=2, 1,"-"), "-")</f>
        <v>-</v>
      </c>
      <c r="MZ8" s="25" t="str">
        <f>IF($A8&lt;=①基本情報と建物情報の入力!$G$20, IF(①基本情報と建物情報の入力!$H30&gt;=3, ①基本情報と建物情報の入力!$H30-2,"-"), "-")</f>
        <v>-</v>
      </c>
      <c r="NA8" s="24" t="str">
        <f>IF($A8&lt;=①基本情報と建物情報の入力!$G$20, IF(①基本情報と建物情報の入力!$H30&gt;=1, FV8*MX8, "-"),"-")</f>
        <v>-</v>
      </c>
      <c r="NB8" s="16" t="str">
        <f>IF($A8&lt;=①基本情報と建物情報の入力!$G$20, IF(①基本情報と建物情報の入力!$H30&gt;=2, FW8*MY8, "-"),"-")</f>
        <v>-</v>
      </c>
      <c r="NC8" s="25" t="str">
        <f>IF($A8&lt;=①基本情報と建物情報の入力!$G$20, IF(①基本情報と建物情報の入力!$H30&gt;=3, FX8*MZ8, "-"),"-")</f>
        <v>-</v>
      </c>
      <c r="ND8" s="24" t="str">
        <f>IF($A8&lt;=①基本情報と建物情報の入力!$G$20, IF(①基本情報と建物情報の入力!$H30&gt;=1,  JK8*MX8, "-"),"-")</f>
        <v>-</v>
      </c>
      <c r="NE8" s="16" t="str">
        <f>IF($A8&lt;=①基本情報と建物情報の入力!$G$20, IF(①基本情報と建物情報の入力!$H30&gt;=2,  JL8*MY8, "-"),"-")</f>
        <v>-</v>
      </c>
      <c r="NF8" s="25" t="str">
        <f>IF($A8&lt;=①基本情報と建物情報の入力!$G$20, IF(①基本情報と建物情報の入力!$H30&gt;=3,  JM8*MZ8, "-"),"-")</f>
        <v>-</v>
      </c>
      <c r="NG8" s="24" t="str">
        <f>IF($A8&lt;=①基本情報と建物情報の入力!$G$20, IF(①基本情報と建物情報の入力!$H30&gt;=1,  MQ8*MX8, "-"),"-")</f>
        <v>-</v>
      </c>
      <c r="NH8" s="16" t="str">
        <f>IF($A8&lt;=①基本情報と建物情報の入力!$G$20, IF(①基本情報と建物情報の入力!$H30&gt;=2,  MR8*MY8, "-"),"-")</f>
        <v>-</v>
      </c>
      <c r="NI8" s="25" t="str">
        <f>IF($A8&lt;=①基本情報と建物情報の入力!$G$20, IF(①基本情報と建物情報の入力!$H30&gt;=3,  MS8*MZ8, "-"),"-")</f>
        <v>-</v>
      </c>
      <c r="NJ8" s="112"/>
      <c r="NK8" s="112"/>
      <c r="NL8" s="99"/>
      <c r="NM8" s="209" t="str">
        <f>IF($A8&lt;=①基本情報と建物情報の入力!$G$20,IF(①基本情報と建物情報の入力!$H30&gt;=1,③一次エネルギー消費量の計算結果!E18-③一次エネルギー消費量の計算結果!F18,"-"),"-")</f>
        <v>-</v>
      </c>
      <c r="NN8" s="210" t="str">
        <f>IF($A8&lt;=①基本情報と建物情報の入力!$G$20,IF(①基本情報と建物情報の入力!$H30&gt;=2,③一次エネルギー消費量の計算結果!E19-③一次エネルギー消費量の計算結果!F19,"-"),"-")</f>
        <v>-</v>
      </c>
      <c r="NO8" s="211" t="str">
        <f>IF($A8&lt;=①基本情報と建物情報の入力!$G$20,IF(①基本情報と建物情報の入力!$H30&gt;=3,③一次エネルギー消費量の計算結果!E20-③一次エネルギー消費量の計算結果!F20,"-"),"-")</f>
        <v>-</v>
      </c>
      <c r="NP8" s="209" t="str">
        <f>IF($A8&lt;=①基本情報と建物情報の入力!$G$20,IF(①基本情報と建物情報の入力!$H30&gt;=1,③一次エネルギー消費量の計算結果!G18-③一次エネルギー消費量の計算結果!H18,"-"),"-")</f>
        <v>-</v>
      </c>
      <c r="NQ8" s="210" t="str">
        <f>IF($A8&lt;=①基本情報と建物情報の入力!$G$20,IF(①基本情報と建物情報の入力!$H30&gt;=2,③一次エネルギー消費量の計算結果!G19-③一次エネルギー消費量の計算結果!H19,"-"),"-")</f>
        <v>-</v>
      </c>
      <c r="NR8" s="211" t="str">
        <f>IF($A8&lt;=①基本情報と建物情報の入力!$G$20,IF(①基本情報と建物情報の入力!$H30&gt;=3,③一次エネルギー消費量の計算結果!G20-③一次エネルギー消費量の計算結果!H20,"-"),"-")</f>
        <v>-</v>
      </c>
      <c r="NS8" s="209" t="str">
        <f>IF($A8&lt;=①基本情報と建物情報の入力!$G$20, IF(①基本情報と建物情報の入力!$H30&gt;=1,NM8*MX8,"-"), "-")</f>
        <v>-</v>
      </c>
      <c r="NT8" s="210" t="str">
        <f>IF($A8&lt;=①基本情報と建物情報の入力!$G$20, IF(①基本情報と建物情報の入力!$H30&gt;=2,NN8*MY8,"-"), "-")</f>
        <v>-</v>
      </c>
      <c r="NU8" s="211" t="str">
        <f>IF($A8&lt;=①基本情報と建物情報の入力!$G$20, IF(①基本情報と建物情報の入力!$H30&gt;=3,NO8*MZ8,"-"), "-")</f>
        <v>-</v>
      </c>
      <c r="NV8" s="209" t="str">
        <f>IF($A8&lt;=①基本情報と建物情報の入力!$G$20, IF(①基本情報と建物情報の入力!$H30&gt;=1,NP8*MX8,"-"), "-")</f>
        <v>-</v>
      </c>
      <c r="NW8" s="210" t="str">
        <f>IF($A8&lt;=①基本情報と建物情報の入力!$G$20, IF(①基本情報と建物情報の入力!$H30&gt;=2,NQ8*MY8,"-"), "-")</f>
        <v>-</v>
      </c>
      <c r="NX8" s="210" t="str">
        <f>IF($A8&lt;=①基本情報と建物情報の入力!$G$20, IF(①基本情報と建物情報の入力!$H30&gt;=3,NR8*MZ8,"-"), "-")</f>
        <v>-</v>
      </c>
      <c r="NY8" s="112"/>
      <c r="NZ8" s="112"/>
    </row>
    <row r="9" spans="1:390" s="16" customFormat="1">
      <c r="A9" s="17">
        <f t="shared" ref="A9:A36" si="0">A8+1</f>
        <v>3</v>
      </c>
      <c r="B9" s="154" t="s">
        <v>104</v>
      </c>
      <c r="C9" s="16" t="str">
        <f>IF(A9&lt;=①基本情報と建物情報の入力!$G$20, ①基本情報と建物情報の入力!$G$19/①基本情報と建物情報の入力!$G$20, "-")</f>
        <v>-</v>
      </c>
      <c r="D9" s="16" t="str">
        <f>IF(A9&lt;=①基本情報と建物情報の入力!$G$20, IF(①基本情報と建物情報の入力!H31&gt;=1, (①基本情報と建物情報の入力!$D31+SQRT(①基本情報と建物情報の入力!$D31^2-16*①基本情報と建物情報の入力!$C31))/4, "-"), "-")</f>
        <v>-</v>
      </c>
      <c r="E9" s="16" t="str">
        <f>IF(A9&lt;=①基本情報と建物情報の入力!$G$20, IF(①基本情報と建物情報の入力!H31&gt;=1, (①基本情報と建物情報の入力!$D31-SQRT(①基本情報と建物情報の入力!$D31^2-16*①基本情報と建物情報の入力!$C31))/4, "-"), "-")</f>
        <v>-</v>
      </c>
      <c r="F9" s="16" t="str">
        <f>IF(A9&lt;=①基本情報と建物情報の入力!$G$20, IF(①基本情報と建物情報の入力!H31&gt;=1, IF(A9=①基本情報と建物情報の入力!$G$20, ①基本情報と建物情報の入力!$C31, ①基本情報と建物情報の入力!G31), "-"), "-")</f>
        <v>-</v>
      </c>
      <c r="G9" s="16" t="str">
        <f>IF(A9&lt;=①基本情報と建物情報の入力!$G$20, IF(①基本情報と建物情報の入力!H31&gt;=1, IF(A9=1, 0, ①基本情報と建物情報の入力!F31), "-"), "-")</f>
        <v>-</v>
      </c>
      <c r="H9" s="24" t="str">
        <f>IF(A9&lt;=①基本情報と建物情報の入力!$G$20,IF(①基本情報と建物情報の入力!H31&gt;=1, ①基本情報と建物情報の入力!$E31*(1-(0.24/①基本情報と建物情報の入力!$H31))*0.64,"-"), "-")</f>
        <v>-</v>
      </c>
      <c r="I9" s="16" t="str">
        <f>IF(A9&lt;=①基本情報と建物情報の入力!$G$20,IF(①基本情報と建物情報の入力!H31&gt;=1,①基本情報と建物情報の入力!$E31*0.12/①基本情報と建物情報の入力!$H31,"-"), "-")</f>
        <v>-</v>
      </c>
      <c r="J9" s="16" t="str">
        <f>IF(A9&lt;=①基本情報と建物情報の入力!$G$20,IF(①基本情報と建物情報の入力!H31&gt;=1,①基本情報と建物情報の入力!$E31*(1-(0.24/①基本情報と建物情報の入力!$H31))*0.36,"-"), "-")</f>
        <v>-</v>
      </c>
      <c r="K9" s="25" t="str">
        <f>IF(A9&lt;=①基本情報と建物情報の入力!$G$20,IF(①基本情報と建物情報の入力!H31&gt;=1,①基本情報と建物情報の入力!$E31*0.12/①基本情報と建物情報の入力!$H31,"-"), "-")</f>
        <v>-</v>
      </c>
      <c r="L9" s="24" t="str">
        <f>IF($A9&lt;=①基本情報と建物情報の入力!$G$20, IF(①基本情報と建物情報の入力!H31&gt;=1,D9*$C9-H9, "-"), "-")</f>
        <v>-</v>
      </c>
      <c r="M9" s="16" t="str">
        <f>IF($A9&lt;=①基本情報と建物情報の入力!$G$20, IF(①基本情報と建物情報の入力!H31&gt;=1,E9*$C9-I9, "-"), "-")</f>
        <v>-</v>
      </c>
      <c r="N9" s="16" t="str">
        <f>IF($A9&lt;=①基本情報と建物情報の入力!$G$20, IF(①基本情報と建物情報の入力!H31&gt;=1,D9*$C9-J9-1.6*①基本情報と建物情報の入力!$H31, "-"), "-")</f>
        <v>-</v>
      </c>
      <c r="O9" s="25" t="str">
        <f>IF($A9&lt;=①基本情報と建物情報の入力!$G$20, IF(①基本情報と建物情報の入力!H31&gt;=1,E9*$C9-K9, "-"), "-")</f>
        <v>-</v>
      </c>
      <c r="P9" s="24" t="str">
        <f>IF(A9&lt;=①基本情報と建物情報の入力!$G$20, IF(①基本情報と建物情報の入力!H31&gt;=1,①基本情報と建物情報の入力!C31/①基本情報と建物情報の入力!H31, "-"), "-")</f>
        <v>-</v>
      </c>
      <c r="Q9" s="16" t="str">
        <f>IF(A9&lt;=①基本情報と建物情報の入力!$G$20, IF(①基本情報と建物情報の入力!H31&gt;=2, ①基本情報と建物情報の入力!C31/①基本情報と建物情報の入力!H31, "-"),"-")</f>
        <v>-</v>
      </c>
      <c r="R9" s="25" t="str">
        <f>IF(A9&lt;=①基本情報と建物情報の入力!$G$20,IF(①基本情報と建物情報の入力!H31&gt;=3, ①基本情報と建物情報の入力!C31/①基本情報と建物情報の入力!H31, "-"),"-")</f>
        <v>-</v>
      </c>
      <c r="S9" s="24" t="str">
        <f>IF($A9&lt;=①基本情報と建物情報の入力!$G$20, IF(①基本情報と建物情報の入力!$H31&gt;=1, IF(①基本情報と建物情報の入力!$I31="有り", P9*室面積の比率!$B$4, P9*室面積の比率!$B$5),"-"), "-")</f>
        <v>-</v>
      </c>
      <c r="T9" s="16" t="str">
        <f>IF($A9&lt;=①基本情報と建物情報の入力!$G$20, IF(①基本情報と建物情報の入力!$H31&gt;=2, IF(①基本情報と建物情報の入力!$I31="有り", Q9*室面積の比率!$B$4, Q9*室面積の比率!$B$5),"-"), "-")</f>
        <v>-</v>
      </c>
      <c r="U9" s="25" t="str">
        <f>IF($A9&lt;=①基本情報と建物情報の入力!$G$20, IF(①基本情報と建物情報の入力!$H31&gt;=3, IF(①基本情報と建物情報の入力!$I31="有り", R9*室面積の比率!$B$4, R9*室面積の比率!$B$5),"-"), "-")</f>
        <v>-</v>
      </c>
      <c r="V9" s="24" t="str">
        <f>IF($A9&lt;=①基本情報と建物情報の入力!$G$20, IF(①基本情報と建物情報の入力!$H31&gt;=1, IF(①基本情報と建物情報の入力!$I31="有り", P9*室面積の比率!$C$4, 0),"-"), "-")</f>
        <v>-</v>
      </c>
      <c r="W9" s="16" t="str">
        <f>IF($A9&lt;=①基本情報と建物情報の入力!$G$20, IF(①基本情報と建物情報の入力!$H31&gt;=2, IF(①基本情報と建物情報の入力!$I31="有り", Q9*室面積の比率!$C$4, 0),"-"), "-")</f>
        <v>-</v>
      </c>
      <c r="X9" s="25" t="str">
        <f>IF($A9&lt;=①基本情報と建物情報の入力!$G$20, IF(①基本情報と建物情報の入力!$H31&gt;=3, IF(①基本情報と建物情報の入力!$I31="有り", R9*室面積の比率!$C$4, 0),"-"), "-")</f>
        <v>-</v>
      </c>
      <c r="Y9" s="24" t="str">
        <f>IF(A9&lt;=①基本情報と建物情報の入力!$G$20, IF(①基本情報と建物情報の入力!H31&gt;=1, F9/①基本情報と建物情報の入力!H31, "-"),"-")</f>
        <v>-</v>
      </c>
      <c r="Z9" s="16" t="str">
        <f>IF(A9&lt;=①基本情報と建物情報の入力!$G$20, IF(①基本情報と建物情報の入力!H31&gt;=2, F9/①基本情報と建物情報の入力!H31, "-"),"-")</f>
        <v>-</v>
      </c>
      <c r="AA9" s="25" t="str">
        <f>IF(A9&lt;=①基本情報と建物情報の入力!$G$20, IF(①基本情報と建物情報の入力!H31&gt;=3, F9/①基本情報と建物情報の入力!H31, "-"),"-")</f>
        <v>-</v>
      </c>
      <c r="AB9" s="24" t="str">
        <f>IF(A9&lt;=①基本情報と建物情報の入力!$G$20, IF(①基本情報と建物情報の入力!H31&gt;=1, G9/①基本情報と建物情報の入力!H31, "-"),"-")</f>
        <v>-</v>
      </c>
      <c r="AC9" s="16" t="str">
        <f>IF(A9&lt;=①基本情報と建物情報の入力!$G$20, IF(①基本情報と建物情報の入力!H31&gt;=2, G9/①基本情報と建物情報の入力!H31, "-"),"-")</f>
        <v>-</v>
      </c>
      <c r="AD9" s="25" t="str">
        <f>IF(A9&lt;=①基本情報と建物情報の入力!$G$20, IF(①基本情報と建物情報の入力!H31&gt;=3, G9/①基本情報と建物情報の入力!H31, "-"),"-")</f>
        <v>-</v>
      </c>
      <c r="AE9" s="24" t="str">
        <f>IF(A9&lt;=①基本情報と建物情報の入力!$G$20, IF(①基本情報と建物情報の入力!H31&gt;=1,H9/①基本情報と建物情報の入力!H31,"-"), "-")</f>
        <v>-</v>
      </c>
      <c r="AF9" s="16" t="str">
        <f>IF(A9&lt;=①基本情報と建物情報の入力!$G$20,IF(①基本情報と建物情報の入力!H31&gt;=1,I9,"-"), "-")</f>
        <v>-</v>
      </c>
      <c r="AG9" s="16" t="str">
        <f>IF(A9&lt;=①基本情報と建物情報の入力!$G$20,IF(①基本情報と建物情報の入力!H31&gt;=1,J9/①基本情報と建物情報の入力!H31,"-"), "-")</f>
        <v>-</v>
      </c>
      <c r="AH9" s="25" t="str">
        <f>IF(A9&lt;=①基本情報と建物情報の入力!$G$20,IF(①基本情報と建物情報の入力!H31&gt;=1,IF(①基本情報と建物情報の入力!H31=1, K9,0), "-"),"-")</f>
        <v>-</v>
      </c>
      <c r="AI9" s="24" t="str">
        <f>IF(A9&lt;=①基本情報と建物情報の入力!$G$20, IF(①基本情報と建物情報の入力!H31&gt;=2, H9/①基本情報と建物情報の入力!H31,"-"),"-")</f>
        <v>-</v>
      </c>
      <c r="AJ9" s="16" t="str">
        <f>IF(A9&lt;=①基本情報と建物情報の入力!$G$20,IF(①基本情報と建物情報の入力!H31&gt;=2, 0, "-"), "-")</f>
        <v>-</v>
      </c>
      <c r="AK9" s="16" t="str">
        <f>IF(A9&lt;=①基本情報と建物情報の入力!$G$20, IF(①基本情報と建物情報の入力!H31&gt;=2, J9/①基本情報と建物情報の入力!H31,"-"),"-")</f>
        <v>-</v>
      </c>
      <c r="AL9" s="25" t="str">
        <f>IF(A9&lt;=①基本情報と建物情報の入力!$G$20, IF(①基本情報と建物情報の入力!H31&gt;=2, K9, "-"), "-")</f>
        <v>-</v>
      </c>
      <c r="AM9" s="24" t="str">
        <f>IF(A9&lt;=①基本情報と建物情報の入力!$G$20, IF(①基本情報と建物情報の入力!H31&gt;=3, H9/①基本情報と建物情報の入力!H31,"-"), "-")</f>
        <v>-</v>
      </c>
      <c r="AN9" s="16" t="str">
        <f>IF(A9&lt;=①基本情報と建物情報の入力!$G$20, IF(①基本情報と建物情報の入力!H31&gt;=3, 0, "-"),"-")</f>
        <v>-</v>
      </c>
      <c r="AO9" s="16" t="str">
        <f>IF(A9&lt;=①基本情報と建物情報の入力!$G$20,IF(①基本情報と建物情報の入力!H31&gt;=3, J9/①基本情報と建物情報の入力!H31,"-"),"-")</f>
        <v>-</v>
      </c>
      <c r="AP9" s="25" t="str">
        <f>IF(A9&lt;=①基本情報と建物情報の入力!$G$20,IF(①基本情報と建物情報の入力!H31&gt;=3, 0, "-"),"-")</f>
        <v>-</v>
      </c>
      <c r="AQ9" s="24" t="str">
        <f>IF(A9&lt;=①基本情報と建物情報の入力!$G$20,IF(①基本情報と建物情報の入力!H31&gt;=1,1.6,"-"), "-")</f>
        <v>-</v>
      </c>
      <c r="AR9" s="16" t="str">
        <f>IF(A9&lt;=①基本情報と建物情報の入力!$G$20, IF(①基本情報と建物情報の入力!H31&gt;=2, 1.6, "-"), "-")</f>
        <v>-</v>
      </c>
      <c r="AS9" s="25" t="str">
        <f>IF(A9&lt;=①基本情報と建物情報の入力!$G$20, IF(①基本情報と建物情報の入力!H31&gt;=3, 1.6, "-"), "-")</f>
        <v>-</v>
      </c>
      <c r="AT9" s="24" t="str">
        <f>IF(A9&lt;=①基本情報と建物情報の入力!$G$20, IF(①基本情報と建物情報の入力!H31&gt;=1,L9/①基本情報と建物情報の入力!H31, "-"), "-")</f>
        <v>-</v>
      </c>
      <c r="AU9" s="16" t="str">
        <f>IF(A9&lt;=①基本情報と建物情報の入力!$G$20, IF(①基本情報と建物情報の入力!H31&gt;=1,M9, "-"), "-")</f>
        <v>-</v>
      </c>
      <c r="AV9" s="16" t="str">
        <f>IF(A9&lt;=①基本情報と建物情報の入力!$G$20, IF(①基本情報と建物情報の入力!H31&gt;=1,N9/①基本情報と建物情報の入力!H31, "-"), "-")</f>
        <v>-</v>
      </c>
      <c r="AW9" s="25" t="str">
        <f>IF(A9&lt;=①基本情報と建物情報の入力!$G$20, IF(①基本情報と建物情報の入力!H31&gt;=1, IF(①基本情報と建物情報の入力!H31=1, O9, 0), "-"), "-")</f>
        <v>-</v>
      </c>
      <c r="AX9" s="24" t="str">
        <f>IF(A9&lt;=①基本情報と建物情報の入力!$G$20, IF(①基本情報と建物情報の入力!H31&gt;=2, L9/①基本情報と建物情報の入力!H31, "-"), "-")</f>
        <v>-</v>
      </c>
      <c r="AY9" s="16" t="str">
        <f>IF(A9&lt;=①基本情報と建物情報の入力!$G$20, IF(①基本情報と建物情報の入力!H31&gt;=2, 0, "-"), "-")</f>
        <v>-</v>
      </c>
      <c r="AZ9" s="16" t="str">
        <f>IF(A9&lt;=①基本情報と建物情報の入力!$G$20, IF(①基本情報と建物情報の入力!H31&gt;=2, N9/①基本情報と建物情報の入力!H31, "-"), "-")</f>
        <v>-</v>
      </c>
      <c r="BA9" s="25" t="str">
        <f>IF(A9&lt;=①基本情報と建物情報の入力!$G$20, IF(①基本情報と建物情報の入力!H31&gt;=2, O9, "-"),"-")</f>
        <v>-</v>
      </c>
      <c r="BB9" s="24" t="str">
        <f>IF(A9&lt;=①基本情報と建物情報の入力!$G$20, IF(①基本情報と建物情報の入力!H31&gt;=3, L9/①基本情報と建物情報の入力!H31, "-"),"-")</f>
        <v>-</v>
      </c>
      <c r="BC9" s="16" t="str">
        <f>IF(A9&lt;=①基本情報と建物情報の入力!$G$20, IF(①基本情報と建物情報の入力!H31&gt;=3, 0, "-"), "-")</f>
        <v>-</v>
      </c>
      <c r="BD9" s="16" t="str">
        <f>IF(A9&lt;=①基本情報と建物情報の入力!$G$20, IF(①基本情報と建物情報の入力!H31&gt;=3, N9/①基本情報と建物情報の入力!H31, "-"),"-")</f>
        <v>-</v>
      </c>
      <c r="BE9" s="25" t="str">
        <f>IF(A9&lt;=①基本情報と建物情報の入力!$G$20, IF(①基本情報と建物情報の入力!H31&gt;=3, 0, "-"), "-")</f>
        <v>-</v>
      </c>
      <c r="BF9" s="24" t="str">
        <f>IF(A9&lt;=①基本情報と建物情報の入力!$G$20, IF(①基本情報と建物情報の入力!H31=1, 0, IF(①基本情報と建物情報の入力!H31&gt;=2, E9*C9, "-")), "-")</f>
        <v>-</v>
      </c>
      <c r="BG9" s="16" t="str">
        <f>IF(A9&lt;=①基本情報と建物情報の入力!$G$20, IF(①基本情報と建物情報の入力!H31&gt;=2, E9*C9, "-"),"-")</f>
        <v>-</v>
      </c>
      <c r="BH9" s="25" t="str">
        <f>IF(A9&lt;=①基本情報と建物情報の入力!$G$20, IF(①基本情報と建物情報の入力!H31&gt;=3, E9*C9*2, "-"), "-")</f>
        <v>-</v>
      </c>
      <c r="BI9" s="24" t="str">
        <f>IF(A9&lt;=①基本情報と建物情報の入力!$G$20, IF(①基本情報と建物情報の入力!H31&gt;=1, IF(A9=1, 0, P9-AB9), "-"), "-")</f>
        <v>-</v>
      </c>
      <c r="BJ9" s="16" t="str">
        <f>IF(A9&lt;=①基本情報と建物情報の入力!$G$20, IF(①基本情報と建物情報の入力!H31&gt;=2, IF(A9=1, 0, Q9-AC9), "-"),"-")</f>
        <v>-</v>
      </c>
      <c r="BK9" s="25" t="str">
        <f>IF(A9&lt;=①基本情報と建物情報の入力!$G$20, IF(①基本情報と建物情報の入力!H31&gt;=3, IF(A9=1, 0, R9-AD9), "-"),"-")</f>
        <v>-</v>
      </c>
      <c r="BL9" s="24" t="str">
        <f>IF(A9&lt;=①基本情報と建物情報の入力!$G$20, IF(①基本情報と建物情報の入力!H31&gt;=1, IF(A9=①基本情報と建物情報の入力!$G$20, 0, P9-Y9), "-"), "-")</f>
        <v>-</v>
      </c>
      <c r="BM9" s="16" t="str">
        <f>IF(A9&lt;=①基本情報と建物情報の入力!$G$20, IF(①基本情報と建物情報の入力!H31&gt;=2, IF(A9=①基本情報と建物情報の入力!$G$20, 0, Q9-Z9), "-"), "-")</f>
        <v>-</v>
      </c>
      <c r="BN9" s="25" t="str">
        <f>IF(A9&lt;=①基本情報と建物情報の入力!$G$20, IF(①基本情報と建物情報の入力!H31&gt;=3, IF(A9=①基本情報と建物情報の入力!$G$20, 0, R9-AA9), "-"), "-")</f>
        <v>-</v>
      </c>
      <c r="BO9" s="99"/>
      <c r="BP9" s="24" t="str">
        <f>IF(A9&lt;=①基本情報と建物情報の入力!$G$20,IF(①基本情報と建物情報の入力!H31&gt;=1,IF(①基本情報と建物情報の入力!H31=1,C9*2/2,C9/2), "-"), "-")</f>
        <v>-</v>
      </c>
      <c r="BQ9" s="16" t="str">
        <f>IF(A9&lt;=①基本情報と建物情報の入力!$G$20, IF(①基本情報と建物情報の入力!H31&gt;=1, C9*2/2, "-"), "-")</f>
        <v>-</v>
      </c>
      <c r="BR9" s="16" t="str">
        <f>IF(A9&lt;=①基本情報と建物情報の入力!$G$20, IF(①基本情報と建物情報の入力!H31&gt;=1, IF(①基本情報と建物情報の入力!H31=1, C9*2/2, C9/2), "-"), "-")</f>
        <v>-</v>
      </c>
      <c r="BS9" s="25" t="str">
        <f>IF(A9&lt;=①基本情報と建物情報の入力!$G$20, IF(①基本情報と建物情報の入力!H31&gt;=1, IF(①基本情報と建物情報の入力!H31=1, C9*2/2, 0), "-"), "-")</f>
        <v>-</v>
      </c>
      <c r="BT9" s="24" t="str">
        <f>IF(A9&lt;=①基本情報と建物情報の入力!$G$20, IF(①基本情報と建物情報の入力!H31&gt;=2, C9/2, "-"), "-")</f>
        <v>-</v>
      </c>
      <c r="BU9" s="16" t="str">
        <f>IF(A9&lt;=①基本情報と建物情報の入力!$G$20, IF(①基本情報と建物情報の入力!H31&gt;=2, 0, "-"), "-")</f>
        <v>-</v>
      </c>
      <c r="BV9" s="16" t="str">
        <f>IF(A9&lt;=①基本情報と建物情報の入力!$G$20, IF(①基本情報と建物情報の入力!H31&gt;=2, C9/2, "-"), "-")</f>
        <v>-</v>
      </c>
      <c r="BW9" s="25" t="str">
        <f>IF(A9&lt;=①基本情報と建物情報の入力!$G$20, IF(①基本情報と建物情報の入力!H31&gt;=2, C9*2/2, "-"), "-")</f>
        <v>-</v>
      </c>
      <c r="BX9" s="24" t="str">
        <f>IF(A9&lt;=①基本情報と建物情報の入力!$G$20, IF(①基本情報と建物情報の入力!H31&gt;=3, 0, "-"), "-")</f>
        <v>-</v>
      </c>
      <c r="BY9" s="16" t="str">
        <f>IF(A9&lt;=①基本情報と建物情報の入力!$G$20, IF(①基本情報と建物情報の入力!H31&gt;=3, 0, "-"), "-")</f>
        <v>-</v>
      </c>
      <c r="BZ9" s="16" t="str">
        <f>IF(A9&lt;=①基本情報と建物情報の入力!$G$20, IF(①基本情報と建物情報の入力!H31&gt;=3, 0, "-"), "-")</f>
        <v>-</v>
      </c>
      <c r="CA9" s="25" t="str">
        <f>IF(A9&lt;=①基本情報と建物情報の入力!$G$20, IF(①基本情報と建物情報の入力!H31&gt;=3, 0, "-"), "-")</f>
        <v>-</v>
      </c>
      <c r="CB9" s="24" t="str">
        <f>IF(A9&lt;=①基本情報と建物情報の入力!$G$20,IF(①基本情報と建物情報の入力!H31&gt;=1, IF(F9&gt;0, IF(A9=①基本情報と建物情報の入力!$G$20, IF(①基本情報と建物情報の入力!H31=1, (D9+E9)*2, D9/①基本情報と建物情報の入力!H31*2+E9), IF(①基本情報と建物情報の入力!H31=1, (D9+F9/D9*2), D9/①基本情報と建物情報の入力!H31+F9/D9)),0),"-"),"-")</f>
        <v>-</v>
      </c>
      <c r="CC9" s="16" t="str">
        <f>IF(A9&lt;=①基本情報と建物情報の入力!$G$20, IF(①基本情報と建物情報の入力!H31&gt;=2, IF(F9&gt;0, IF(A9=①基本情報と建物情報の入力!$G$20, D9/①基本情報と建物情報の入力!H31*2+E9, D9/①基本情報と建物情報の入力!H31+F9/D9), 0),"-"),"-")</f>
        <v>-</v>
      </c>
      <c r="CD9" s="25" t="str">
        <f>IF(A9&lt;=①基本情報と建物情報の入力!$G$20, IF(①基本情報と建物情報の入力!H31&gt;=3, IF(F9&gt;0, IF(A9=①基本情報と建物情報の入力!$G$20, D9/①基本情報と建物情報の入力!H31*2, D9/①基本情報と建物情報の入力!H31),0),"-"),"-")</f>
        <v>-</v>
      </c>
      <c r="CE9" s="24" t="str">
        <f>IF(A9&lt;=①基本情報と建物情報の入力!$G$20, IF(①基本情報と建物情報の入力!H31&gt;=1, IF(A9=1,0, IF(G9&gt;0, IF(①基本情報と建物情報の入力!H31=1, D9+G9/D9*2, D9/①基本情報と建物情報の入力!H31+G9/D9),0)),"-"),"-")</f>
        <v>-</v>
      </c>
      <c r="CF9" s="16" t="str">
        <f>IF(A9&lt;=①基本情報と建物情報の入力!$G$20, IF(①基本情報と建物情報の入力!H31&gt;=2, IF(A9=1, 0, IF(G9&gt;0, D9/①基本情報と建物情報の入力!H31+G9/D9, 0)),"-"),"-")</f>
        <v>-</v>
      </c>
      <c r="CG9" s="25" t="str">
        <f>IF(A9&lt;=①基本情報と建物情報の入力!$G$20, IF(①基本情報と建物情報の入力!H31&gt;=3, IF(A9=1, 0, IF(G9&gt;0, D9/①基本情報と建物情報の入力!H31,0)),"-"), "-")</f>
        <v>-</v>
      </c>
      <c r="CH9" s="24" t="str">
        <f>IF(A9&lt;=①基本情報と建物情報の入力!$G$20, IF(①基本情報と建物情報の入力!H31&gt;=1, IF(①基本情報と建物情報の入力!H31=1, D9/①基本情報と建物情報の入力!H31/20*C9, C9/2+D9/①基本情報と建物情報の入力!H31/20*C9), "-"), "-")</f>
        <v>-</v>
      </c>
      <c r="CI9" s="16" t="str">
        <f>IF(A9&lt;=①基本情報と建物情報の入力!$G$20, IF(①基本情報と建物情報の入力!H31&gt;=1, C9*E9/20, "-"), "-")</f>
        <v>-</v>
      </c>
      <c r="CJ9" s="16" t="str">
        <f>IF(A9&lt;=①基本情報と建物情報の入力!$G$20, IF(①基本情報と建物情報の入力!H31&gt;=1,IF(①基本情報と建物情報の入力!H31=1, D9/①基本情報と建物情報の入力!H31/20*C9, C9/2+D9/①基本情報と建物情報の入力!H31/20*C9), "-"), "-")</f>
        <v>-</v>
      </c>
      <c r="CK9" s="25" t="str">
        <f>IF(A9&lt;=①基本情報と建物情報の入力!$G$20, IF(①基本情報と建物情報の入力!H31&gt;=1, IF(①基本情報と建物情報の入力!H31=1, C9*E9/20, 0), "-"), "-")</f>
        <v>-</v>
      </c>
      <c r="CL9" s="24" t="str">
        <f>IF(A9&lt;=①基本情報と建物情報の入力!$G$20, IF(①基本情報と建物情報の入力!H31&gt;=2, C9/2+D9/①基本情報と建物情報の入力!H31/20*C9,"-"), "-")</f>
        <v>-</v>
      </c>
      <c r="CM9" s="16" t="str">
        <f>IF(A9&lt;=①基本情報と建物情報の入力!$G$20, IF(①基本情報と建物情報の入力!H31&gt;=2, 0,"-"), "-")</f>
        <v>-</v>
      </c>
      <c r="CN9" s="16" t="str">
        <f>IF(A9&lt;=①基本情報と建物情報の入力!$G$20, IF(①基本情報と建物情報の入力!H31&gt;=2, C9/2+D9/①基本情報と建物情報の入力!H31/20*C9,"-"), "-")</f>
        <v>-</v>
      </c>
      <c r="CO9" s="25" t="str">
        <f>IF(A9&lt;=①基本情報と建物情報の入力!$G$20, IF(①基本情報と建物情報の入力!H31&gt;=2, C9*E9/20, "-"), "-")</f>
        <v>-</v>
      </c>
      <c r="CP9" s="24" t="str">
        <f>IF(A9&lt;=①基本情報と建物情報の入力!$G$20, IF(①基本情報と建物情報の入力!H31&gt;=3, C9+D9/①基本情報と建物情報の入力!H31/20*C9, "-"), "-")</f>
        <v>-</v>
      </c>
      <c r="CQ9" s="16" t="str">
        <f>IF(A9&lt;=①基本情報と建物情報の入力!$G$20, IF(①基本情報と建物情報の入力!H31&gt;=3, 0, "-"), "-")</f>
        <v>-</v>
      </c>
      <c r="CR9" s="16" t="str">
        <f>IF(A9&lt;=①基本情報と建物情報の入力!$G$20, IF(①基本情報と建物情報の入力!H31&gt;=3, C9+D9/①基本情報と建物情報の入力!H31/20*C9, "-"), "-")</f>
        <v>-</v>
      </c>
      <c r="CS9" s="25" t="str">
        <f>IF(A9&lt;=①基本情報と建物情報の入力!$G$20, IF(①基本情報と建物情報の入力!H31&gt;=3, 0, "-"), "-")</f>
        <v>-</v>
      </c>
      <c r="CT9" s="24" t="str">
        <f>IF(A9&lt;=①基本情報と建物情報の入力!$G$20, IF(①基本情報と建物情報の入力!H31&gt;=1, IF(F9&gt;0, IF(A9=①基本情報と建物情報の入力!$G$20, IF(①基本情報と建物情報の入力!H31=1, D9*E9/20/①基本情報と建物情報の入力!H31*2, E9/2+D9*E9/20/①基本情報と建物情報の入力!H31*2),IF(①基本情報と建物情報の入力!H31=1, F9/10/①基本情報と建物情報の入力!H31,F9/D9/2+F9/10/①基本情報と建物情報の入力!H31)),0),"-"),"-")</f>
        <v>-</v>
      </c>
      <c r="CU9" s="16" t="str">
        <f>IF(A9&lt;=①基本情報と建物情報の入力!$G$20, IF(①基本情報と建物情報の入力!H31&gt;=2, IF(F9&gt;0, IF(A9=①基本情報と建物情報の入力!$G$20,E9/2+D9*E9/20/①基本情報と建物情報の入力!H31*2, F9/D9/2+F9/10/①基本情報と建物情報の入力!H31),0),"-"),"-")</f>
        <v>-</v>
      </c>
      <c r="CV9" s="25" t="str">
        <f>IF(A9&lt;=①基本情報と建物情報の入力!$G$20, IF(①基本情報と建物情報の入力!H31&gt;=3, IF(F9&gt;0, IF(A9=①基本情報と建物情報の入力!$G$20, E9+E9*D9/20/①基本情報と建物情報の入力!H31*2, F9/D9+F9/10/①基本情報と建物情報の入力!H31),0),"-"), "-")</f>
        <v>-</v>
      </c>
      <c r="CW9" s="24" t="str">
        <f>IF(A9&lt;=①基本情報と建物情報の入力!$G$20, IF(①基本情報と建物情報の入力!H31&gt;=1, IF(A9=1, IF(A9=①基本情報と建物情報の入力!$G$20, 0, IF(F9&gt;0, 0, IF(G10&gt;0, 0, D9/①基本情報と建物情報の入力!H31/2))), IF(A9=①基本情報と建物情報の入力!$G$20, IF(G9&gt;0, 0, IF(F8&gt;0, 0, D9/①基本情報と建物情報の入力!H31/2)), IF(F9&gt;0, IF(G9&gt;0, 0, IF(F8&gt;0, 0, D9/①基本情報と建物情報の入力!H31/2)), IF(G9&gt;0, IF(G10&gt;0, 0, D9/①基本情報と建物情報の入力!H31/2), IF(G10&gt;0, IF(F8&gt;0, 0,D9/①基本情報と建物情報の入力!H31/2), IF(F8&gt;0, D9/①基本情報と建物情報の入力!H31/2, D9/①基本情報と建物情報の入力!H31)))))),"-"),"-")</f>
        <v>-</v>
      </c>
      <c r="CX9" s="16" t="str">
        <f>IF(A9&lt;=①基本情報と建物情報の入力!$G$20, IF(①基本情報と建物情報の入力!H31&gt;=1, IF(A9=1, IF(A9=①基本情報と建物情報の入力!$G$20, 0, E9/2), IF(A9=①基本情報と建物情報の入力!$G$20, E9/2, E9)),"-"),"-")</f>
        <v>-</v>
      </c>
      <c r="CY9" s="16" t="str">
        <f>IF(A9&lt;=①基本情報と建物情報の入力!$G$20, IF(①基本情報と建物情報の入力!H31&gt;=1, IF(A9=1, IF(A9=①基本情報と建物情報の入力!$G$20, 0, D9/①基本情報と建物情報の入力!H31/2), IF(A9=①基本情報と建物情報の入力!$G$20, D9/①基本情報と建物情報の入力!H31/2, D9/①基本情報と建物情報の入力!H31)),"-"),"-")</f>
        <v>-</v>
      </c>
      <c r="CZ9" s="25" t="str">
        <f>IF(A9&lt;=①基本情報と建物情報の入力!$G$20, IF(①基本情報と建物情報の入力!H31&gt;=1, IF(A9=1, IF(A9=①基本情報と建物情報の入力!$G$20, 0, IF(①基本情報と建物情報の入力!H31=1, E9/2, 0)), IF(A9=①基本情報と建物情報の入力!$G$20, IF(①基本情報と建物情報の入力!H31=1, E9/2, 0),IF(①基本情報と建物情報の入力!H31=1, E9, 0))),"-"),"-")</f>
        <v>-</v>
      </c>
      <c r="DA9" s="46" t="str">
        <f>IF(A9&lt;=①基本情報と建物情報の入力!$G$20, IF(①基本情報と建物情報の入力!H31&gt;=2, IF(A9=1, IF(A9=①基本情報と建物情報の入力!$G$20, 0, IF(F9&gt;0, 0, IF(G10&gt;0, 0, D9/①基本情報と建物情報の入力!H31/2))), IF(A9=①基本情報と建物情報の入力!$G$20, IF(G9&gt;0, 0, IF(F8&gt;0, 0, D9/①基本情報と建物情報の入力!H31/2)), IF(F9&gt;0, IF(G9&gt;0, 0, IF(F8&gt;0, 0, D9/①基本情報と建物情報の入力!H31/2)), IF(G9&gt;0, IF(G10&gt;0, 0, D9/①基本情報と建物情報の入力!H31/2), IF(G10&gt;0,IF(F8&gt;0, 0, D9/①基本情報と建物情報の入力!H31/2), IF(F8&gt;0, D9/①基本情報と建物情報の入力!H31/2, D9/①基本情報と建物情報の入力!H31)))))),"-"),"-")</f>
        <v>-</v>
      </c>
      <c r="DB9" s="16" t="str">
        <f>IF(A9&lt;=①基本情報と建物情報の入力!$G$20, IF(①基本情報と建物情報の入力!H31&gt;=2, 0,"-"),"-")</f>
        <v>-</v>
      </c>
      <c r="DC9" s="16" t="str">
        <f>IF(A9&lt;=①基本情報と建物情報の入力!$G$20, IF(①基本情報と建物情報の入力!H31&gt;=2, IF(A9=1, IF(A9=①基本情報と建物情報の入力!$G$20, 0, D9/①基本情報と建物情報の入力!H31/2), IF(A9=①基本情報と建物情報の入力!$G$20, D9/①基本情報と建物情報の入力!H31/2, D9/①基本情報と建物情報の入力!H31)),"-"),"-")</f>
        <v>-</v>
      </c>
      <c r="DD9" s="25" t="str">
        <f>IF(A9&lt;=①基本情報と建物情報の入力!$G$20, IF(①基本情報と建物情報の入力!H31&gt;=2, IF(A9=1, IF(A9=①基本情報と建物情報の入力!$G$20, 0, E9/2), IF(A9=①基本情報と建物情報の入力!$G$20, E9/2, E9)),"-"),"-")</f>
        <v>-</v>
      </c>
      <c r="DE9" s="47" t="str">
        <f>IF(A9&lt;=①基本情報と建物情報の入力!$G$20, IF(①基本情報と建物情報の入力!H31&gt;=3, IF(A9=1, IF(A9=①基本情報と建物情報の入力!$G$20, 0, IF(F9&gt;0, 0, IF(G10&gt;0, 0, D9/①基本情報と建物情報の入力!H31/2))), IF(A9=①基本情報と建物情報の入力!$G$20, IF(G9&gt;0, 0, IF(F8&gt;0, 0, D9/①基本情報と建物情報の入力!H31/2)), IF(F9&gt;0, IF(G9&gt;0, 0, IF(F8&gt;0, 0, D9/①基本情報と建物情報の入力!H31/2)), IF(G9&gt;0, IF(G10&gt;0, 0, D9/①基本情報と建物情報の入力!H31/2), IF(G10&gt;0, IF(F8&gt;0, 0, D9/①基本情報と建物情報の入力!H31/2), IF(F8&gt;0, D9/①基本情報と建物情報の入力!H31/2, D9/①基本情報と建物情報の入力!H31)))))),"-"),"-")</f>
        <v>-</v>
      </c>
      <c r="DF9" s="16" t="str">
        <f>IF(A9&lt;=①基本情報と建物情報の入力!$G$20, IF(①基本情報と建物情報の入力!H31&gt;=3, 0, "-"),"-")</f>
        <v>-</v>
      </c>
      <c r="DG9" s="16" t="str">
        <f>IF(A9&lt;=①基本情報と建物情報の入力!$G$20, IF(①基本情報と建物情報の入力!H31&gt;=3, IF(A9=1, IF(A9=①基本情報と建物情報の入力!$G$20, 0, D9/①基本情報と建物情報の入力!H31/2), IF(A9=①基本情報と建物情報の入力!$G$20, D9/①基本情報と建物情報の入力!H31/2, D9/①基本情報と建物情報の入力!H31)),"-"),"-")</f>
        <v>-</v>
      </c>
      <c r="DH9" s="25" t="str">
        <f>IF(A9&lt;=①基本情報と建物情報の入力!$G$20, IF(①基本情報と建物情報の入力!H31&gt;=3, 0, "-"),"-")</f>
        <v>-</v>
      </c>
      <c r="DI9" s="24" t="str">
        <f>IF(A9&lt;=①基本情報と建物情報の入力!$G$20, IF(①基本情報と建物情報の入力!H31&gt;=1, IF(A9=1, 0, IF(G9&gt;0, IF(①基本情報と建物情報の入力!H31=1, G9/10/①基本情報と建物情報の入力!H31, G9/D9/2+G9/10/①基本情報と建物情報の入力!H31), 0)),"-"),"-")</f>
        <v>-</v>
      </c>
      <c r="DJ9" s="16" t="str">
        <f>IF(A9&lt;=①基本情報と建物情報の入力!$G$20, IF(①基本情報と建物情報の入力!H31&gt;=2, IF(A9=1, 0, IF(G9&gt;0, G9/D9/2+G9/10/①基本情報と建物情報の入力!H31, 0)),"-"),"-")</f>
        <v>-</v>
      </c>
      <c r="DK9" s="25" t="str">
        <f>IF(A9&lt;=①基本情報と建物情報の入力!$G$20, IF(①基本情報と建物情報の入力!H31&gt;=3, IF(A9=1, 0, IF(G9&gt;0, G9/D9+G9/10/①基本情報と建物情報の入力!H31, 0)),"-"),"-")</f>
        <v>-</v>
      </c>
      <c r="DL9" s="24" t="str">
        <f>IF(A9&lt;=①基本情報と建物情報の入力!$G$20, IF(①基本情報と建物情報の入力!H31&gt;=1, IF(A9=1, IF(A9=①基本情報と建物情報の入力!$G$20, 0, IF(F9&gt;0, D9/①基本情報と建物情報の入力!H31/2, 0)), IF(A9=①基本情報と建物情報の入力!$G$20, IF(F8&gt;0, D9/①基本情報と建物情報の入力!H31/2, 0), IF(F9&gt;0, IF(F8&gt;0, D9/①基本情報と建物情報の入力!H31, D9/①基本情報と建物情報の入力!H31/2), IF(F8&gt;0, D9/①基本情報と建物情報の入力!H31/2, 0)))),"-"),"-")</f>
        <v>-</v>
      </c>
      <c r="DM9" s="16" t="str">
        <f>IF(A9&lt;=①基本情報と建物情報の入力!$G$20, IF(①基本情報と建物情報の入力!H31&gt;=2, IF(A9=1, IF(A9=①基本情報と建物情報の入力!$G$20, 0, IF(F9&gt;0, D9/①基本情報と建物情報の入力!H31/2, 0)), IF(A9=①基本情報と建物情報の入力!$G$20, IF(F8&gt;0, D9/①基本情報と建物情報の入力!H31/2, 0), IF(F9&gt;0, IF(F8&gt;0, D9/①基本情報と建物情報の入力!H31, D9/①基本情報と建物情報の入力!H31/2), IF(F8&gt;0, D9/①基本情報と建物情報の入力!H31/2, 0)))),"-"),"-")</f>
        <v>-</v>
      </c>
      <c r="DN9" s="25" t="str">
        <f>IF(A9&lt;=①基本情報と建物情報の入力!$G$20, IF(①基本情報と建物情報の入力!H31&gt;=3, IF(A9=1, IF(A9=①基本情報と建物情報の入力!$G$20, 0, IF(F9&gt;0, D9/①基本情報と建物情報の入力!H31/2, 0)), IF(A9=①基本情報と建物情報の入力!$G$20, IF(F8&gt;0, D9/①基本情報と建物情報の入力!H31/2, 0), IF(F9&gt;0, IF(F8&gt;0, D9/①基本情報と建物情報の入力!H31, D9/①基本情報と建物情報の入力!H31/2), IF(F8&gt;0, D9/①基本情報と建物情報の入力!H31/2, 0)))),"-"),"-")</f>
        <v>-</v>
      </c>
      <c r="DO9" s="24" t="str">
        <f>IF(A9&lt;=①基本情報と建物情報の入力!$G$20, IF(①基本情報と建物情報の入力!H31&gt;=1, IF(A9=1, IF(A9=①基本情報と建物情報の入力!$G$20, 0, IF(G10&gt;0, D9/①基本情報と建物情報の入力!H31/2, 0)), IF(A9=①基本情報と建物情報の入力!$G$20, IF(G9&gt;0, D9/①基本情報と建物情報の入力!H31/2,0), IF(G9&gt;0, IF(G10&gt;0, D9/①基本情報と建物情報の入力!H32, D9/①基本情報と建物情報の入力!H31/2), IF(G10&gt;0, D9/①基本情報と建物情報の入力!H31/2,0)))),"-"),"-")</f>
        <v>-</v>
      </c>
      <c r="DP9" s="16" t="str">
        <f>IF(A9&lt;=①基本情報と建物情報の入力!$G$20, IF(①基本情報と建物情報の入力!H31&gt;=2, IF(A9=1, IF(A9=①基本情報と建物情報の入力!$G$20, 0, IF(G10&gt;0, D9/①基本情報と建物情報の入力!H31/2, 0)), IF(A9=①基本情報と建物情報の入力!$G$20, IF(G9&gt;0, D9/①基本情報と建物情報の入力!H31/2,0), IF(G9&gt;0, IF(G10&gt;0, D9/①基本情報と建物情報の入力!H32, D9/①基本情報と建物情報の入力!H31/2), IF(G10&gt;0, D9/①基本情報と建物情報の入力!H31/2,0)))),"-"),"-")</f>
        <v>-</v>
      </c>
      <c r="DQ9" s="25" t="str">
        <f>IF(A9&lt;=①基本情報と建物情報の入力!$G$20, IF(①基本情報と建物情報の入力!H31&gt;=3, IF(A9=1, IF(A9=①基本情報と建物情報の入力!$G$20, 0, IF(G10&gt;0, D9/①基本情報と建物情報の入力!H31/2, 0)), IF(A9=①基本情報と建物情報の入力!$G$20, IF(G9&gt;0, D9/①基本情報と建物情報の入力!H31/2,0), IF(G9&gt;0, IF(G10&gt;0, D9/①基本情報と建物情報の入力!H32, D9/①基本情報と建物情報の入力!H31/2), IF(G10&gt;0, D9/①基本情報と建物情報の入力!H31/2,0)))),"-"),"-")</f>
        <v>-</v>
      </c>
      <c r="DR9" s="24" t="str">
        <f>IF(A9&lt;=①基本情報と建物情報の入力!$G$20, IF(①基本情報と建物情報の入力!H31&gt;=1, IF(A9=1, D9/①基本情報と建物情報の入力!H31, 0),"-"),"-")</f>
        <v>-</v>
      </c>
      <c r="DS9" s="16" t="str">
        <f>IF(A9&lt;=①基本情報と建物情報の入力!$G$20, IF(①基本情報と建物情報の入力!H31&gt;=1, IF(A9=1, E9, 0),"-"),"-")</f>
        <v>-</v>
      </c>
      <c r="DT9" s="16" t="str">
        <f>IF(A9&lt;=①基本情報と建物情報の入力!$G$20, IF(①基本情報と建物情報の入力!H31&gt;=1, IF(A9=1, D9/①基本情報と建物情報の入力!H31, 0),"-"),"-")</f>
        <v>-</v>
      </c>
      <c r="DU9" s="25" t="str">
        <f>IF(A9&lt;=①基本情報と建物情報の入力!$G$20, IF(①基本情報と建物情報の入力!H31&gt;=1, IF(A9=1, IF(①基本情報と建物情報の入力!H31=1, E9, 0), 0),"-"),"-")</f>
        <v>-</v>
      </c>
      <c r="DV9" s="24" t="str">
        <f>IF(A9&lt;=①基本情報と建物情報の入力!$G$20, IF(①基本情報と建物情報の入力!H31&gt;=2, IF(A9=1, D9/①基本情報と建物情報の入力!H31, 0),"-"),"-")</f>
        <v>-</v>
      </c>
      <c r="DW9" s="16" t="str">
        <f>IF(A9&lt;=①基本情報と建物情報の入力!$G$20, IF(①基本情報と建物情報の入力!H31&gt;=2, 0,"-"),"-")</f>
        <v>-</v>
      </c>
      <c r="DX9" s="16" t="str">
        <f>IF(A9&lt;=①基本情報と建物情報の入力!$G$20, IF(①基本情報と建物情報の入力!H31&gt;=2, IF(A9=1, D9/①基本情報と建物情報の入力!H31, 0),"-"),"-")</f>
        <v>-</v>
      </c>
      <c r="DY9" s="25" t="str">
        <f>IF(A9&lt;=①基本情報と建物情報の入力!$G$20, IF(①基本情報と建物情報の入力!H31&gt;=2, IF(A9=1, E9, 0),"-"),"-")</f>
        <v>-</v>
      </c>
      <c r="DZ9" s="24" t="str">
        <f>IF(A9&lt;=①基本情報と建物情報の入力!$G$20, IF(①基本情報と建物情報の入力!H31&gt;=3, IF(A9=1, D9/①基本情報と建物情報の入力!H31, 0),"-"),"-")</f>
        <v>-</v>
      </c>
      <c r="EA9" s="16" t="str">
        <f>IF(A9&lt;=①基本情報と建物情報の入力!$G$20, IF(①基本情報と建物情報の入力!H31&gt;=3, 0, "-"),"-")</f>
        <v>-</v>
      </c>
      <c r="EB9" s="16" t="str">
        <f>IF(A9&lt;=①基本情報と建物情報の入力!$G$20, IF(①基本情報と建物情報の入力!H31&gt;=3, IF(A9=1, D9/①基本情報と建物情報の入力!H31, 0),"-"),"-")</f>
        <v>-</v>
      </c>
      <c r="EC9" s="25" t="str">
        <f>IF(A9&lt;=①基本情報と建物情報の入力!$G$20, IF(①基本情報と建物情報の入力!H31&gt;=3, 0, "-"),"-")</f>
        <v>-</v>
      </c>
      <c r="ED9" s="24" t="str">
        <f>IF(A9&lt;=①基本情報と建物情報の入力!$G$20, IF(①基本情報と建物情報の入力!H31&gt;=1, IF(A9=1, IF(①基本情報と建物情報の入力!H31=1, D9*E9/①基本情報と建物情報の入力!H31/10, E9/2+D9*E9/①基本情報と建物情報の入力!H31/10),0),"-"),"-")</f>
        <v>-</v>
      </c>
      <c r="EE9" s="16" t="str">
        <f>IF(A9&lt;=①基本情報と建物情報の入力!$G$20, IF(①基本情報と建物情報の入力!H31&gt;=2, IF(A9=1, E9/2+D9*E9/①基本情報と建物情報の入力!H31/10,0),"-"),"-")</f>
        <v>-</v>
      </c>
      <c r="EF9" s="25" t="str">
        <f>IF(A9&lt;=①基本情報と建物情報の入力!$G$20, IF(①基本情報と建物情報の入力!H31&gt;=3, IF(A9=1, E9+D9*E9/①基本情報と建物情報の入力!H31/10,0),"-"),"-")</f>
        <v>-</v>
      </c>
      <c r="EG9" s="99"/>
      <c r="EH9" s="24" t="str">
        <f>IF(A9&lt;=①基本情報と建物情報の入力!$G$20, IF(①基本情報と建物情報の入力!H31&gt;=1, SUM(AT9:AU9,AW9),"-"),"-")</f>
        <v>-</v>
      </c>
      <c r="EI9" s="16" t="str">
        <f>IF(A9&lt;=①基本情報と建物情報の入力!$G$20, IF(①基本情報と建物情報の入力!H31&gt;=2, SUM(AX9:AY9,BA9),"-"),"-")</f>
        <v>-</v>
      </c>
      <c r="EJ9" s="25" t="str">
        <f>IF(A9&lt;=①基本情報と建物情報の入力!$G$20, IF(①基本情報と建物情報の入力!H31&gt;=3, SUM(BB9:BC9,BE9),"-"),"-")</f>
        <v>-</v>
      </c>
      <c r="EK9" s="24" t="str">
        <f>IF(A9&lt;=①基本情報と建物情報の入力!$G$20, IF(①基本情報と建物情報の入力!H31&gt;=1,  AV9,"-"),"-")</f>
        <v>-</v>
      </c>
      <c r="EL9" s="16" t="str">
        <f>IF(A9&lt;=①基本情報と建物情報の入力!$G$20, IF(①基本情報と建物情報の入力!H31&gt;=2,AZ9,"-"),"-")</f>
        <v>-</v>
      </c>
      <c r="EM9" s="25" t="str">
        <f>IF(A9&lt;=①基本情報と建物情報の入力!$G$20, IF(①基本情報と建物情報の入力!H31&gt;=3, BD9,"-"),"-")</f>
        <v>-</v>
      </c>
      <c r="EN9" s="24" t="str">
        <f>IF($A9&lt;=①基本情報と建物情報の入力!$G$20, IF(①基本情報と建物情報の入力!$H31&gt;=1, SUM(AE9:AF9,AH9),"-"),"-")</f>
        <v>-</v>
      </c>
      <c r="EO9" s="16" t="str">
        <f>IF($A9&lt;=①基本情報と建物情報の入力!$G$20, IF(①基本情報と建物情報の入力!$H31&gt;=2, SUM(AI9:AJ9,AL9),"-"),"-")</f>
        <v>-</v>
      </c>
      <c r="EP9" s="25" t="str">
        <f>IF($A9&lt;=①基本情報と建物情報の入力!$G$20, IF(①基本情報と建物情報の入力!$H31&gt;=3, SUM(AM9:AN9,AP9),"-"),"-")</f>
        <v>-</v>
      </c>
      <c r="EQ9" s="24" t="str">
        <f>IF($A9&lt;=①基本情報と建物情報の入力!$G$20, IF(①基本情報と建物情報の入力!$H31&gt;=1, AG9,"-"),"-")</f>
        <v>-</v>
      </c>
      <c r="ER9" s="16" t="str">
        <f>IF($A9&lt;=①基本情報と建物情報の入力!$G$20, IF(①基本情報と建物情報の入力!$H31&gt;=2, AK9,"-"),"-")</f>
        <v>-</v>
      </c>
      <c r="ES9" s="25" t="str">
        <f>IF($A9&lt;=①基本情報と建物情報の入力!$G$20, IF(①基本情報と建物情報の入力!$H31&gt;=3, AO9,"-"),"-")</f>
        <v>-</v>
      </c>
      <c r="ET9" s="99"/>
      <c r="EU9" s="24" t="str">
        <f>IF($A9&lt;=①基本情報と建物情報の入力!$G$20, IF(①基本情報と建物情報の入力!$H31&gt;=1,SUM(EH9,EK9),"-"),"-")</f>
        <v>-</v>
      </c>
      <c r="EV9" s="16" t="str">
        <f>IF($A9&lt;=①基本情報と建物情報の入力!$G$20, IF(①基本情報と建物情報の入力!$H31&gt;=2,SUM(EI9,EL9),"-"),"-")</f>
        <v>-</v>
      </c>
      <c r="EW9" s="25" t="str">
        <f>IF($A9&lt;=①基本情報と建物情報の入力!$G$20, IF(①基本情報と建物情報の入力!$H31&gt;=3,SUM(EJ9,EM9),"-"),"-")</f>
        <v>-</v>
      </c>
      <c r="EX9" s="24" t="str">
        <f>IF($A9&lt;=①基本情報と建物情報の入力!$G$20, IF(①基本情報と建物情報の入力!$H31&gt;=1,   Y9,"-"),"-")</f>
        <v>-</v>
      </c>
      <c r="EY9" s="16" t="str">
        <f>IF($A9&lt;=①基本情報と建物情報の入力!$G$20, IF(①基本情報と建物情報の入力!$H31&gt;=1,   Z9,"-"),"-")</f>
        <v>-</v>
      </c>
      <c r="EZ9" s="25" t="str">
        <f>IF($A9&lt;=①基本情報と建物情報の入力!$G$20, IF(①基本情報と建物情報の入力!$H31&gt;=1,   AA9,"-"),"-")</f>
        <v>-</v>
      </c>
      <c r="FA9" s="24" t="str">
        <f>IF($A9&lt;=①基本情報と建物情報の入力!$G$20, IF(①基本情報と建物情報の入力!$H31&gt;=1, IF($A9=1, P9, 0),"-"),"-")</f>
        <v>-</v>
      </c>
      <c r="FB9" s="16" t="str">
        <f>IF($A9&lt;=①基本情報と建物情報の入力!$G$20, IF(①基本情報と建物情報の入力!$H31&gt;=2, IF($A9=1, Q9, 0),"-"),"-")</f>
        <v>-</v>
      </c>
      <c r="FC9" s="25" t="str">
        <f>IF($A9&lt;=①基本情報と建物情報の入力!$G$20, IF(①基本情報と建物情報の入力!$H31&gt;=3, IF($A9=1, R9, 0),"-"),"-")</f>
        <v>-</v>
      </c>
      <c r="FD9" s="24" t="str">
        <f>IF($A9&lt;=①基本情報と建物情報の入力!$G$20, IF(①基本情報と建物情報の入力!$H31&gt;=1, AB9,"-"),"-")</f>
        <v>-</v>
      </c>
      <c r="FE9" s="16" t="str">
        <f>IF($A9&lt;=①基本情報と建物情報の入力!$G$20, IF(①基本情報と建物情報の入力!$H31&gt;=2, AC9,"-"),"-")</f>
        <v>-</v>
      </c>
      <c r="FF9" s="25" t="str">
        <f>IF($A9&lt;=①基本情報と建物情報の入力!$G$20, IF(①基本情報と建物情報の入力!$H31&gt;=3, AD9,"-"),"-")</f>
        <v>-</v>
      </c>
      <c r="FG9" s="24" t="str">
        <f>IF($A9&lt;=①基本情報と建物情報の入力!$G$20, IF(①基本情報と建物情報の入力!$H31&gt;=1, BF9,"-"),"-")</f>
        <v>-</v>
      </c>
      <c r="FH9" s="16" t="str">
        <f>IF($A9&lt;=①基本情報と建物情報の入力!$G$20, IF(①基本情報と建物情報の入力!$H31&gt;=2, BG9,"-"),"-")</f>
        <v>-</v>
      </c>
      <c r="FI9" s="25" t="str">
        <f>IF($A9&lt;=①基本情報と建物情報の入力!$G$20, IF(①基本情報と建物情報の入力!$H31&gt;=3, BH9,"-"),"-")</f>
        <v>-</v>
      </c>
      <c r="FJ9" s="24" t="str">
        <f>IF($A9&lt;=①基本情報と建物情報の入力!$G$20, IF(①基本情報と建物情報の入力!$H31&gt;=1, IF($A9=1, 0, BI9),"-"),"-")</f>
        <v>-</v>
      </c>
      <c r="FK9" s="16" t="str">
        <f>IF($A9&lt;=①基本情報と建物情報の入力!$G$20, IF(①基本情報と建物情報の入力!$H31&gt;=1, IF($A9=1, 0, BJ9),"-"),"-")</f>
        <v>-</v>
      </c>
      <c r="FL9" s="25" t="str">
        <f>IF($A9&lt;=①基本情報と建物情報の入力!$G$20, IF(①基本情報と建物情報の入力!$H31&gt;=1, IF($A9=1, 0, BK9),"-"),"-")</f>
        <v>-</v>
      </c>
      <c r="FM9" s="24" t="str">
        <f>IF($A9&lt;=①基本情報と建物情報の入力!$G$20, IF(①基本情報と建物情報の入力!$H31&gt;=1, BL9,"-"),"-")</f>
        <v>-</v>
      </c>
      <c r="FN9" s="16" t="str">
        <f>IF($A9&lt;=①基本情報と建物情報の入力!$G$20, IF(①基本情報と建物情報の入力!$H31&gt;=2, BM9,"-"),"-")</f>
        <v>-</v>
      </c>
      <c r="FO9" s="25" t="str">
        <f>IF($A9&lt;=①基本情報と建物情報の入力!$G$20, IF(①基本情報と建物情報の入力!$H31&gt;=3, BN9,"-"),"-")</f>
        <v>-</v>
      </c>
      <c r="FP9" s="24" t="str">
        <f>IF($A9&lt;=①基本情報と建物情報の入力!$G$20, IF(①基本情報と建物情報の入力!$H31&gt;=1, SUM(EN9,EQ9),"-"),"-")</f>
        <v>-</v>
      </c>
      <c r="FQ9" s="16" t="str">
        <f>IF($A9&lt;=①基本情報と建物情報の入力!$G$20, IF(①基本情報と建物情報の入力!$H31&gt;=2, SUM(EO9,ER9),"-"),"-")</f>
        <v>-</v>
      </c>
      <c r="FR9" s="25" t="str">
        <f>IF($A9&lt;=①基本情報と建物情報の入力!$G$20, IF(①基本情報と建物情報の入力!$H31&gt;=3, SUM(EP9,ES9),"-"),"-")</f>
        <v>-</v>
      </c>
      <c r="FS9" s="24" t="str">
        <f>IF($A9&lt;=①基本情報と建物情報の入力!$G$20, IF(①基本情報と建物情報の入力!$H31&gt;=1, AQ9,"-"),"-")</f>
        <v>-</v>
      </c>
      <c r="FT9" s="16" t="str">
        <f>IF($A9&lt;=①基本情報と建物情報の入力!$G$20, IF(①基本情報と建物情報の入力!$H31&gt;=2, AR9,"-"),"-")</f>
        <v>-</v>
      </c>
      <c r="FU9" s="25" t="str">
        <f>IF($A9&lt;=①基本情報と建物情報の入力!$G$20, IF(①基本情報と建物情報の入力!$H31&gt;=3, AS9,"-"),"-")</f>
        <v>-</v>
      </c>
      <c r="FV9" s="24" t="str">
        <f>IF($A9&lt;=①基本情報と建物情報の入力!$G$20, IF(①基本情報と建物情報の入力!$H31&gt;=1, SUM(EU9,EX9,FA9,FD9,FG9,FJ9,FM9,FP9,FS9),"-"),"-")</f>
        <v>-</v>
      </c>
      <c r="FW9" s="16" t="str">
        <f>IF($A9&lt;=①基本情報と建物情報の入力!$G$20, IF(①基本情報と建物情報の入力!$H31&gt;=2, SUM(EV9,EY9,FB9,FE9,FH9,FK9,FN9,FQ9,FT9),"-"),"-")</f>
        <v>-</v>
      </c>
      <c r="FX9" s="25" t="str">
        <f>IF($A9&lt;=①基本情報と建物情報の入力!$G$20, IF(①基本情報と建物情報の入力!$H31&gt;=3, SUM(EW9,EZ9,FC9,FF9,FI9,FL9,FO9,FR9,FU9),"-"),"-")</f>
        <v>-</v>
      </c>
      <c r="FY9" s="99"/>
      <c r="FZ9" s="24" t="str">
        <f>IF($A9&lt;=①基本情報と建物情報の入力!$G$20, ①基本情報と建物情報の入力!H$61, "-")</f>
        <v>-</v>
      </c>
      <c r="GA9" s="16" t="str">
        <f>IF($A9&lt;=①基本情報と建物情報の入力!$G$20, ①基本情報と建物情報の入力!H$62, "-")</f>
        <v>-</v>
      </c>
      <c r="GB9" s="16" t="str">
        <f>IF($A9&lt;=①基本情報と建物情報の入力!$G$20, ①基本情報と建物情報の入力!H$63, "-")</f>
        <v>-</v>
      </c>
      <c r="GC9" s="16" t="str">
        <f>IF($A9&lt;=①基本情報と建物情報の入力!$G$20, ①基本情報と建物情報の入力!H$64, "-")</f>
        <v>-</v>
      </c>
      <c r="GD9" s="16" t="str">
        <f>IF($A9&lt;=①基本情報と建物情報の入力!$G$20, ①基本情報と建物情報の入力!H$65, "-")</f>
        <v>-</v>
      </c>
      <c r="GE9" s="16" t="str">
        <f>IF($A9&lt;=①基本情報と建物情報の入力!$G$20, ①基本情報と建物情報の入力!H$66, "-")</f>
        <v>-</v>
      </c>
      <c r="GF9" s="16" t="str">
        <f>IF(A9&lt;=①基本情報と建物情報の入力!$G$20, ①基本情報と建物情報の入力!$H$66/(2*(0.09-0.15)*①基本情報と建物情報の入力!$H$66+1),"-")</f>
        <v>-</v>
      </c>
      <c r="GG9" s="16" t="str">
        <f>IF($A9&lt;=①基本情報と建物情報の入力!$G$20, ①基本情報と建物情報の入力!H$67, "-")</f>
        <v>-</v>
      </c>
      <c r="GH9" s="25" t="str">
        <f>IF($A9&lt;=①基本情報と建物情報の入力!$G$20, 4.65, "-")</f>
        <v>-</v>
      </c>
      <c r="GI9" s="99"/>
      <c r="GJ9" s="24" t="str">
        <f>IF($A9&lt;=①基本情報と建物情報の入力!$G$20,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9" s="16" t="str">
        <f t="array" ref="GK9">IF($A9&lt;=①基本情報と建物情報の入力!$G$20,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9" s="16" t="str">
        <f t="array" ref="GL9">IF($A9&lt;=①基本情報と建物情報の入力!$G$20,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9" s="16" t="str">
        <f t="array" ref="GM9">IF($A9&lt;=①基本情報と建物情報の入力!$G$20,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9" s="16" t="str">
        <f t="array" ref="GN9">IF($A9&lt;=①基本情報と建物情報の入力!$G$20,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9" s="16" t="str">
        <f t="array" ref="GO9">IF($A9&lt;=①基本情報と建物情報の入力!$G$20,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9" s="16" t="str">
        <f t="array" ref="GP9">IF($A9&lt;=①基本情報と建物情報の入力!$G$20,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9" s="16" t="str">
        <f t="array" ref="GQ9">IF($A9&lt;=①基本情報と建物情報の入力!$G$20,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9" s="16" t="str">
        <f t="array" ref="GR9">IF($A9&lt;=①基本情報と建物情報の入力!$G$20,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9" s="16" t="str">
        <f t="array" ref="GS9">IF($A9&lt;=①基本情報と建物情報の入力!$G$20,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9" s="25" t="str">
        <f t="array" ref="GT9">IF($A9&lt;=①基本情報と建物情報の入力!$G$20,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9" s="99"/>
      <c r="GV9" s="24" t="str">
        <f>IF($A9&lt;=①基本情報と建物情報の入力!$G$20, 温度差係数!$A$10, "-")</f>
        <v>-</v>
      </c>
      <c r="GW9" s="16" t="str">
        <f>IF($A9&lt;=①基本情報と建物情報の入力!$G$20,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9" s="16" t="str">
        <f>IF($A9&lt;=①基本情報と建物情報の入力!$G$20, 温度差係数!$B$10, "-")</f>
        <v>-</v>
      </c>
      <c r="GY9" s="25" t="str">
        <f>IF($A9&lt;=①基本情報と建物情報の入力!$G$20, INDEX(温度差係数!$C$10:$J$10, 0, MATCH(①基本情報と建物情報の入力!$G$13, 温度差係数!$C$9:$J$9, 0)), "-")</f>
        <v>-</v>
      </c>
      <c r="GZ9" s="99"/>
      <c r="HA9" s="24" t="str">
        <f>IF($A9&lt;=①基本情報と建物情報の入力!$G$20, IF(①基本情報と建物情報の入力!$H31&gt;=1, EH9*$FZ9*$GV9+EK9*$FZ9*$GW9,"-"),"-")</f>
        <v>-</v>
      </c>
      <c r="HB9" s="16" t="str">
        <f>IF($A9&lt;=①基本情報と建物情報の入力!$G$20, IF(①基本情報と建物情報の入力!$H31&gt;=2, EI9*$FZ9*$GV9+EL9*$FZ9*$GW9,"-"),"-")</f>
        <v>-</v>
      </c>
      <c r="HC9" s="25" t="str">
        <f>IF($A9&lt;=①基本情報と建物情報の入力!$G$20, IF(①基本情報と建物情報の入力!$H31&gt;=3, EJ9*$FZ9*$GV9+EM9*$FZ9*$GW9,"-"),"-")</f>
        <v>-</v>
      </c>
      <c r="HD9" s="24" t="str">
        <f>IF($A9&lt;=①基本情報と建物情報の入力!$G$20, IF(①基本情報と建物情報の入力!$H31&gt;=1, EX9*$GA9*$GV9,"-"),"-")</f>
        <v>-</v>
      </c>
      <c r="HE9" s="16" t="str">
        <f>IF($A9&lt;=①基本情報と建物情報の入力!$G$20, IF(①基本情報と建物情報の入力!$H31&gt;=2, EY9*$GA9*$GV9,"-"),"-")</f>
        <v>-</v>
      </c>
      <c r="HF9" s="25" t="str">
        <f>IF($A9&lt;=①基本情報と建物情報の入力!$G$20, IF(①基本情報と建物情報の入力!$H31&gt;=3, EZ9*$GA9*$GV9,"-"),"-")</f>
        <v>-</v>
      </c>
      <c r="HG9" s="24" t="str">
        <f>IF($A9&lt;=①基本情報と建物情報の入力!$G$20, IF(①基本情報と建物情報の入力!$H31&gt;=1, FA9*$GB9*$GX9,"-"),"-")</f>
        <v>-</v>
      </c>
      <c r="HH9" s="16" t="str">
        <f>IF($A9&lt;=①基本情報と建物情報の入力!$G$20, IF(①基本情報と建物情報の入力!$H31&gt;=2, FB9*$GB9*$GX9,"-"),"-")</f>
        <v>-</v>
      </c>
      <c r="HI9" s="25" t="str">
        <f>IF($A9&lt;=①基本情報と建物情報の入力!$G$20, IF(①基本情報と建物情報の入力!$H31&gt;=3, FC9*$GB9*$GX9,"-"),"-")</f>
        <v>-</v>
      </c>
      <c r="HJ9" s="24" t="str">
        <f>IF($A9&lt;=①基本情報と建物情報の入力!$G$20, IF(①基本情報と建物情報の入力!$H31&gt;=1, FD9*$GC9*$GV9,"-"),"-")</f>
        <v>-</v>
      </c>
      <c r="HK9" s="16" t="str">
        <f>IF($A9&lt;=①基本情報と建物情報の入力!$G$20, IF(①基本情報と建物情報の入力!$H31&gt;=2, FE9*$GC9*$GV9,"-"),"-")</f>
        <v>-</v>
      </c>
      <c r="HL9" s="25" t="str">
        <f>IF($A9&lt;=①基本情報と建物情報の入力!$G$20, IF(①基本情報と建物情報の入力!$H31&gt;=3, FF9*$GC9*$GV9,"-"),"-")</f>
        <v>-</v>
      </c>
      <c r="HM9" s="24" t="str">
        <f>IF($A9&lt;=①基本情報と建物情報の入力!$G$20, IF(①基本情報と建物情報の入力!$H31&gt;=1, FG9*$GD9*$GY9,"-"),"-")</f>
        <v>-</v>
      </c>
      <c r="HN9" s="16" t="str">
        <f>IF($A9&lt;=①基本情報と建物情報の入力!$G$20, IF(①基本情報と建物情報の入力!$H31&gt;=2, FH9*$GD9*$GY9,"-"),"-")</f>
        <v>-</v>
      </c>
      <c r="HO9" s="25" t="str">
        <f>IF($A9&lt;=①基本情報と建物情報の入力!$G$20, IF(①基本情報と建物情報の入力!$H31&gt;=3, FI9*$GD9*$GY9,"-"),"-")</f>
        <v>-</v>
      </c>
      <c r="HP9" s="24" t="str">
        <f>IF($A9&lt;=①基本情報と建物情報の入力!$G$20, IF(①基本情報と建物情報の入力!$H31&gt;=1, FJ9*$GE9*$GY9,"-"),"-")</f>
        <v>-</v>
      </c>
      <c r="HQ9" s="16" t="str">
        <f>IF($A9&lt;=①基本情報と建物情報の入力!$G$20, IF(①基本情報と建物情報の入力!$H31&gt;=2, FK9*$GE9*$GY9,"-"),"-")</f>
        <v>-</v>
      </c>
      <c r="HR9" s="25" t="str">
        <f>IF($A9&lt;=①基本情報と建物情報の入力!$G$20, IF(①基本情報と建物情報の入力!$H31&gt;=3, FL9*$GE9*$GY9,"-"),"-")</f>
        <v>-</v>
      </c>
      <c r="HS9" s="24" t="str">
        <f>IF($A9&lt;=①基本情報と建物情報の入力!$G$20, IF(①基本情報と建物情報の入力!$H31&gt;=1, FM9*$GF9*$GY9,"-"),"-")</f>
        <v>-</v>
      </c>
      <c r="HT9" s="16" t="str">
        <f>IF($A9&lt;=①基本情報と建物情報の入力!$G$20, IF(①基本情報と建物情報の入力!$H31&gt;=2, FN9*$GF9*$GY9,"-"),"-")</f>
        <v>-</v>
      </c>
      <c r="HU9" s="25" t="str">
        <f>IF($A9&lt;=①基本情報と建物情報の入力!$G$20, IF(①基本情報と建物情報の入力!$H31&gt;=3, FO9*$GF9*$GY9,"-"),"-")</f>
        <v>-</v>
      </c>
      <c r="HV9" s="24" t="str">
        <f>IF($A9&lt;=①基本情報と建物情報の入力!$G$20, IF(①基本情報と建物情報の入力!$H31&gt;=1, EN9*$GG9*$GV9+EQ9*$GG9*$GW9,"-"),"-")</f>
        <v>-</v>
      </c>
      <c r="HW9" s="16" t="str">
        <f>IF($A9&lt;=①基本情報と建物情報の入力!$G$20, IF(①基本情報と建物情報の入力!$H31&gt;=2, EO9*$GG9*$GV9+ER9*$GG9*$GW9,"-"),"-")</f>
        <v>-</v>
      </c>
      <c r="HX9" s="25" t="str">
        <f>IF($A9&lt;=①基本情報と建物情報の入力!$G$20, IF(①基本情報と建物情報の入力!$H31&gt;=3, EP9*$GG9*$GV9+ES9*$GG9*$GW9,"-"),"-")</f>
        <v>-</v>
      </c>
      <c r="HY9" s="24" t="str">
        <f>IF($A9&lt;=①基本情報と建物情報の入力!$G$20, IF(①基本情報と建物情報の入力!$H31&gt;=1, FS9*$GH9*$GW9,"-"),"-")</f>
        <v>-</v>
      </c>
      <c r="HZ9" s="16" t="str">
        <f>IF($A9&lt;=①基本情報と建物情報の入力!$G$20, IF(①基本情報と建物情報の入力!$H31&gt;=2, FT9*$GH9*$GW9,"-"),"-")</f>
        <v>-</v>
      </c>
      <c r="IA9" s="25" t="str">
        <f>IF($A9&lt;=①基本情報と建物情報の入力!$G$20, IF(①基本情報と建物情報の入力!$H31&gt;=3, FU9*$GH9*$GW9,"-"),"-")</f>
        <v>-</v>
      </c>
      <c r="IB9" s="99"/>
      <c r="IC9" s="24" t="str">
        <f>IF($A9&lt;=①基本情報と建物情報の入力!$G$20, IF(①基本情報と建物情報の入力!$H31&gt;=1, SUM(BP9:BQ9,BS9) *$GJ9*$GV9+BR9*$GJ9*$GW9,"-"),"-")</f>
        <v>-</v>
      </c>
      <c r="ID9" s="16" t="str">
        <f>IF($A9&lt;=①基本情報と建物情報の入力!$G$20, IF(①基本情報と建物情報の入力!$H31&gt;=2, SUM(BT9:BU9,BW9) *$GJ9*$GV9+BV9*$GJ9*$GW9,"-"),"-")</f>
        <v>-</v>
      </c>
      <c r="IE9" s="25" t="str">
        <f>IF($A9&lt;=①基本情報と建物情報の入力!$G$20, IF(①基本情報と建物情報の入力!$H31&gt;=3, SUM(BX9:BY9,CA9) *$GJ9*$GV9+BZ9*$GJ9*$GW9,"-"),"-")</f>
        <v>-</v>
      </c>
      <c r="IF9" s="24" t="str">
        <f>IF($A9&lt;=①基本情報と建物情報の入力!$G$20, IF(①基本情報と建物情報の入力!$H31&gt;=1, CB9*$GK9*$GV9,"-"),"-")</f>
        <v>-</v>
      </c>
      <c r="IG9" s="16" t="str">
        <f>IF($A9&lt;=①基本情報と建物情報の入力!$G$20, IF(①基本情報と建物情報の入力!$H31&gt;=2, CC9*$GK9*$GV9,"-"),"-")</f>
        <v>-</v>
      </c>
      <c r="IH9" s="25" t="str">
        <f>IF($A9&lt;=①基本情報と建物情報の入力!$G$20, IF(①基本情報と建物情報の入力!$H31&gt;=3, CD9*$GK9*$GV9,"-"),"-")</f>
        <v>-</v>
      </c>
      <c r="II9" s="24" t="str">
        <f>IF($A9&lt;=①基本情報と建物情報の入力!$G$20, IF(①基本情報と建物情報の入力!$H31&gt;=1, CE9*$GL9*$GV9,"-"),"-")</f>
        <v>-</v>
      </c>
      <c r="IJ9" s="16" t="str">
        <f>IF($A9&lt;=①基本情報と建物情報の入力!$G$20, IF(①基本情報と建物情報の入力!$H31&gt;=2, CF9*$GL9*$GV9,"-"),"-")</f>
        <v>-</v>
      </c>
      <c r="IK9" s="25" t="str">
        <f>IF($A9&lt;=①基本情報と建物情報の入力!$G$20, IF(①基本情報と建物情報の入力!$H31&gt;=3, CG9*$GL9*$GV9,"-"),"-")</f>
        <v>-</v>
      </c>
      <c r="IL9" s="24" t="str">
        <f>IF($A9&lt;=①基本情報と建物情報の入力!$G$20, IF(①基本情報と建物情報の入力!$H31&gt;=1, SUM(CH9:CI9,CK9)*$GM9*$GV9+CJ9*$GM9*$GW9,"-"),"-")</f>
        <v>-</v>
      </c>
      <c r="IM9" s="16" t="str">
        <f>IF($A9&lt;=①基本情報と建物情報の入力!$G$20, IF(①基本情報と建物情報の入力!$H31&gt;=2, SUM(CL9:CM9,CO9)*$GM9*$GV9+CN9*$GM9*$GW9,"-"),"-")</f>
        <v>-</v>
      </c>
      <c r="IN9" s="25" t="str">
        <f>IF($A9&lt;=①基本情報と建物情報の入力!$G$20, IF(①基本情報と建物情報の入力!$H31&gt;=3, SUM(CP9:CQ9,CS9)*$GM9*$GV9+CR9*$GM9*$GW9,"-"),"-")</f>
        <v>-</v>
      </c>
      <c r="IO9" s="24" t="str">
        <f>IF($A9&lt;=①基本情報と建物情報の入力!$G$20, IF(①基本情報と建物情報の入力!$H31&gt;=1, CT9*$GN9*$GV9,"-"),"-")</f>
        <v>-</v>
      </c>
      <c r="IP9" s="16" t="str">
        <f>IF($A9&lt;=①基本情報と建物情報の入力!$G$20, IF(①基本情報と建物情報の入力!$H31&gt;=2, CU9*$GN9*$GV9,"-"),"-")</f>
        <v>-</v>
      </c>
      <c r="IQ9" s="25" t="str">
        <f>IF($A9&lt;=①基本情報と建物情報の入力!$G$20, IF(①基本情報と建物情報の入力!$H31&gt;=3, CV9*$GN9*$GV9,"-"),"-")</f>
        <v>-</v>
      </c>
      <c r="IR9" s="24" t="str">
        <f>IF($A9&lt;=①基本情報と建物情報の入力!$G$20, IF(①基本情報と建物情報の入力!$H31&gt;=1, SUM(CW9:CX9,CZ9)*$GO9*$GV9+CY9*$GO9*$GW9,"-"),"-")</f>
        <v>-</v>
      </c>
      <c r="IS9" s="16" t="str">
        <f>IF($A9&lt;=①基本情報と建物情報の入力!$G$20, IF(①基本情報と建物情報の入力!$H31&gt;=2, SUM(DA9:DB9,DD9)*$GO9*$GV9+DC9*$GO9*$GW9,"-"),"-")</f>
        <v>-</v>
      </c>
      <c r="IT9" s="25" t="str">
        <f>IF($A9&lt;=①基本情報と建物情報の入力!$G$20, IF(①基本情報と建物情報の入力!$H31&gt;=3, SUM(DE9:DF9,DH9)*$GO9*$GV9+DG9*$GO9*$GW9,"-"),"-")</f>
        <v>-</v>
      </c>
      <c r="IU9" s="24" t="str">
        <f>IF($A9&lt;=①基本情報と建物情報の入力!$G$20, IF(①基本情報と建物情報の入力!$H31&gt;=1, DI9*$GP9*$GV9,"-"),"-")</f>
        <v>-</v>
      </c>
      <c r="IV9" s="16" t="str">
        <f>IF($A9&lt;=①基本情報と建物情報の入力!$G$20, IF(①基本情報と建物情報の入力!$H31&gt;=2, DJ9*$GP9*$GV9,"-"),"-")</f>
        <v>-</v>
      </c>
      <c r="IW9" s="25" t="str">
        <f>IF($A9&lt;=①基本情報と建物情報の入力!$G$20, IF(①基本情報と建物情報の入力!$H31&gt;=3, DK9*$GP9*$GV9,"-"),"-")</f>
        <v>-</v>
      </c>
      <c r="IX9" s="24" t="str">
        <f>IF($A9&lt;=①基本情報と建物情報の入力!$G$20, IF(①基本情報と建物情報の入力!$H31&gt;=1, DL9*$GQ9*$GV9,"-"),"-")</f>
        <v>-</v>
      </c>
      <c r="IY9" s="16" t="str">
        <f>IF($A9&lt;=①基本情報と建物情報の入力!$G$20, IF(①基本情報と建物情報の入力!$H31&gt;=2, DM9*$GQ9*$GV9,"-"),"-")</f>
        <v>-</v>
      </c>
      <c r="IZ9" s="25" t="str">
        <f>IF($A9&lt;=①基本情報と建物情報の入力!$G$20, IF(①基本情報と建物情報の入力!$H31&gt;=3, DN9*$GQ9*$GV9,"-"),"-")</f>
        <v>-</v>
      </c>
      <c r="JA9" s="24" t="str">
        <f>IF($A9&lt;=①基本情報と建物情報の入力!$G$20, IF(①基本情報と建物情報の入力!$H31&gt;=1, DO9*$GR9*$GV9,"-"),"-")</f>
        <v>-</v>
      </c>
      <c r="JB9" s="16" t="str">
        <f>IF($A9&lt;=①基本情報と建物情報の入力!$G$20, IF(①基本情報と建物情報の入力!$H31&gt;=2, DP9*$GR9*$GV9,"-"),"-")</f>
        <v>-</v>
      </c>
      <c r="JC9" s="25" t="str">
        <f>IF($A9&lt;=①基本情報と建物情報の入力!$G$20, IF(①基本情報と建物情報の入力!$H31&gt;=3, DQ9*$GR9*$GV9,"-"),"-")</f>
        <v>-</v>
      </c>
      <c r="JD9" s="24" t="str">
        <f>IF($A9&lt;=①基本情報と建物情報の入力!$G$20, IF(①基本情報と建物情報の入力!$H31&gt;=1, SUM(DR9:DS9,DU9)*$GS9*$GV9+DT9*$GS9*$GW9,"-"),"-")</f>
        <v>-</v>
      </c>
      <c r="JE9" s="16" t="str">
        <f>IF($A9&lt;=①基本情報と建物情報の入力!$G$20, IF(①基本情報と建物情報の入力!$H31&gt;=2, SUM(DV9:DW9,DY9)*$GS9*$GV9+DX9*$GS9*$GW9,"-"),"-")</f>
        <v>-</v>
      </c>
      <c r="JF9" s="25" t="str">
        <f>IF($A9&lt;=①基本情報と建物情報の入力!$G$20, IF(①基本情報と建物情報の入力!$H31&gt;=3, SUM(DZ9:EA9,EC9)*$GS9*$GV9+EB9*$GS9*$GW9,"-"),"-")</f>
        <v>-</v>
      </c>
      <c r="JG9" s="24" t="str">
        <f>IF($A9&lt;=①基本情報と建物情報の入力!$G$20, IF(①基本情報と建物情報の入力!$H31&gt;=1, ED9*$GT9*$GX9,"-"),"-")</f>
        <v>-</v>
      </c>
      <c r="JH9" s="16" t="str">
        <f>IF($A9&lt;=①基本情報と建物情報の入力!$G$20, IF(①基本情報と建物情報の入力!$H31&gt;=2, EE9*$GT9*$GX9,"-"),"-")</f>
        <v>-</v>
      </c>
      <c r="JI9" s="25" t="str">
        <f>IF($A9&lt;=①基本情報と建物情報の入力!$G$20, IF(①基本情報と建物情報の入力!$H31&gt;=3, EF9*$GT9*$GX9,"-"),"-")</f>
        <v>-</v>
      </c>
      <c r="JJ9" s="99"/>
      <c r="JK9" s="24" t="str">
        <f>IF($A9&lt;=①基本情報と建物情報の入力!$G$20, IF(①基本情報と建物情報の入力!$H31&gt;=1, SUM(HA9,HD9,HG9,HJ9,HM9,HP9,HS9,HV9,HY9)+SUM(IC9,IF9,II9,IL9,IO9,IR9,IU9,IX9,JA9,JD9,JG9),"-"),"-")</f>
        <v>-</v>
      </c>
      <c r="JL9" s="16" t="str">
        <f>IF($A9&lt;=①基本情報と建物情報の入力!$G$20, IF(①基本情報と建物情報の入力!$H31&gt;=2, SUM(HB9,HE9,HH9,HK9,HN9,HQ9,HT9,HW9,HZ9)+SUM(ID9,IG9,IJ9,IM9,IP9,IS9,IV9,IY9,JB9,JE9,JH9),"-"),"-")</f>
        <v>-</v>
      </c>
      <c r="JM9" s="25" t="str">
        <f>IF($A9&lt;=①基本情報と建物情報の入力!$G$20, IF(①基本情報と建物情報の入力!$H31&gt;=3, SUM(HC9,HF9,HI9,HL9,HO9,HR9,HU9,HX9,IA9)+SUM(IE9,IH9,IK9,IN9,IQ9,IT9,IW9,IZ9,JC9,JF9,JI9),"-"),"-")</f>
        <v>-</v>
      </c>
      <c r="JN9" s="16" t="str">
        <f>IF($A9&lt;=①基本情報と建物情報の入力!$G$20, IF(①基本情報と建物情報の入力!$H31&gt;=1, ROUNDUP(JK9/FV9, 2),"-"),"-")</f>
        <v>-</v>
      </c>
      <c r="JO9" s="16" t="str">
        <f>IF($A9&lt;=①基本情報と建物情報の入力!$G$20, IF(①基本情報と建物情報の入力!$H31&gt;=2, ROUNDUP(JL9/FW9, 2),"-"),"-")</f>
        <v>-</v>
      </c>
      <c r="JP9" s="16" t="str">
        <f>IF($A9&lt;=①基本情報と建物情報の入力!$G$20, IF(①基本情報と建物情報の入力!$H31&gt;=3, ROUNDUP(JM9/FX9, 2),"-"),"-")</f>
        <v>-</v>
      </c>
      <c r="JQ9" s="99"/>
      <c r="JR9" s="101" t="str">
        <f>IF($A9&lt;=①基本情報と建物情報の入力!$G$20, INDEX(方位係数!$B$7:$H$16, MATCH(JR$4, 方位係数!$A$7:$A$16,0), MATCH(①基本情報と建物情報の入力!$G$13, 方位係数!$B$6:$I$6,0)),"-")</f>
        <v>-</v>
      </c>
      <c r="JS9" s="101" t="str">
        <f>IF($A9&lt;=①基本情報と建物情報の入力!$G$20, INDEX(方位係数!$B$7:$H$16, MATCH(JS$4, 方位係数!$A$7:$A$16,0), MATCH(①基本情報と建物情報の入力!$G$13, 方位係数!$B$6:$I$6,0)),"-")</f>
        <v>-</v>
      </c>
      <c r="JT9" s="101" t="str">
        <f>IF($A9&lt;=①基本情報と建物情報の入力!$G$20, INDEX(方位係数!$B$7:$H$16, MATCH(JT$4, 方位係数!$A$7:$A$16,0), MATCH(①基本情報と建物情報の入力!$G$13, 方位係数!$B$6:$I$6,0)),"-")</f>
        <v>-</v>
      </c>
      <c r="JU9" s="101" t="str">
        <f>IF($A9&lt;=①基本情報と建物情報の入力!$G$20, INDEX(方位係数!$B$7:$H$16, MATCH(JU$4, 方位係数!$A$7:$A$16,0), MATCH(①基本情報と建物情報の入力!$G$13, 方位係数!$B$6:$I$6,0)),"-")</f>
        <v>-</v>
      </c>
      <c r="JV9" s="101" t="str">
        <f>IF($A9&lt;=①基本情報と建物情報の入力!$G$20, INDEX(方位係数!$B$7:$H$16, MATCH(JV$4, 方位係数!$A$7:$A$16,0), MATCH(①基本情報と建物情報の入力!$G$13, 方位係数!$B$6:$I$6,0)),"-")</f>
        <v>-</v>
      </c>
      <c r="JW9" s="99"/>
      <c r="JX9" s="24" t="str">
        <f>IF($A9&lt;=①基本情報と建物情報の入力!$G$20, IF(①基本情報と建物情報の入力!$H31&gt;=1, IF(AT9=0, 0, AT9*0.034*($FZ9+(BP9*$GJ9+$CE9*$GL9+CH9*$GM9+CW9*$GO9+DR9*$GS9)/AT9)*JR9),"-"),"-")</f>
        <v>-</v>
      </c>
      <c r="JY9" s="16" t="str">
        <f>IF($A9&lt;=①基本情報と建物情報の入力!$G$20, IF(①基本情報と建物情報の入力!$H31&gt;=1, IF(AU9=0, 0, AU9*0.034*($FZ9+(BQ9*$GJ9+$CE9*$GL9+CI9*$GM9+CX9*$GO9+DS9*$GS9)/AU9)*JS9),"-"),"-")</f>
        <v>-</v>
      </c>
      <c r="JZ9" s="16" t="str">
        <f>IF($A9&lt;=①基本情報と建物情報の入力!$G$20, IF(①基本情報と建物情報の入力!$H31&gt;=1, IF(AV9=0, 0, AV9*0.034*($FZ9+(BR9*$GJ9+$CE9*$GL9+CJ9*$GM9+CY9*$GO9+DT9*$GS9)/AV9)*JT9),"-"),"-")</f>
        <v>-</v>
      </c>
      <c r="KA9" s="25" t="str">
        <f>IF($A9&lt;=①基本情報と建物情報の入力!$G$20, IF(①基本情報と建物情報の入力!$H31&gt;=1, IF(AW9=0, 0, AW9*0.034*($FZ9+(BS9*$GJ9+$CE9*$GL9+CK9*$GM9+CZ9*$GO9+DU9*$GS9)/AW9)*JU9),"-"),"-")</f>
        <v>-</v>
      </c>
      <c r="KB9" s="24" t="str">
        <f>IF($A9&lt;=①基本情報と建物情報の入力!$G$20, IF(①基本情報と建物情報の入力!$H31&gt;=2, IF(AX9=0, 0, AX9*0.034*($FZ9+(BT9*$GJ9+$CF9*$GL9+CL9*$GM9+DA9*$GO9+DV9*$GS9)/AX9)*JR9),"-"),"-")</f>
        <v>-</v>
      </c>
      <c r="KC9" s="16" t="str">
        <f>IF($A9&lt;=①基本情報と建物情報の入力!$G$20, IF(①基本情報と建物情報の入力!$H31&gt;=2, IF(AY9=0, 0, AY9*0.034*($FZ9+(BU9*$GJ9+$CF9*$GL9+CM9*$GM9+DB9*$GO9+DW9*$GS9)/AY9)*JS9),"-"),"-")</f>
        <v>-</v>
      </c>
      <c r="KD9" s="16" t="str">
        <f>IF($A9&lt;=①基本情報と建物情報の入力!$G$20, IF(①基本情報と建物情報の入力!$H31&gt;=2, IF(AZ9=0, 0, AZ9*0.034*($FZ9+(BV9*$GJ9+$CF9*$GL9+CN9*$GM9+DC9*$GO9+DX9*$GS9)/AZ9)*JT9),"-"),"-")</f>
        <v>-</v>
      </c>
      <c r="KE9" s="25" t="str">
        <f>IF($A9&lt;=①基本情報と建物情報の入力!$G$20, IF(①基本情報と建物情報の入力!$H31&gt;=2, IF(BA9=0, 0, BA9*0.034*($FZ9+(BW9*$GJ9+$CF9*$GL9+CO9*$GM9+DD9*$GO9+DY9*$GS9)/BA9)*JU9),"-"),"-")</f>
        <v>-</v>
      </c>
      <c r="KF9" s="24" t="str">
        <f>IF($A9&lt;=①基本情報と建物情報の入力!$G$20, IF(①基本情報と建物情報の入力!$H31&gt;=3, IF(BB9=0, 0, BB9*0.034*($FZ9+(BX9*$GJ9+$CG9*$GL9+CP9*$GM9+DE9*$GO9+DZ9*$GS9)/BB9)*JR9),"-"),"-")</f>
        <v>-</v>
      </c>
      <c r="KG9" s="16" t="str">
        <f>IF($A9&lt;=①基本情報と建物情報の入力!$G$20, IF(①基本情報と建物情報の入力!$H31&gt;=3, IF(BC9=0, 0, BC9*0.034*($FZ9+(BY9*$GJ9+$CG9*$GL9+CQ9*$GM9+DF9*$GO9+EA9*$GS9)/BC9)*JS9),"-"),"-")</f>
        <v>-</v>
      </c>
      <c r="KH9" s="16" t="str">
        <f>IF($A9&lt;=①基本情報と建物情報の入力!$G$20, IF(①基本情報と建物情報の入力!$H31&gt;=3, IF(BD9=0, 0, BD9*0.034*($FZ9+(BZ9*$GJ9+$CG9*$GL9+CR9*$GM9+DG9*$GO9+EB9*$GS9)/BD9)*JT9),"-"),"-")</f>
        <v>-</v>
      </c>
      <c r="KI9" s="25" t="str">
        <f>IF($A9&lt;=①基本情報と建物情報の入力!$G$20, IF(①基本情報と建物情報の入力!$H31&gt;=3, IF(BE9=0, 0, BE9*0.034*($FZ9+(CA9*$GJ9+$CG9*$GL9+CS9*$GM9+DH9*$GO9+EC9*$GS9)/BE9)*JU9),"-"),"-")</f>
        <v>-</v>
      </c>
      <c r="KJ9" s="24" t="str">
        <f>IF($A9&lt;=①基本情報と建物情報の入力!$G$20, IF(①基本情報と建物情報の入力!$H31&gt;=1, IF(EX9=0, 0, EX9*0.034*($GA9+(CB9*$GK9+CT9*$GN9+DL9*$GQ9)/EX9)*$JV9),"-"),"-")</f>
        <v>-</v>
      </c>
      <c r="KK9" s="16" t="str">
        <f>IF($A9&lt;=①基本情報と建物情報の入力!$G$20, IF(①基本情報と建物情報の入力!$H31&gt;=2, IF(EY9=0, 0, EY9*0.034*($GA9+(CC9*$GK9+CU9*$GN9+DM9*$GQ9)/EY9)*$JV9),"-"),"-")</f>
        <v>-</v>
      </c>
      <c r="KL9" s="25" t="str">
        <f>IF($A9&lt;=①基本情報と建物情報の入力!$G$20, IF(①基本情報と建物情報の入力!$H31&gt;=3, IF(EZ9=0, 0, EZ9*0.034*($GA9+(CD9*$GK9+CV9*$GN9+DN9*$GQ9)/EZ9)*$JV9),"-"),"-")</f>
        <v>-</v>
      </c>
      <c r="KM9" s="24" t="str">
        <f>IF($A9&lt;=①基本情報と建物情報の入力!$G$20, 0.51,"-")</f>
        <v>-</v>
      </c>
      <c r="KN9" s="25" t="str">
        <f>IF($A9&lt;=①基本情報と建物情報の入力!$G$20, IF(①基本情報と建物情報の入力!$H31&gt;=1, ①基本情報と建物情報の入力!$H$68,"-"),"-")</f>
        <v>-</v>
      </c>
      <c r="KO9" s="24" t="str">
        <f>IF($A9&lt;=①基本情報と建物情報の入力!$G$20, IF(①基本情報と建物情報の入力!$H31&gt;=1, AE9*$KM9*$KN9*JR9,"-"),"-")</f>
        <v>-</v>
      </c>
      <c r="KP9" s="16" t="str">
        <f>IF($A9&lt;=①基本情報と建物情報の入力!$G$20, IF(①基本情報と建物情報の入力!$H31&gt;=1, AF9*$KM9*$KN9,"-"),"-")</f>
        <v>-</v>
      </c>
      <c r="KQ9" s="16" t="str">
        <f>IF($A9&lt;=①基本情報と建物情報の入力!$G$20, IF(①基本情報と建物情報の入力!$H31&gt;=1, AG9*$KM9*$KN9,"-"),"-")</f>
        <v>-</v>
      </c>
      <c r="KR9" s="25" t="str">
        <f>IF($A9&lt;=①基本情報と建物情報の入力!$G$20, IF(①基本情報と建物情報の入力!$H31&gt;=1, AH9*$KM9*$KN9,"-"),"-")</f>
        <v>-</v>
      </c>
      <c r="KS9" s="24" t="str">
        <f>IF($A9&lt;=①基本情報と建物情報の入力!$G$20, IF(①基本情報と建物情報の入力!$H31&gt;=2, AI9*$KM9*$KN9*JR9,"-"),"-")</f>
        <v>-</v>
      </c>
      <c r="KT9" s="16" t="str">
        <f>IF($A9&lt;=①基本情報と建物情報の入力!$G$20, IF(①基本情報と建物情報の入力!$H31&gt;=2, AJ9*$KM9*$KN9*JS9,"-"),"-")</f>
        <v>-</v>
      </c>
      <c r="KU9" s="16" t="str">
        <f>IF($A9&lt;=①基本情報と建物情報の入力!$G$20, IF(①基本情報と建物情報の入力!$H31&gt;=2, AK9*$KM9*$KN9*JT9,"-"),"-")</f>
        <v>-</v>
      </c>
      <c r="KV9" s="25" t="str">
        <f>IF($A9&lt;=①基本情報と建物情報の入力!$G$20, IF(①基本情報と建物情報の入力!$H31&gt;=2, AL9*$KM9*$KN9*JU9,"-"),"-")</f>
        <v>-</v>
      </c>
      <c r="KW9" s="24" t="str">
        <f>IF($A9&lt;=①基本情報と建物情報の入力!$G$20, IF(①基本情報と建物情報の入力!$H31&gt;=3, AM9*$KM9*$KN9*JR9,"-"),"-")</f>
        <v>-</v>
      </c>
      <c r="KX9" s="16" t="str">
        <f>IF($A9&lt;=①基本情報と建物情報の入力!$G$20, IF(①基本情報と建物情報の入力!$H31&gt;=3, AN9*$KM9*$KN9*JS9,"-"),"-")</f>
        <v>-</v>
      </c>
      <c r="KY9" s="16" t="str">
        <f>IF($A9&lt;=①基本情報と建物情報の入力!$G$20, IF(①基本情報と建物情報の入力!$H31&gt;=3, AO9*$KM9*$KN9*JT9,"-"),"-")</f>
        <v>-</v>
      </c>
      <c r="KZ9" s="25" t="str">
        <f>IF($A9&lt;=①基本情報と建物情報の入力!$G$20, IF(①基本情報と建物情報の入力!$H31&gt;=3, AP9*$KM9*$KN9*JU9,"-"),"-")</f>
        <v>-</v>
      </c>
      <c r="LA9" s="16" t="str">
        <f>IF($A9&lt;=①基本情報と建物情報の入力!$G$20, IF(①基本情報と建物情報の入力!$H31&gt;=1, SUM(JX9:KA9,KJ9,KO9:KR9), "-"), "-")</f>
        <v>-</v>
      </c>
      <c r="LB9" s="16" t="str">
        <f>IF($A9&lt;=①基本情報と建物情報の入力!$G$20, IF(①基本情報と建物情報の入力!$H31&gt;=2, SUM(KB9:KE9,KK9,KS9:KV9), "-"), "-")</f>
        <v>-</v>
      </c>
      <c r="LC9" s="16" t="str">
        <f>IF($A9&lt;=①基本情報と建物情報の入力!$G$20, IF(①基本情報と建物情報の入力!$H31&gt;=3, SUM(KF9:KI9,KL9,KW9:KZ9), "-"), "-")</f>
        <v>-</v>
      </c>
      <c r="LD9" s="137" t="str">
        <f>IF($A9&lt;=①基本情報と建物情報の入力!$G$20, IF(①基本情報と建物情報の入力!$H31&gt;=1, ROUNDDOWN(LA9/FV9*100, 1),"-"),"-")</f>
        <v>-</v>
      </c>
      <c r="LE9" s="138" t="str">
        <f>IF($A9&lt;=①基本情報と建物情報の入力!$G$20, IF(①基本情報と建物情報の入力!$H31&gt;=2, ROUNDDOWN(LB9/FW9*100, 1),"-"),"-")</f>
        <v>-</v>
      </c>
      <c r="LF9" s="139" t="str">
        <f>IF($A9&lt;=①基本情報と建物情報の入力!$G$20, IF(①基本情報と建物情報の入力!$H31&gt;=3, ROUNDDOWN(LC9/FX9*100, 1),"-"),"-")</f>
        <v>-</v>
      </c>
      <c r="LG9" s="99"/>
      <c r="LH9" s="102" t="str">
        <f>IF($A9&lt;=①基本情報と建物情報の入力!$G$20, INDEX(方位係数!$B$21:$I$30, MATCH(LH$4, 方位係数!$A$21:$A$30,0), MATCH(①基本情報と建物情報の入力!$G$13, 方位係数!$B$20:$I$20,0)),"-")</f>
        <v>-</v>
      </c>
      <c r="LI9" s="101" t="str">
        <f>IF($A9&lt;=①基本情報と建物情報の入力!$G$20, INDEX(方位係数!$B$21:$I$30, MATCH(LI$4, 方位係数!$A$21:$A$30,0), MATCH(①基本情報と建物情報の入力!$G$13, 方位係数!$B$20:$I$20,0)),"-")</f>
        <v>-</v>
      </c>
      <c r="LJ9" s="101" t="str">
        <f>IF($A9&lt;=①基本情報と建物情報の入力!$G$20, INDEX(方位係数!$B$21:$I$30, MATCH(LJ$4, 方位係数!$A$21:$A$30,0), MATCH(①基本情報と建物情報の入力!$G$13, 方位係数!$B$20:$I$20,0)),"-")</f>
        <v>-</v>
      </c>
      <c r="LK9" s="101" t="str">
        <f>IF($A9&lt;=①基本情報と建物情報の入力!$G$20, INDEX(方位係数!$B$21:$I$30, MATCH(LK$4, 方位係数!$A$21:$A$30,0), MATCH(①基本情報と建物情報の入力!$G$13, 方位係数!$B$20:$I$20,0)),"-")</f>
        <v>-</v>
      </c>
      <c r="LL9" s="103" t="str">
        <f>IF($A9&lt;=①基本情報と建物情報の入力!$G$20, INDEX(方位係数!$B$21:$I$30, MATCH(LL$4, 方位係数!$A$21:$A$30,0), MATCH(①基本情報と建物情報の入力!$G$13, 方位係数!$B$20:$I$20,0)),"-")</f>
        <v>-</v>
      </c>
      <c r="LM9" s="99"/>
      <c r="LN9" s="46" t="str">
        <f>IF($A9&lt;=①基本情報と建物情報の入力!$G$20, IF(①基本情報と建物情報の入力!$H31&gt;=1, IF(AT9=0, 0, AT9*0.034*($FZ9+(BP9*$GJ9+$CE9*$GL9+CH9*$GM9+CW9*$GO9+DR9*$GS9)/AT9)*LH9),"-"),"-")</f>
        <v>-</v>
      </c>
      <c r="LO9" s="47" t="str">
        <f>IF($A9&lt;=①基本情報と建物情報の入力!$G$20, IF(①基本情報と建物情報の入力!$H31&gt;=1, IF(AU9=0, 0, AU9*0.034*($FZ9+(BQ9*$GJ9+$CE9*$GL9+CI9*$GM9+CX9*$GO9+DS9*$GS9)/AU9)*LI9),"-"),"-")</f>
        <v>-</v>
      </c>
      <c r="LP9" s="47" t="str">
        <f>IF($A9&lt;=①基本情報と建物情報の入力!$G$20, IF(①基本情報と建物情報の入力!$H31&gt;=1, IF(AV9=0, 0, AV9*0.034*($FZ9+(BR9*$GJ9+$CE9*$GL9+CJ9*$GM9+CY9*$GO9+DT9*$GS9)/AV9)*LJ9),"-"),"-")</f>
        <v>-</v>
      </c>
      <c r="LQ9" s="104" t="str">
        <f>IF($A9&lt;=①基本情報と建物情報の入力!$G$20, IF(①基本情報と建物情報の入力!$H31&gt;=1, IF(AW9=0, 0, AW9*0.034*($FZ9+(BS9*$GJ9+$CE9*$GL9+CK9*$GM9+CZ9*$GO9+DU9*$GS9)/AW9)*LK9),"-"),"-")</f>
        <v>-</v>
      </c>
      <c r="LR9" s="24" t="str">
        <f>IF($A9&lt;=①基本情報と建物情報の入力!$G$20, IF(①基本情報と建物情報の入力!$H31&gt;=2, IF(AX9=0, 0, AX9*0.034*($FZ9+(BT9*$GJ9+$CF9*$GL9+CL9*$GM9+DA9*$GO9+DV9*$GS9)/AX9)*LH9),"-"),"-")</f>
        <v>-</v>
      </c>
      <c r="LS9" s="16" t="str">
        <f>IF($A9&lt;=①基本情報と建物情報の入力!$G$20, IF(①基本情報と建物情報の入力!$H31&gt;=2, IF(AY9=0, 0, AY9*0.034*($FZ9+(BU9*$GJ9+$CF9*$GL9+CM9*$GM9+DB9*$GO9+DW9*$GS9)/AY9)*LI9),"-"),"-")</f>
        <v>-</v>
      </c>
      <c r="LT9" s="16" t="str">
        <f>IF($A9&lt;=①基本情報と建物情報の入力!$G$20, IF(①基本情報と建物情報の入力!$H31&gt;=2, IF(AZ9=0, 0, AZ9*0.034*($FZ9+(BV9*$GJ9+$CF9*$GL9+CN9*$GM9+DC9*$GO9+DX9*$GS9)/AZ9)*LJ9),"-"),"-")</f>
        <v>-</v>
      </c>
      <c r="LU9" s="25" t="str">
        <f>IF($A9&lt;=①基本情報と建物情報の入力!$G$20, IF(①基本情報と建物情報の入力!$H31&gt;=2, IF(BA9=0, 0, BA9*0.034*($FZ9+(BW9*$GJ9+$CF9*$GL9+CO9*$GM9+DD9*$GO9+DY9*$GS9)/BA9)*LK9),"-"),"-")</f>
        <v>-</v>
      </c>
      <c r="LV9" s="24" t="str">
        <f>IF($A9&lt;=①基本情報と建物情報の入力!$G$20, IF(①基本情報と建物情報の入力!$H31&gt;=3, IF(BB9=0, 0, BB9*0.034*($FZ9+(BX9*$GJ9+$CG9*$GL9+CP9*$GM9+DE9*$GO9+DZ9*$GS9)/BB9)*LH9),"-"),"-")</f>
        <v>-</v>
      </c>
      <c r="LW9" s="16" t="str">
        <f>IF($A9&lt;=①基本情報と建物情報の入力!$G$20, IF(①基本情報と建物情報の入力!$H31&gt;=3, IF(BC9=0, 0, BC9*0.034*($FZ9+(BY9*$GJ9+$CG9*$GL9+CQ9*$GM9+DF9*$GO9+EA9*$GS9)/BC9)*LI9),"-"),"-")</f>
        <v>-</v>
      </c>
      <c r="LX9" s="16" t="str">
        <f>IF($A9&lt;=①基本情報と建物情報の入力!$G$20, IF(①基本情報と建物情報の入力!$H31&gt;=3, IF(BD9=0, 0, BD9*0.034*($FZ9+(BZ9*$GJ9+$CG9*$GL9+CR9*$GM9+DG9*$GO9+EB9*$GS9)/BD9)*LJ9),"-"),"-")</f>
        <v>-</v>
      </c>
      <c r="LY9" s="25" t="str">
        <f>IF($A9&lt;=①基本情報と建物情報の入力!$G$20, IF(①基本情報と建物情報の入力!$H31&gt;=3, IF(BE9=0, 0, BE9*0.034*($FZ9+(CA9*$GJ9+$CG9*$GL9+CS9*$GM9+DH9*$GO9+EC9*$GS9)/BE9)*LK9),"-"),"-")</f>
        <v>-</v>
      </c>
      <c r="LZ9" s="16" t="str">
        <f>IF($A9&lt;=①基本情報と建物情報の入力!$G$20, IF(①基本情報と建物情報の入力!$H31&gt;=1, IF(EX9=0, 0, EX9*0.034*($GA9+(CB9*$GK9+CT9*$GN9+DL9*$GQ9)/EX9)*$LL9),"-"),"-")</f>
        <v>-</v>
      </c>
      <c r="MA9" s="16" t="str">
        <f>IF($A9&lt;=①基本情報と建物情報の入力!$G$20, IF(①基本情報と建物情報の入力!$H31&gt;=2, IF(EY9=0, 0, EY9*0.034*($GA9+(CC9*$GK9+CU9*$GN9+DM9*$GQ9)/EY9)*$LL9),"-"),"-")</f>
        <v>-</v>
      </c>
      <c r="MB9" s="16" t="str">
        <f>IF($A9&lt;=①基本情報と建物情報の入力!$G$20, IF(①基本情報と建物情報の入力!$H31&gt;=3, IF(EZ9=0, 0, EZ9*0.034*($GA9+(CD9*$GK9+CV9*$GN9+DN9*$GQ9)/EZ9)*$LL9),"-"),"-")</f>
        <v>-</v>
      </c>
      <c r="MC9" s="24" t="str">
        <f>IF($A9&lt;=①基本情報と建物情報の入力!$G$20, 0.93,"-")</f>
        <v>-</v>
      </c>
      <c r="MD9" s="25" t="str">
        <f>IF($A9&lt;=①基本情報と建物情報の入力!$G$20, IF(①基本情報と建物情報の入力!$H31&gt;=1, ①基本情報と建物情報の入力!$H$69,"-"),"-")</f>
        <v>-</v>
      </c>
      <c r="ME9" s="24" t="str">
        <f>IF($A9&lt;=①基本情報と建物情報の入力!$G$20, IF(①基本情報と建物情報の入力!$H31&gt;=1, AE9*$MC9*$MD9*LH9,"-"),"-")</f>
        <v>-</v>
      </c>
      <c r="MF9" s="16" t="str">
        <f>IF($A9&lt;=①基本情報と建物情報の入力!$G$20, IF(①基本情報と建物情報の入力!$H31&gt;=1, AF9*$MC9*$MD9*LI9,"-"),"-")</f>
        <v>-</v>
      </c>
      <c r="MG9" s="16" t="str">
        <f>IF($A9&lt;=①基本情報と建物情報の入力!$G$20, IF(①基本情報と建物情報の入力!$H31&gt;=1, AG9*$MC9*$MD9*LJ9,"-"),"-")</f>
        <v>-</v>
      </c>
      <c r="MH9" s="25" t="str">
        <f>IF($A9&lt;=①基本情報と建物情報の入力!$G$20, IF(①基本情報と建物情報の入力!$H31&gt;=1, AH9*$MC9*$MD9*LK9,"-"),"-")</f>
        <v>-</v>
      </c>
      <c r="MI9" s="24" t="str">
        <f>IF($A9&lt;=①基本情報と建物情報の入力!$G$20, IF(①基本情報と建物情報の入力!$H31&gt;=2, AI9*$MC9*$MD9*LH9,"-"),"-")</f>
        <v>-</v>
      </c>
      <c r="MJ9" s="16" t="str">
        <f>IF($A9&lt;=①基本情報と建物情報の入力!$G$20, IF(①基本情報と建物情報の入力!$H31&gt;=2, AJ9*$MC9*$MD9*LI9,"-"),"-")</f>
        <v>-</v>
      </c>
      <c r="MK9" s="16" t="str">
        <f>IF($A9&lt;=①基本情報と建物情報の入力!$G$20, IF(①基本情報と建物情報の入力!$H31&gt;=2, AK9*$MC9*$MD9*LJ9,"-"),"-")</f>
        <v>-</v>
      </c>
      <c r="ML9" s="25" t="str">
        <f>IF($A9&lt;=①基本情報と建物情報の入力!$G$20, IF(①基本情報と建物情報の入力!$H31&gt;=2, AL9*$MC9*$MD9*LK9,"-"),"-")</f>
        <v>-</v>
      </c>
      <c r="MM9" s="24" t="str">
        <f>IF($A9&lt;=①基本情報と建物情報の入力!$G$20, IF(①基本情報と建物情報の入力!$H31&gt;=3, AM9*$MC9*$MD9*LH9,"-"),"-")</f>
        <v>-</v>
      </c>
      <c r="MN9" s="16" t="str">
        <f>IF($A9&lt;=①基本情報と建物情報の入力!$G$20, IF(①基本情報と建物情報の入力!$H31&gt;=3, AN9*$MC9*$MD9*LI9,"-"),"-")</f>
        <v>-</v>
      </c>
      <c r="MO9" s="16" t="str">
        <f>IF($A9&lt;=①基本情報と建物情報の入力!$G$20, IF(①基本情報と建物情報の入力!$H31&gt;=3, AO9*$MC9*$MD9*LJ9,"-"),"-")</f>
        <v>-</v>
      </c>
      <c r="MP9" s="25" t="str">
        <f>IF($A9&lt;=①基本情報と建物情報の入力!$G$20, IF(①基本情報と建物情報の入力!$H31&gt;=3, AP9*$MC9*$MD9*LK9,"-"),"-")</f>
        <v>-</v>
      </c>
      <c r="MQ9" s="16" t="str">
        <f>IF($A9&lt;=①基本情報と建物情報の入力!$G$20, IF(①基本情報と建物情報の入力!$H31&gt;=1, SUM(LN9:LQ9,LZ9,ME9:MH9), "-"), "-")</f>
        <v>-</v>
      </c>
      <c r="MR9" s="16" t="str">
        <f>IF($A9&lt;=①基本情報と建物情報の入力!$G$20, IF(①基本情報と建物情報の入力!$H31&gt;=2, SUM(LR9:LU9,MA9,MI9:ML9), "-"), "-")</f>
        <v>-</v>
      </c>
      <c r="MS9" s="16" t="str">
        <f>IF($A9&lt;=①基本情報と建物情報の入力!$G$20, IF(①基本情報と建物情報の入力!$H31&gt;=3, SUM(LV9:LY9,MB9,MM9:MP9), "-"), "-")</f>
        <v>-</v>
      </c>
      <c r="MT9" s="137" t="str">
        <f>IF($A9&lt;=①基本情報と建物情報の入力!$G$20, IF(①基本情報と建物情報の入力!$H31&gt;=1, ROUNDUP(MQ9/FV9*100,1),"-"),"-")</f>
        <v>-</v>
      </c>
      <c r="MU9" s="138" t="str">
        <f>IF($A9&lt;=①基本情報と建物情報の入力!$G$20, IF(①基本情報と建物情報の入力!$H31&gt;=2,ROUNDUP(MR9/FW9*100,1),"-"),"-")</f>
        <v>-</v>
      </c>
      <c r="MV9" s="139" t="str">
        <f>IF($A9&lt;=①基本情報と建物情報の入力!$G$20, IF(①基本情報と建物情報の入力!$H31&gt;=3, ROUNDUP(MS9/FX9*100,1),"-"),"-")</f>
        <v>-</v>
      </c>
      <c r="MW9" s="99"/>
      <c r="MX9" s="24" t="str">
        <f>IF($A9&lt;=①基本情報と建物情報の入力!$G$20, IF(①基本情報と建物情報の入力!$H31&gt;=1, 1,"-"), "-")</f>
        <v>-</v>
      </c>
      <c r="MY9" s="16" t="str">
        <f>IF($A9&lt;=①基本情報と建物情報の入力!$G$20, IF(①基本情報と建物情報の入力!$H31&gt;=2, 1,"-"), "-")</f>
        <v>-</v>
      </c>
      <c r="MZ9" s="25" t="str">
        <f>IF($A9&lt;=①基本情報と建物情報の入力!$G$20, IF(①基本情報と建物情報の入力!$H31&gt;=3, ①基本情報と建物情報の入力!$H31-2,"-"), "-")</f>
        <v>-</v>
      </c>
      <c r="NA9" s="24" t="str">
        <f>IF($A9&lt;=①基本情報と建物情報の入力!$G$20, IF(①基本情報と建物情報の入力!$H31&gt;=1, FV9*MX9, "-"),"-")</f>
        <v>-</v>
      </c>
      <c r="NB9" s="16" t="str">
        <f>IF($A9&lt;=①基本情報と建物情報の入力!$G$20, IF(①基本情報と建物情報の入力!$H31&gt;=2, FW9*MY9, "-"),"-")</f>
        <v>-</v>
      </c>
      <c r="NC9" s="25" t="str">
        <f>IF($A9&lt;=①基本情報と建物情報の入力!$G$20, IF(①基本情報と建物情報の入力!$H31&gt;=3, FX9*MZ9, "-"),"-")</f>
        <v>-</v>
      </c>
      <c r="ND9" s="24" t="str">
        <f>IF($A9&lt;=①基本情報と建物情報の入力!$G$20, IF(①基本情報と建物情報の入力!$H31&gt;=1,  JK9*MX9, "-"),"-")</f>
        <v>-</v>
      </c>
      <c r="NE9" s="16" t="str">
        <f>IF($A9&lt;=①基本情報と建物情報の入力!$G$20, IF(①基本情報と建物情報の入力!$H31&gt;=2,  JL9*MY9, "-"),"-")</f>
        <v>-</v>
      </c>
      <c r="NF9" s="25" t="str">
        <f>IF($A9&lt;=①基本情報と建物情報の入力!$G$20, IF(①基本情報と建物情報の入力!$H31&gt;=3,  JM9*MZ9, "-"),"-")</f>
        <v>-</v>
      </c>
      <c r="NG9" s="24" t="str">
        <f>IF($A9&lt;=①基本情報と建物情報の入力!$G$20, IF(①基本情報と建物情報の入力!$H31&gt;=1,  MQ9*MX9, "-"),"-")</f>
        <v>-</v>
      </c>
      <c r="NH9" s="16" t="str">
        <f>IF($A9&lt;=①基本情報と建物情報の入力!$G$20, IF(①基本情報と建物情報の入力!$H31&gt;=2,  MR9*MY9, "-"),"-")</f>
        <v>-</v>
      </c>
      <c r="NI9" s="25" t="str">
        <f>IF($A9&lt;=①基本情報と建物情報の入力!$G$20, IF(①基本情報と建物情報の入力!$H31&gt;=3,  MS9*MZ9, "-"),"-")</f>
        <v>-</v>
      </c>
      <c r="NJ9" s="112"/>
      <c r="NK9" s="112"/>
      <c r="NL9" s="99"/>
      <c r="NM9" s="209" t="str">
        <f>IF($A9&lt;=①基本情報と建物情報の入力!$G$20,IF(①基本情報と建物情報の入力!$H31&gt;=1,③一次エネルギー消費量の計算結果!E21-③一次エネルギー消費量の計算結果!F21,"-"),"-")</f>
        <v>-</v>
      </c>
      <c r="NN9" s="210" t="str">
        <f>IF($A9&lt;=①基本情報と建物情報の入力!$G$20,IF(①基本情報と建物情報の入力!$H31&gt;=2,③一次エネルギー消費量の計算結果!E22-③一次エネルギー消費量の計算結果!F22,"-"),"-")</f>
        <v>-</v>
      </c>
      <c r="NO9" s="211" t="str">
        <f>IF($A9&lt;=①基本情報と建物情報の入力!$G$20,IF(①基本情報と建物情報の入力!$H31&gt;=3,③一次エネルギー消費量の計算結果!E23-③一次エネルギー消費量の計算結果!F23,"-"),"-")</f>
        <v>-</v>
      </c>
      <c r="NP9" s="209" t="str">
        <f>IF($A9&lt;=①基本情報と建物情報の入力!$G$20,IF(①基本情報と建物情報の入力!$H31&gt;=1,③一次エネルギー消費量の計算結果!G21-③一次エネルギー消費量の計算結果!H21,"-"),"-")</f>
        <v>-</v>
      </c>
      <c r="NQ9" s="210" t="str">
        <f>IF($A9&lt;=①基本情報と建物情報の入力!$G$20,IF(①基本情報と建物情報の入力!$H31&gt;=2,③一次エネルギー消費量の計算結果!G22-③一次エネルギー消費量の計算結果!H22,"-"),"-")</f>
        <v>-</v>
      </c>
      <c r="NR9" s="211" t="str">
        <f>IF($A9&lt;=①基本情報と建物情報の入力!$G$20,IF(①基本情報と建物情報の入力!$H31&gt;=3,③一次エネルギー消費量の計算結果!G23-③一次エネルギー消費量の計算結果!H23,"-"),"-")</f>
        <v>-</v>
      </c>
      <c r="NS9" s="209" t="str">
        <f>IF($A9&lt;=①基本情報と建物情報の入力!$G$20, IF(①基本情報と建物情報の入力!$H31&gt;=1,NM9*MX9,"-"), "-")</f>
        <v>-</v>
      </c>
      <c r="NT9" s="210" t="str">
        <f>IF($A9&lt;=①基本情報と建物情報の入力!$G$20, IF(①基本情報と建物情報の入力!$H31&gt;=2,NN9*MY9,"-"), "-")</f>
        <v>-</v>
      </c>
      <c r="NU9" s="211" t="str">
        <f>IF($A9&lt;=①基本情報と建物情報の入力!$G$20, IF(①基本情報と建物情報の入力!$H31&gt;=3,NO9*MZ9,"-"), "-")</f>
        <v>-</v>
      </c>
      <c r="NV9" s="209" t="str">
        <f>IF($A9&lt;=①基本情報と建物情報の入力!$G$20, IF(①基本情報と建物情報の入力!$H31&gt;=1,NP9*MX9,"-"), "-")</f>
        <v>-</v>
      </c>
      <c r="NW9" s="210" t="str">
        <f>IF($A9&lt;=①基本情報と建物情報の入力!$G$20, IF(①基本情報と建物情報の入力!$H31&gt;=2,NQ9*MY9,"-"), "-")</f>
        <v>-</v>
      </c>
      <c r="NX9" s="210" t="str">
        <f>IF($A9&lt;=①基本情報と建物情報の入力!$G$20, IF(①基本情報と建物情報の入力!$H31&gt;=3,NR9*MZ9,"-"), "-")</f>
        <v>-</v>
      </c>
      <c r="NY9" s="112"/>
      <c r="NZ9" s="112"/>
    </row>
    <row r="10" spans="1:390" s="16" customFormat="1">
      <c r="A10" s="17">
        <f t="shared" si="0"/>
        <v>4</v>
      </c>
      <c r="B10" s="154" t="s">
        <v>104</v>
      </c>
      <c r="C10" s="16" t="str">
        <f>IF(A10&lt;=①基本情報と建物情報の入力!$G$20, ①基本情報と建物情報の入力!$G$19/①基本情報と建物情報の入力!$G$20, "-")</f>
        <v>-</v>
      </c>
      <c r="D10" s="16" t="str">
        <f>IF(A10&lt;=①基本情報と建物情報の入力!$G$20, IF(①基本情報と建物情報の入力!H32&gt;=1, (①基本情報と建物情報の入力!$D32+SQRT(①基本情報と建物情報の入力!$D32^2-16*①基本情報と建物情報の入力!$C32))/4, "-"), "-")</f>
        <v>-</v>
      </c>
      <c r="E10" s="16" t="str">
        <f>IF(A10&lt;=①基本情報と建物情報の入力!$G$20, IF(①基本情報と建物情報の入力!H32&gt;=1, (①基本情報と建物情報の入力!$D32-SQRT(①基本情報と建物情報の入力!$D32^2-16*①基本情報と建物情報の入力!$C32))/4, "-"), "-")</f>
        <v>-</v>
      </c>
      <c r="F10" s="16" t="str">
        <f>IF(A10&lt;=①基本情報と建物情報の入力!$G$20, IF(①基本情報と建物情報の入力!H32&gt;=1, IF(A10=①基本情報と建物情報の入力!$G$20, ①基本情報と建物情報の入力!$C32, ①基本情報と建物情報の入力!G32), "-"), "-")</f>
        <v>-</v>
      </c>
      <c r="G10" s="16" t="str">
        <f>IF(A10&lt;=①基本情報と建物情報の入力!$G$20, IF(①基本情報と建物情報の入力!H32&gt;=1, IF(A10=1, 0, ①基本情報と建物情報の入力!F32), "-"), "-")</f>
        <v>-</v>
      </c>
      <c r="H10" s="24" t="str">
        <f>IF(A10&lt;=①基本情報と建物情報の入力!$G$20,IF(①基本情報と建物情報の入力!H32&gt;=1, ①基本情報と建物情報の入力!$E32*(1-(0.24/①基本情報と建物情報の入力!$H32))*0.64,"-"), "-")</f>
        <v>-</v>
      </c>
      <c r="I10" s="16" t="str">
        <f>IF(A10&lt;=①基本情報と建物情報の入力!$G$20,IF(①基本情報と建物情報の入力!H32&gt;=1,①基本情報と建物情報の入力!$E32*0.12/①基本情報と建物情報の入力!$H32,"-"), "-")</f>
        <v>-</v>
      </c>
      <c r="J10" s="16" t="str">
        <f>IF(A10&lt;=①基本情報と建物情報の入力!$G$20,IF(①基本情報と建物情報の入力!H32&gt;=1,①基本情報と建物情報の入力!$E32*(1-(0.24/①基本情報と建物情報の入力!$H32))*0.36,"-"), "-")</f>
        <v>-</v>
      </c>
      <c r="K10" s="25" t="str">
        <f>IF(A10&lt;=①基本情報と建物情報の入力!$G$20,IF(①基本情報と建物情報の入力!H32&gt;=1,①基本情報と建物情報の入力!$E32*0.12/①基本情報と建物情報の入力!$H32,"-"), "-")</f>
        <v>-</v>
      </c>
      <c r="L10" s="24" t="str">
        <f>IF($A10&lt;=①基本情報と建物情報の入力!$G$20, IF(①基本情報と建物情報の入力!H32&gt;=1,D10*$C10-H10, "-"), "-")</f>
        <v>-</v>
      </c>
      <c r="M10" s="16" t="str">
        <f>IF($A10&lt;=①基本情報と建物情報の入力!$G$20, IF(①基本情報と建物情報の入力!H32&gt;=1,E10*$C10-I10, "-"), "-")</f>
        <v>-</v>
      </c>
      <c r="N10" s="16" t="str">
        <f>IF($A10&lt;=①基本情報と建物情報の入力!$G$20, IF(①基本情報と建物情報の入力!H32&gt;=1,D10*$C10-J10-1.6*①基本情報と建物情報の入力!$H32, "-"), "-")</f>
        <v>-</v>
      </c>
      <c r="O10" s="25" t="str">
        <f>IF($A10&lt;=①基本情報と建物情報の入力!$G$20, IF(①基本情報と建物情報の入力!H32&gt;=1,E10*$C10-K10, "-"), "-")</f>
        <v>-</v>
      </c>
      <c r="P10" s="24" t="str">
        <f>IF(A10&lt;=①基本情報と建物情報の入力!$G$20, IF(①基本情報と建物情報の入力!H32&gt;=1,①基本情報と建物情報の入力!C32/①基本情報と建物情報の入力!H32, "-"), "-")</f>
        <v>-</v>
      </c>
      <c r="Q10" s="16" t="str">
        <f>IF(A10&lt;=①基本情報と建物情報の入力!$G$20, IF(①基本情報と建物情報の入力!H32&gt;=2, ①基本情報と建物情報の入力!C32/①基本情報と建物情報の入力!H32, "-"),"-")</f>
        <v>-</v>
      </c>
      <c r="R10" s="25" t="str">
        <f>IF(A10&lt;=①基本情報と建物情報の入力!$G$20,IF(①基本情報と建物情報の入力!H32&gt;=3, ①基本情報と建物情報の入力!C32/①基本情報と建物情報の入力!H32, "-"),"-")</f>
        <v>-</v>
      </c>
      <c r="S10" s="24" t="str">
        <f>IF($A10&lt;=①基本情報と建物情報の入力!$G$20, IF(①基本情報と建物情報の入力!$H32&gt;=1, IF(①基本情報と建物情報の入力!$I32="有り", P10*室面積の比率!$B$4, P10*室面積の比率!$B$5),"-"), "-")</f>
        <v>-</v>
      </c>
      <c r="T10" s="16" t="str">
        <f>IF($A10&lt;=①基本情報と建物情報の入力!$G$20, IF(①基本情報と建物情報の入力!$H32&gt;=2, IF(①基本情報と建物情報の入力!$I32="有り", Q10*室面積の比率!$B$4, Q10*室面積の比率!$B$5),"-"), "-")</f>
        <v>-</v>
      </c>
      <c r="U10" s="25" t="str">
        <f>IF($A10&lt;=①基本情報と建物情報の入力!$G$20, IF(①基本情報と建物情報の入力!$H32&gt;=3, IF(①基本情報と建物情報の入力!$I32="有り", R10*室面積の比率!$B$4, R10*室面積の比率!$B$5),"-"), "-")</f>
        <v>-</v>
      </c>
      <c r="V10" s="24" t="str">
        <f>IF($A10&lt;=①基本情報と建物情報の入力!$G$20, IF(①基本情報と建物情報の入力!$H32&gt;=1, IF(①基本情報と建物情報の入力!$I32="有り", P10*室面積の比率!$C$4, 0),"-"), "-")</f>
        <v>-</v>
      </c>
      <c r="W10" s="16" t="str">
        <f>IF($A10&lt;=①基本情報と建物情報の入力!$G$20, IF(①基本情報と建物情報の入力!$H32&gt;=2, IF(①基本情報と建物情報の入力!$I32="有り", Q10*室面積の比率!$C$4, 0),"-"), "-")</f>
        <v>-</v>
      </c>
      <c r="X10" s="25" t="str">
        <f>IF($A10&lt;=①基本情報と建物情報の入力!$G$20, IF(①基本情報と建物情報の入力!$H32&gt;=3, IF(①基本情報と建物情報の入力!$I32="有り", R10*室面積の比率!$C$4, 0),"-"), "-")</f>
        <v>-</v>
      </c>
      <c r="Y10" s="24" t="str">
        <f>IF(A10&lt;=①基本情報と建物情報の入力!$G$20, IF(①基本情報と建物情報の入力!H32&gt;=1, F10/①基本情報と建物情報の入力!H32, "-"),"-")</f>
        <v>-</v>
      </c>
      <c r="Z10" s="16" t="str">
        <f>IF(A10&lt;=①基本情報と建物情報の入力!$G$20, IF(①基本情報と建物情報の入力!H32&gt;=2, F10/①基本情報と建物情報の入力!H32, "-"),"-")</f>
        <v>-</v>
      </c>
      <c r="AA10" s="25" t="str">
        <f>IF(A10&lt;=①基本情報と建物情報の入力!$G$20, IF(①基本情報と建物情報の入力!H32&gt;=3, F10/①基本情報と建物情報の入力!H32, "-"),"-")</f>
        <v>-</v>
      </c>
      <c r="AB10" s="24" t="str">
        <f>IF(A10&lt;=①基本情報と建物情報の入力!$G$20, IF(①基本情報と建物情報の入力!H32&gt;=1, G10/①基本情報と建物情報の入力!H32, "-"),"-")</f>
        <v>-</v>
      </c>
      <c r="AC10" s="16" t="str">
        <f>IF(A10&lt;=①基本情報と建物情報の入力!$G$20, IF(①基本情報と建物情報の入力!H32&gt;=2, G10/①基本情報と建物情報の入力!H32, "-"),"-")</f>
        <v>-</v>
      </c>
      <c r="AD10" s="25" t="str">
        <f>IF(A10&lt;=①基本情報と建物情報の入力!$G$20, IF(①基本情報と建物情報の入力!H32&gt;=3, G10/①基本情報と建物情報の入力!H32, "-"),"-")</f>
        <v>-</v>
      </c>
      <c r="AE10" s="24" t="str">
        <f>IF(A10&lt;=①基本情報と建物情報の入力!$G$20, IF(①基本情報と建物情報の入力!H32&gt;=1,H10/①基本情報と建物情報の入力!H32,"-"), "-")</f>
        <v>-</v>
      </c>
      <c r="AF10" s="16" t="str">
        <f>IF(A10&lt;=①基本情報と建物情報の入力!$G$20,IF(①基本情報と建物情報の入力!H32&gt;=1,I10,"-"), "-")</f>
        <v>-</v>
      </c>
      <c r="AG10" s="16" t="str">
        <f>IF(A10&lt;=①基本情報と建物情報の入力!$G$20,IF(①基本情報と建物情報の入力!H32&gt;=1,J10/①基本情報と建物情報の入力!H32,"-"), "-")</f>
        <v>-</v>
      </c>
      <c r="AH10" s="25" t="str">
        <f>IF(A10&lt;=①基本情報と建物情報の入力!$G$20,IF(①基本情報と建物情報の入力!H32&gt;=1,IF(①基本情報と建物情報の入力!H32=1, K10,0), "-"),"-")</f>
        <v>-</v>
      </c>
      <c r="AI10" s="24" t="str">
        <f>IF(A10&lt;=①基本情報と建物情報の入力!$G$20, IF(①基本情報と建物情報の入力!H32&gt;=2, H10/①基本情報と建物情報の入力!H32,"-"),"-")</f>
        <v>-</v>
      </c>
      <c r="AJ10" s="16" t="str">
        <f>IF(A10&lt;=①基本情報と建物情報の入力!$G$20,IF(①基本情報と建物情報の入力!H32&gt;=2, 0, "-"), "-")</f>
        <v>-</v>
      </c>
      <c r="AK10" s="16" t="str">
        <f>IF(A10&lt;=①基本情報と建物情報の入力!$G$20, IF(①基本情報と建物情報の入力!H32&gt;=2, J10/①基本情報と建物情報の入力!H32,"-"),"-")</f>
        <v>-</v>
      </c>
      <c r="AL10" s="25" t="str">
        <f>IF(A10&lt;=①基本情報と建物情報の入力!$G$20, IF(①基本情報と建物情報の入力!H32&gt;=2, K10, "-"), "-")</f>
        <v>-</v>
      </c>
      <c r="AM10" s="24" t="str">
        <f>IF(A10&lt;=①基本情報と建物情報の入力!$G$20, IF(①基本情報と建物情報の入力!H32&gt;=3, H10/①基本情報と建物情報の入力!H32,"-"), "-")</f>
        <v>-</v>
      </c>
      <c r="AN10" s="16" t="str">
        <f>IF(A10&lt;=①基本情報と建物情報の入力!$G$20, IF(①基本情報と建物情報の入力!H32&gt;=3, 0, "-"),"-")</f>
        <v>-</v>
      </c>
      <c r="AO10" s="16" t="str">
        <f>IF(A10&lt;=①基本情報と建物情報の入力!$G$20,IF(①基本情報と建物情報の入力!H32&gt;=3, J10/①基本情報と建物情報の入力!H32,"-"),"-")</f>
        <v>-</v>
      </c>
      <c r="AP10" s="25" t="str">
        <f>IF(A10&lt;=①基本情報と建物情報の入力!$G$20,IF(①基本情報と建物情報の入力!H32&gt;=3, 0, "-"),"-")</f>
        <v>-</v>
      </c>
      <c r="AQ10" s="24" t="str">
        <f>IF(A10&lt;=①基本情報と建物情報の入力!$G$20,IF(①基本情報と建物情報の入力!H32&gt;=1,1.6,"-"), "-")</f>
        <v>-</v>
      </c>
      <c r="AR10" s="16" t="str">
        <f>IF(A10&lt;=①基本情報と建物情報の入力!$G$20, IF(①基本情報と建物情報の入力!H32&gt;=2, 1.6, "-"), "-")</f>
        <v>-</v>
      </c>
      <c r="AS10" s="25" t="str">
        <f>IF(A10&lt;=①基本情報と建物情報の入力!$G$20, IF(①基本情報と建物情報の入力!H32&gt;=3, 1.6, "-"), "-")</f>
        <v>-</v>
      </c>
      <c r="AT10" s="24" t="str">
        <f>IF(A10&lt;=①基本情報と建物情報の入力!$G$20, IF(①基本情報と建物情報の入力!H32&gt;=1,L10/①基本情報と建物情報の入力!H32, "-"), "-")</f>
        <v>-</v>
      </c>
      <c r="AU10" s="16" t="str">
        <f>IF(A10&lt;=①基本情報と建物情報の入力!$G$20, IF(①基本情報と建物情報の入力!H32&gt;=1,M10, "-"), "-")</f>
        <v>-</v>
      </c>
      <c r="AV10" s="16" t="str">
        <f>IF(A10&lt;=①基本情報と建物情報の入力!$G$20, IF(①基本情報と建物情報の入力!H32&gt;=1,N10/①基本情報と建物情報の入力!H32, "-"), "-")</f>
        <v>-</v>
      </c>
      <c r="AW10" s="25" t="str">
        <f>IF(A10&lt;=①基本情報と建物情報の入力!$G$20, IF(①基本情報と建物情報の入力!H32&gt;=1, IF(①基本情報と建物情報の入力!H32=1, O10, 0), "-"), "-")</f>
        <v>-</v>
      </c>
      <c r="AX10" s="24" t="str">
        <f>IF(A10&lt;=①基本情報と建物情報の入力!$G$20, IF(①基本情報と建物情報の入力!H32&gt;=2, L10/①基本情報と建物情報の入力!H32, "-"), "-")</f>
        <v>-</v>
      </c>
      <c r="AY10" s="16" t="str">
        <f>IF(A10&lt;=①基本情報と建物情報の入力!$G$20, IF(①基本情報と建物情報の入力!H32&gt;=2, 0, "-"), "-")</f>
        <v>-</v>
      </c>
      <c r="AZ10" s="16" t="str">
        <f>IF(A10&lt;=①基本情報と建物情報の入力!$G$20, IF(①基本情報と建物情報の入力!H32&gt;=2, N10/①基本情報と建物情報の入力!H32, "-"), "-")</f>
        <v>-</v>
      </c>
      <c r="BA10" s="25" t="str">
        <f>IF(A10&lt;=①基本情報と建物情報の入力!$G$20, IF(①基本情報と建物情報の入力!H32&gt;=2, O10, "-"),"-")</f>
        <v>-</v>
      </c>
      <c r="BB10" s="24" t="str">
        <f>IF(A10&lt;=①基本情報と建物情報の入力!$G$20, IF(①基本情報と建物情報の入力!H32&gt;=3, L10/①基本情報と建物情報の入力!H32, "-"),"-")</f>
        <v>-</v>
      </c>
      <c r="BC10" s="16" t="str">
        <f>IF(A10&lt;=①基本情報と建物情報の入力!$G$20, IF(①基本情報と建物情報の入力!H32&gt;=3, 0, "-"), "-")</f>
        <v>-</v>
      </c>
      <c r="BD10" s="16" t="str">
        <f>IF(A10&lt;=①基本情報と建物情報の入力!$G$20, IF(①基本情報と建物情報の入力!H32&gt;=3, N10/①基本情報と建物情報の入力!H32, "-"),"-")</f>
        <v>-</v>
      </c>
      <c r="BE10" s="25" t="str">
        <f>IF(A10&lt;=①基本情報と建物情報の入力!$G$20, IF(①基本情報と建物情報の入力!H32&gt;=3, 0, "-"), "-")</f>
        <v>-</v>
      </c>
      <c r="BF10" s="24" t="str">
        <f>IF(A10&lt;=①基本情報と建物情報の入力!$G$20, IF(①基本情報と建物情報の入力!H32=1, 0, IF(①基本情報と建物情報の入力!H32&gt;=2, E10*C10, "-")), "-")</f>
        <v>-</v>
      </c>
      <c r="BG10" s="16" t="str">
        <f>IF(A10&lt;=①基本情報と建物情報の入力!$G$20, IF(①基本情報と建物情報の入力!H32&gt;=2, E10*C10, "-"),"-")</f>
        <v>-</v>
      </c>
      <c r="BH10" s="25" t="str">
        <f>IF(A10&lt;=①基本情報と建物情報の入力!$G$20, IF(①基本情報と建物情報の入力!H32&gt;=3, E10*C10*2, "-"), "-")</f>
        <v>-</v>
      </c>
      <c r="BI10" s="24" t="str">
        <f>IF(A10&lt;=①基本情報と建物情報の入力!$G$20, IF(①基本情報と建物情報の入力!H32&gt;=1, IF(A10=1, 0, P10-AB10), "-"), "-")</f>
        <v>-</v>
      </c>
      <c r="BJ10" s="16" t="str">
        <f>IF(A10&lt;=①基本情報と建物情報の入力!$G$20, IF(①基本情報と建物情報の入力!H32&gt;=2, IF(A10=1, 0, Q10-AC10), "-"),"-")</f>
        <v>-</v>
      </c>
      <c r="BK10" s="25" t="str">
        <f>IF(A10&lt;=①基本情報と建物情報の入力!$G$20, IF(①基本情報と建物情報の入力!H32&gt;=3, IF(A10=1, 0, R10-AD10), "-"),"-")</f>
        <v>-</v>
      </c>
      <c r="BL10" s="24" t="str">
        <f>IF(A10&lt;=①基本情報と建物情報の入力!$G$20, IF(①基本情報と建物情報の入力!H32&gt;=1, IF(A10=①基本情報と建物情報の入力!$G$20, 0, P10-Y10), "-"), "-")</f>
        <v>-</v>
      </c>
      <c r="BM10" s="16" t="str">
        <f>IF(A10&lt;=①基本情報と建物情報の入力!$G$20, IF(①基本情報と建物情報の入力!H32&gt;=2, IF(A10=①基本情報と建物情報の入力!$G$20, 0, Q10-Z10), "-"), "-")</f>
        <v>-</v>
      </c>
      <c r="BN10" s="25" t="str">
        <f>IF(A10&lt;=①基本情報と建物情報の入力!$G$20, IF(①基本情報と建物情報の入力!H32&gt;=3, IF(A10=①基本情報と建物情報の入力!$G$20, 0, R10-AA10), "-"), "-")</f>
        <v>-</v>
      </c>
      <c r="BO10" s="99"/>
      <c r="BP10" s="24" t="str">
        <f>IF(A10&lt;=①基本情報と建物情報の入力!$G$20,IF(①基本情報と建物情報の入力!H32&gt;=1,IF(①基本情報と建物情報の入力!H32=1,C10*2/2,C10/2), "-"), "-")</f>
        <v>-</v>
      </c>
      <c r="BQ10" s="16" t="str">
        <f>IF(A10&lt;=①基本情報と建物情報の入力!$G$20, IF(①基本情報と建物情報の入力!H32&gt;=1, C10*2/2, "-"), "-")</f>
        <v>-</v>
      </c>
      <c r="BR10" s="16" t="str">
        <f>IF(A10&lt;=①基本情報と建物情報の入力!$G$20, IF(①基本情報と建物情報の入力!H32&gt;=1, IF(①基本情報と建物情報の入力!H32=1, C10*2/2, C10/2), "-"), "-")</f>
        <v>-</v>
      </c>
      <c r="BS10" s="25" t="str">
        <f>IF(A10&lt;=①基本情報と建物情報の入力!$G$20, IF(①基本情報と建物情報の入力!H32&gt;=1, IF(①基本情報と建物情報の入力!H32=1, C10*2/2, 0), "-"), "-")</f>
        <v>-</v>
      </c>
      <c r="BT10" s="24" t="str">
        <f>IF(A10&lt;=①基本情報と建物情報の入力!$G$20, IF(①基本情報と建物情報の入力!H32&gt;=2, C10/2, "-"), "-")</f>
        <v>-</v>
      </c>
      <c r="BU10" s="16" t="str">
        <f>IF(A10&lt;=①基本情報と建物情報の入力!$G$20, IF(①基本情報と建物情報の入力!H32&gt;=2, 0, "-"), "-")</f>
        <v>-</v>
      </c>
      <c r="BV10" s="16" t="str">
        <f>IF(A10&lt;=①基本情報と建物情報の入力!$G$20, IF(①基本情報と建物情報の入力!H32&gt;=2, C10/2, "-"), "-")</f>
        <v>-</v>
      </c>
      <c r="BW10" s="25" t="str">
        <f>IF(A10&lt;=①基本情報と建物情報の入力!$G$20, IF(①基本情報と建物情報の入力!H32&gt;=2, C10*2/2, "-"), "-")</f>
        <v>-</v>
      </c>
      <c r="BX10" s="24" t="str">
        <f>IF(A10&lt;=①基本情報と建物情報の入力!$G$20, IF(①基本情報と建物情報の入力!H32&gt;=3, 0, "-"), "-")</f>
        <v>-</v>
      </c>
      <c r="BY10" s="16" t="str">
        <f>IF(A10&lt;=①基本情報と建物情報の入力!$G$20, IF(①基本情報と建物情報の入力!H32&gt;=3, 0, "-"), "-")</f>
        <v>-</v>
      </c>
      <c r="BZ10" s="16" t="str">
        <f>IF(A10&lt;=①基本情報と建物情報の入力!$G$20, IF(①基本情報と建物情報の入力!H32&gt;=3, 0, "-"), "-")</f>
        <v>-</v>
      </c>
      <c r="CA10" s="25" t="str">
        <f>IF(A10&lt;=①基本情報と建物情報の入力!$G$20, IF(①基本情報と建物情報の入力!H32&gt;=3, 0, "-"), "-")</f>
        <v>-</v>
      </c>
      <c r="CB10" s="24" t="str">
        <f>IF(A10&lt;=①基本情報と建物情報の入力!$G$20,IF(①基本情報と建物情報の入力!H32&gt;=1, IF(F10&gt;0, IF(A10=①基本情報と建物情報の入力!$G$20, IF(①基本情報と建物情報の入力!H32=1, (D10+E10)*2, D10/①基本情報と建物情報の入力!H32*2+E10), IF(①基本情報と建物情報の入力!H32=1, (D10+F10/D10*2), D10/①基本情報と建物情報の入力!H32+F10/D10)),0),"-"),"-")</f>
        <v>-</v>
      </c>
      <c r="CC10" s="16" t="str">
        <f>IF(A10&lt;=①基本情報と建物情報の入力!$G$20, IF(①基本情報と建物情報の入力!H32&gt;=2, IF(F10&gt;0, IF(A10=①基本情報と建物情報の入力!$G$20, D10/①基本情報と建物情報の入力!H32*2+E10, D10/①基本情報と建物情報の入力!H32+F10/D10), 0),"-"),"-")</f>
        <v>-</v>
      </c>
      <c r="CD10" s="25" t="str">
        <f>IF(A10&lt;=①基本情報と建物情報の入力!$G$20, IF(①基本情報と建物情報の入力!H32&gt;=3, IF(F10&gt;0, IF(A10=①基本情報と建物情報の入力!$G$20, D10/①基本情報と建物情報の入力!H32*2, D10/①基本情報と建物情報の入力!H32),0),"-"),"-")</f>
        <v>-</v>
      </c>
      <c r="CE10" s="24" t="str">
        <f>IF(A10&lt;=①基本情報と建物情報の入力!$G$20, IF(①基本情報と建物情報の入力!H32&gt;=1, IF(A10=1,0, IF(G10&gt;0, IF(①基本情報と建物情報の入力!H32=1, D10+G10/D10*2, D10/①基本情報と建物情報の入力!H32+G10/D10),0)),"-"),"-")</f>
        <v>-</v>
      </c>
      <c r="CF10" s="16" t="str">
        <f>IF(A10&lt;=①基本情報と建物情報の入力!$G$20, IF(①基本情報と建物情報の入力!H32&gt;=2, IF(A10=1, 0, IF(G10&gt;0, D10/①基本情報と建物情報の入力!H32+G10/D10, 0)),"-"),"-")</f>
        <v>-</v>
      </c>
      <c r="CG10" s="25" t="str">
        <f>IF(A10&lt;=①基本情報と建物情報の入力!$G$20, IF(①基本情報と建物情報の入力!H32&gt;=3, IF(A10=1, 0, IF(G10&gt;0, D10/①基本情報と建物情報の入力!H32,0)),"-"), "-")</f>
        <v>-</v>
      </c>
      <c r="CH10" s="24" t="str">
        <f>IF(A10&lt;=①基本情報と建物情報の入力!$G$20, IF(①基本情報と建物情報の入力!H32&gt;=1, IF(①基本情報と建物情報の入力!H32=1, D10/①基本情報と建物情報の入力!H32/20*C10, C10/2+D10/①基本情報と建物情報の入力!H32/20*C10), "-"), "-")</f>
        <v>-</v>
      </c>
      <c r="CI10" s="16" t="str">
        <f>IF(A10&lt;=①基本情報と建物情報の入力!$G$20, IF(①基本情報と建物情報の入力!H32&gt;=1, C10*E10/20, "-"), "-")</f>
        <v>-</v>
      </c>
      <c r="CJ10" s="16" t="str">
        <f>IF(A10&lt;=①基本情報と建物情報の入力!$G$20, IF(①基本情報と建物情報の入力!H32&gt;=1,IF(①基本情報と建物情報の入力!H32=1, D10/①基本情報と建物情報の入力!H32/20*C10, C10/2+D10/①基本情報と建物情報の入力!H32/20*C10), "-"), "-")</f>
        <v>-</v>
      </c>
      <c r="CK10" s="25" t="str">
        <f>IF(A10&lt;=①基本情報と建物情報の入力!$G$20, IF(①基本情報と建物情報の入力!H32&gt;=1, IF(①基本情報と建物情報の入力!H32=1, C10*E10/20, 0), "-"), "-")</f>
        <v>-</v>
      </c>
      <c r="CL10" s="24" t="str">
        <f>IF(A10&lt;=①基本情報と建物情報の入力!$G$20, IF(①基本情報と建物情報の入力!H32&gt;=2, C10/2+D10/①基本情報と建物情報の入力!H32/20*C10,"-"), "-")</f>
        <v>-</v>
      </c>
      <c r="CM10" s="16" t="str">
        <f>IF(A10&lt;=①基本情報と建物情報の入力!$G$20, IF(①基本情報と建物情報の入力!H32&gt;=2, 0,"-"), "-")</f>
        <v>-</v>
      </c>
      <c r="CN10" s="16" t="str">
        <f>IF(A10&lt;=①基本情報と建物情報の入力!$G$20, IF(①基本情報と建物情報の入力!H32&gt;=2, C10/2+D10/①基本情報と建物情報の入力!H32/20*C10,"-"), "-")</f>
        <v>-</v>
      </c>
      <c r="CO10" s="25" t="str">
        <f>IF(A10&lt;=①基本情報と建物情報の入力!$G$20, IF(①基本情報と建物情報の入力!H32&gt;=2, C10*E10/20, "-"), "-")</f>
        <v>-</v>
      </c>
      <c r="CP10" s="24" t="str">
        <f>IF(A10&lt;=①基本情報と建物情報の入力!$G$20, IF(①基本情報と建物情報の入力!H32&gt;=3, C10+D10/①基本情報と建物情報の入力!H32/20*C10, "-"), "-")</f>
        <v>-</v>
      </c>
      <c r="CQ10" s="16" t="str">
        <f>IF(A10&lt;=①基本情報と建物情報の入力!$G$20, IF(①基本情報と建物情報の入力!H32&gt;=3, 0, "-"), "-")</f>
        <v>-</v>
      </c>
      <c r="CR10" s="16" t="str">
        <f>IF(A10&lt;=①基本情報と建物情報の入力!$G$20, IF(①基本情報と建物情報の入力!H32&gt;=3, C10+D10/①基本情報と建物情報の入力!H32/20*C10, "-"), "-")</f>
        <v>-</v>
      </c>
      <c r="CS10" s="25" t="str">
        <f>IF(A10&lt;=①基本情報と建物情報の入力!$G$20, IF(①基本情報と建物情報の入力!H32&gt;=3, 0, "-"), "-")</f>
        <v>-</v>
      </c>
      <c r="CT10" s="24" t="str">
        <f>IF(A10&lt;=①基本情報と建物情報の入力!$G$20, IF(①基本情報と建物情報の入力!H32&gt;=1, IF(F10&gt;0, IF(A10=①基本情報と建物情報の入力!$G$20, IF(①基本情報と建物情報の入力!H32=1, D10*E10/20/①基本情報と建物情報の入力!H32*2, E10/2+D10*E10/20/①基本情報と建物情報の入力!H32*2),IF(①基本情報と建物情報の入力!H32=1, F10/10/①基本情報と建物情報の入力!H32,F10/D10/2+F10/10/①基本情報と建物情報の入力!H32)),0),"-"),"-")</f>
        <v>-</v>
      </c>
      <c r="CU10" s="16" t="str">
        <f>IF(A10&lt;=①基本情報と建物情報の入力!$G$20, IF(①基本情報と建物情報の入力!H32&gt;=2, IF(F10&gt;0, IF(A10=①基本情報と建物情報の入力!$G$20,E10/2+D10*E10/20/①基本情報と建物情報の入力!H32*2, F10/D10/2+F10/10/①基本情報と建物情報の入力!H32),0),"-"),"-")</f>
        <v>-</v>
      </c>
      <c r="CV10" s="25" t="str">
        <f>IF(A10&lt;=①基本情報と建物情報の入力!$G$20, IF(①基本情報と建物情報の入力!H32&gt;=3, IF(F10&gt;0, IF(A10=①基本情報と建物情報の入力!$G$20, E10+E10*D10/20/①基本情報と建物情報の入力!H32*2, F10/D10+F10/10/①基本情報と建物情報の入力!H32),0),"-"), "-")</f>
        <v>-</v>
      </c>
      <c r="CW10" s="24" t="str">
        <f>IF(A10&lt;=①基本情報と建物情報の入力!$G$20, IF(①基本情報と建物情報の入力!H32&gt;=1, IF(A10=1, IF(A10=①基本情報と建物情報の入力!$G$20, 0, IF(F10&gt;0, 0, IF(G11&gt;0, 0, D10/①基本情報と建物情報の入力!H32/2))), IF(A10=①基本情報と建物情報の入力!$G$20, IF(G10&gt;0, 0, IF(F9&gt;0, 0, D10/①基本情報と建物情報の入力!H32/2)), IF(F10&gt;0, IF(G10&gt;0, 0, IF(F9&gt;0, 0, D10/①基本情報と建物情報の入力!H32/2)), IF(G10&gt;0, IF(G11&gt;0, 0, D10/①基本情報と建物情報の入力!H32/2), IF(G11&gt;0, IF(F9&gt;0, 0,D10/①基本情報と建物情報の入力!H32/2), IF(F9&gt;0, D10/①基本情報と建物情報の入力!H32/2, D10/①基本情報と建物情報の入力!H32)))))),"-"),"-")</f>
        <v>-</v>
      </c>
      <c r="CX10" s="16" t="str">
        <f>IF(A10&lt;=①基本情報と建物情報の入力!$G$20, IF(①基本情報と建物情報の入力!H32&gt;=1, IF(A10=1, IF(A10=①基本情報と建物情報の入力!$G$20, 0, E10/2), IF(A10=①基本情報と建物情報の入力!$G$20, E10/2, E10)),"-"),"-")</f>
        <v>-</v>
      </c>
      <c r="CY10" s="16" t="str">
        <f>IF(A10&lt;=①基本情報と建物情報の入力!$G$20, IF(①基本情報と建物情報の入力!H32&gt;=1, IF(A10=1, IF(A10=①基本情報と建物情報の入力!$G$20, 0, D10/①基本情報と建物情報の入力!H32/2), IF(A10=①基本情報と建物情報の入力!$G$20, D10/①基本情報と建物情報の入力!H32/2, D10/①基本情報と建物情報の入力!H32)),"-"),"-")</f>
        <v>-</v>
      </c>
      <c r="CZ10" s="25" t="str">
        <f>IF(A10&lt;=①基本情報と建物情報の入力!$G$20, IF(①基本情報と建物情報の入力!H32&gt;=1, IF(A10=1, IF(A10=①基本情報と建物情報の入力!$G$20, 0, IF(①基本情報と建物情報の入力!H32=1, E10/2, 0)), IF(A10=①基本情報と建物情報の入力!$G$20, IF(①基本情報と建物情報の入力!H32=1, E10/2, 0),IF(①基本情報と建物情報の入力!H32=1, E10, 0))),"-"),"-")</f>
        <v>-</v>
      </c>
      <c r="DA10" s="46" t="str">
        <f>IF(A10&lt;=①基本情報と建物情報の入力!$G$20, IF(①基本情報と建物情報の入力!H32&gt;=2, IF(A10=1, IF(A10=①基本情報と建物情報の入力!$G$20, 0, IF(F10&gt;0, 0, IF(G11&gt;0, 0, D10/①基本情報と建物情報の入力!H32/2))), IF(A10=①基本情報と建物情報の入力!$G$20, IF(G10&gt;0, 0, IF(F9&gt;0, 0, D10/①基本情報と建物情報の入力!H32/2)), IF(F10&gt;0, IF(G10&gt;0, 0, IF(F9&gt;0, 0, D10/①基本情報と建物情報の入力!H32/2)), IF(G10&gt;0, IF(G11&gt;0, 0, D10/①基本情報と建物情報の入力!H32/2), IF(G11&gt;0,IF(F9&gt;0, 0, D10/①基本情報と建物情報の入力!H32/2), IF(F9&gt;0, D10/①基本情報と建物情報の入力!H32/2, D10/①基本情報と建物情報の入力!H32)))))),"-"),"-")</f>
        <v>-</v>
      </c>
      <c r="DB10" s="16" t="str">
        <f>IF(A10&lt;=①基本情報と建物情報の入力!$G$20, IF(①基本情報と建物情報の入力!H32&gt;=2, 0,"-"),"-")</f>
        <v>-</v>
      </c>
      <c r="DC10" s="16" t="str">
        <f>IF(A10&lt;=①基本情報と建物情報の入力!$G$20, IF(①基本情報と建物情報の入力!H32&gt;=2, IF(A10=1, IF(A10=①基本情報と建物情報の入力!$G$20, 0, D10/①基本情報と建物情報の入力!H32/2), IF(A10=①基本情報と建物情報の入力!$G$20, D10/①基本情報と建物情報の入力!H32/2, D10/①基本情報と建物情報の入力!H32)),"-"),"-")</f>
        <v>-</v>
      </c>
      <c r="DD10" s="25" t="str">
        <f>IF(A10&lt;=①基本情報と建物情報の入力!$G$20, IF(①基本情報と建物情報の入力!H32&gt;=2, IF(A10=1, IF(A10=①基本情報と建物情報の入力!$G$20, 0, E10/2), IF(A10=①基本情報と建物情報の入力!$G$20, E10/2, E10)),"-"),"-")</f>
        <v>-</v>
      </c>
      <c r="DE10" s="47" t="str">
        <f>IF(A10&lt;=①基本情報と建物情報の入力!$G$20, IF(①基本情報と建物情報の入力!H32&gt;=3, IF(A10=1, IF(A10=①基本情報と建物情報の入力!$G$20, 0, IF(F10&gt;0, 0, IF(G11&gt;0, 0, D10/①基本情報と建物情報の入力!H32/2))), IF(A10=①基本情報と建物情報の入力!$G$20, IF(G10&gt;0, 0, IF(F9&gt;0, 0, D10/①基本情報と建物情報の入力!H32/2)), IF(F10&gt;0, IF(G10&gt;0, 0, IF(F9&gt;0, 0, D10/①基本情報と建物情報の入力!H32/2)), IF(G10&gt;0, IF(G11&gt;0, 0, D10/①基本情報と建物情報の入力!H32/2), IF(G11&gt;0, IF(F9&gt;0, 0, D10/①基本情報と建物情報の入力!H32/2), IF(F9&gt;0, D10/①基本情報と建物情報の入力!H32/2, D10/①基本情報と建物情報の入力!H32)))))),"-"),"-")</f>
        <v>-</v>
      </c>
      <c r="DF10" s="16" t="str">
        <f>IF(A10&lt;=①基本情報と建物情報の入力!$G$20, IF(①基本情報と建物情報の入力!H32&gt;=3, 0, "-"),"-")</f>
        <v>-</v>
      </c>
      <c r="DG10" s="16" t="str">
        <f>IF(A10&lt;=①基本情報と建物情報の入力!$G$20, IF(①基本情報と建物情報の入力!H32&gt;=3, IF(A10=1, IF(A10=①基本情報と建物情報の入力!$G$20, 0, D10/①基本情報と建物情報の入力!H32/2), IF(A10=①基本情報と建物情報の入力!$G$20, D10/①基本情報と建物情報の入力!H32/2, D10/①基本情報と建物情報の入力!H32)),"-"),"-")</f>
        <v>-</v>
      </c>
      <c r="DH10" s="25" t="str">
        <f>IF(A10&lt;=①基本情報と建物情報の入力!$G$20, IF(①基本情報と建物情報の入力!H32&gt;=3, 0, "-"),"-")</f>
        <v>-</v>
      </c>
      <c r="DI10" s="24" t="str">
        <f>IF(A10&lt;=①基本情報と建物情報の入力!$G$20, IF(①基本情報と建物情報の入力!H32&gt;=1, IF(A10=1, 0, IF(G10&gt;0, IF(①基本情報と建物情報の入力!H32=1, G10/10/①基本情報と建物情報の入力!H32, G10/D10/2+G10/10/①基本情報と建物情報の入力!H32), 0)),"-"),"-")</f>
        <v>-</v>
      </c>
      <c r="DJ10" s="16" t="str">
        <f>IF(A10&lt;=①基本情報と建物情報の入力!$G$20, IF(①基本情報と建物情報の入力!H32&gt;=2, IF(A10=1, 0, IF(G10&gt;0, G10/D10/2+G10/10/①基本情報と建物情報の入力!H32, 0)),"-"),"-")</f>
        <v>-</v>
      </c>
      <c r="DK10" s="25" t="str">
        <f>IF(A10&lt;=①基本情報と建物情報の入力!$G$20, IF(①基本情報と建物情報の入力!H32&gt;=3, IF(A10=1, 0, IF(G10&gt;0, G10/D10+G10/10/①基本情報と建物情報の入力!H32, 0)),"-"),"-")</f>
        <v>-</v>
      </c>
      <c r="DL10" s="24" t="str">
        <f>IF(A10&lt;=①基本情報と建物情報の入力!$G$20, IF(①基本情報と建物情報の入力!H32&gt;=1, IF(A10=1, IF(A10=①基本情報と建物情報の入力!$G$20, 0, IF(F10&gt;0, D10/①基本情報と建物情報の入力!H32/2, 0)), IF(A10=①基本情報と建物情報の入力!$G$20, IF(F9&gt;0, D10/①基本情報と建物情報の入力!H32/2, 0), IF(F10&gt;0, IF(F9&gt;0, D10/①基本情報と建物情報の入力!H32, D10/①基本情報と建物情報の入力!H32/2), IF(F9&gt;0, D10/①基本情報と建物情報の入力!H32/2, 0)))),"-"),"-")</f>
        <v>-</v>
      </c>
      <c r="DM10" s="16" t="str">
        <f>IF(A10&lt;=①基本情報と建物情報の入力!$G$20, IF(①基本情報と建物情報の入力!H32&gt;=2, IF(A10=1, IF(A10=①基本情報と建物情報の入力!$G$20, 0, IF(F10&gt;0, D10/①基本情報と建物情報の入力!H32/2, 0)), IF(A10=①基本情報と建物情報の入力!$G$20, IF(F9&gt;0, D10/①基本情報と建物情報の入力!H32/2, 0), IF(F10&gt;0, IF(F9&gt;0, D10/①基本情報と建物情報の入力!H32, D10/①基本情報と建物情報の入力!H32/2), IF(F9&gt;0, D10/①基本情報と建物情報の入力!H32/2, 0)))),"-"),"-")</f>
        <v>-</v>
      </c>
      <c r="DN10" s="25" t="str">
        <f>IF(A10&lt;=①基本情報と建物情報の入力!$G$20, IF(①基本情報と建物情報の入力!H32&gt;=3, IF(A10=1, IF(A10=①基本情報と建物情報の入力!$G$20, 0, IF(F10&gt;0, D10/①基本情報と建物情報の入力!H32/2, 0)), IF(A10=①基本情報と建物情報の入力!$G$20, IF(F9&gt;0, D10/①基本情報と建物情報の入力!H32/2, 0), IF(F10&gt;0, IF(F9&gt;0, D10/①基本情報と建物情報の入力!H32, D10/①基本情報と建物情報の入力!H32/2), IF(F9&gt;0, D10/①基本情報と建物情報の入力!H32/2, 0)))),"-"),"-")</f>
        <v>-</v>
      </c>
      <c r="DO10" s="24" t="str">
        <f>IF(A10&lt;=①基本情報と建物情報の入力!$G$20, IF(①基本情報と建物情報の入力!H32&gt;=1, IF(A10=1, IF(A10=①基本情報と建物情報の入力!$G$20, 0, IF(G11&gt;0, D10/①基本情報と建物情報の入力!H32/2, 0)), IF(A10=①基本情報と建物情報の入力!$G$20, IF(G10&gt;0, D10/①基本情報と建物情報の入力!H32/2,0), IF(G10&gt;0, IF(G11&gt;0, D10/①基本情報と建物情報の入力!H33, D10/①基本情報と建物情報の入力!H32/2), IF(G11&gt;0, D10/①基本情報と建物情報の入力!H32/2,0)))),"-"),"-")</f>
        <v>-</v>
      </c>
      <c r="DP10" s="16" t="str">
        <f>IF(A10&lt;=①基本情報と建物情報の入力!$G$20, IF(①基本情報と建物情報の入力!H32&gt;=2, IF(A10=1, IF(A10=①基本情報と建物情報の入力!$G$20, 0, IF(G11&gt;0, D10/①基本情報と建物情報の入力!H32/2, 0)), IF(A10=①基本情報と建物情報の入力!$G$20, IF(G10&gt;0, D10/①基本情報と建物情報の入力!H32/2,0), IF(G10&gt;0, IF(G11&gt;0, D10/①基本情報と建物情報の入力!H33, D10/①基本情報と建物情報の入力!H32/2), IF(G11&gt;0, D10/①基本情報と建物情報の入力!H32/2,0)))),"-"),"-")</f>
        <v>-</v>
      </c>
      <c r="DQ10" s="25" t="str">
        <f>IF(A10&lt;=①基本情報と建物情報の入力!$G$20, IF(①基本情報と建物情報の入力!H32&gt;=3, IF(A10=1, IF(A10=①基本情報と建物情報の入力!$G$20, 0, IF(G11&gt;0, D10/①基本情報と建物情報の入力!H32/2, 0)), IF(A10=①基本情報と建物情報の入力!$G$20, IF(G10&gt;0, D10/①基本情報と建物情報の入力!H32/2,0), IF(G10&gt;0, IF(G11&gt;0, D10/①基本情報と建物情報の入力!H33, D10/①基本情報と建物情報の入力!H32/2), IF(G11&gt;0, D10/①基本情報と建物情報の入力!H32/2,0)))),"-"),"-")</f>
        <v>-</v>
      </c>
      <c r="DR10" s="24" t="str">
        <f>IF(A10&lt;=①基本情報と建物情報の入力!$G$20, IF(①基本情報と建物情報の入力!H32&gt;=1, IF(A10=1, D10/①基本情報と建物情報の入力!H32, 0),"-"),"-")</f>
        <v>-</v>
      </c>
      <c r="DS10" s="16" t="str">
        <f>IF(A10&lt;=①基本情報と建物情報の入力!$G$20, IF(①基本情報と建物情報の入力!H32&gt;=1, IF(A10=1, E10, 0),"-"),"-")</f>
        <v>-</v>
      </c>
      <c r="DT10" s="16" t="str">
        <f>IF(A10&lt;=①基本情報と建物情報の入力!$G$20, IF(①基本情報と建物情報の入力!H32&gt;=1, IF(A10=1, D10/①基本情報と建物情報の入力!H32, 0),"-"),"-")</f>
        <v>-</v>
      </c>
      <c r="DU10" s="25" t="str">
        <f>IF(A10&lt;=①基本情報と建物情報の入力!$G$20, IF(①基本情報と建物情報の入力!H32&gt;=1, IF(A10=1, IF(①基本情報と建物情報の入力!H32=1, E10, 0), 0),"-"),"-")</f>
        <v>-</v>
      </c>
      <c r="DV10" s="24" t="str">
        <f>IF(A10&lt;=①基本情報と建物情報の入力!$G$20, IF(①基本情報と建物情報の入力!H32&gt;=2, IF(A10=1, D10/①基本情報と建物情報の入力!H32, 0),"-"),"-")</f>
        <v>-</v>
      </c>
      <c r="DW10" s="16" t="str">
        <f>IF(A10&lt;=①基本情報と建物情報の入力!$G$20, IF(①基本情報と建物情報の入力!H32&gt;=2, 0,"-"),"-")</f>
        <v>-</v>
      </c>
      <c r="DX10" s="16" t="str">
        <f>IF(A10&lt;=①基本情報と建物情報の入力!$G$20, IF(①基本情報と建物情報の入力!H32&gt;=2, IF(A10=1, D10/①基本情報と建物情報の入力!H32, 0),"-"),"-")</f>
        <v>-</v>
      </c>
      <c r="DY10" s="25" t="str">
        <f>IF(A10&lt;=①基本情報と建物情報の入力!$G$20, IF(①基本情報と建物情報の入力!H32&gt;=2, IF(A10=1, E10, 0),"-"),"-")</f>
        <v>-</v>
      </c>
      <c r="DZ10" s="24" t="str">
        <f>IF(A10&lt;=①基本情報と建物情報の入力!$G$20, IF(①基本情報と建物情報の入力!H32&gt;=3, IF(A10=1, D10/①基本情報と建物情報の入力!H32, 0),"-"),"-")</f>
        <v>-</v>
      </c>
      <c r="EA10" s="16" t="str">
        <f>IF(A10&lt;=①基本情報と建物情報の入力!$G$20, IF(①基本情報と建物情報の入力!H32&gt;=3, 0, "-"),"-")</f>
        <v>-</v>
      </c>
      <c r="EB10" s="16" t="str">
        <f>IF(A10&lt;=①基本情報と建物情報の入力!$G$20, IF(①基本情報と建物情報の入力!H32&gt;=3, IF(A10=1, D10/①基本情報と建物情報の入力!H32, 0),"-"),"-")</f>
        <v>-</v>
      </c>
      <c r="EC10" s="25" t="str">
        <f>IF(A10&lt;=①基本情報と建物情報の入力!$G$20, IF(①基本情報と建物情報の入力!H32&gt;=3, 0, "-"),"-")</f>
        <v>-</v>
      </c>
      <c r="ED10" s="24" t="str">
        <f>IF(A10&lt;=①基本情報と建物情報の入力!$G$20, IF(①基本情報と建物情報の入力!H32&gt;=1, IF(A10=1, IF(①基本情報と建物情報の入力!H32=1, D10*E10/①基本情報と建物情報の入力!H32/10, E10/2+D10*E10/①基本情報と建物情報の入力!H32/10),0),"-"),"-")</f>
        <v>-</v>
      </c>
      <c r="EE10" s="16" t="str">
        <f>IF(A10&lt;=①基本情報と建物情報の入力!$G$20, IF(①基本情報と建物情報の入力!H32&gt;=2, IF(A10=1, E10/2+D10*E10/①基本情報と建物情報の入力!H32/10,0),"-"),"-")</f>
        <v>-</v>
      </c>
      <c r="EF10" s="25" t="str">
        <f>IF(A10&lt;=①基本情報と建物情報の入力!$G$20, IF(①基本情報と建物情報の入力!H32&gt;=3, IF(A10=1, E10+D10*E10/①基本情報と建物情報の入力!H32/10,0),"-"),"-")</f>
        <v>-</v>
      </c>
      <c r="EG10" s="99"/>
      <c r="EH10" s="24" t="str">
        <f>IF(A10&lt;=①基本情報と建物情報の入力!$G$20, IF(①基本情報と建物情報の入力!H32&gt;=1, SUM(AT10:AU10,AW10),"-"),"-")</f>
        <v>-</v>
      </c>
      <c r="EI10" s="16" t="str">
        <f>IF(A10&lt;=①基本情報と建物情報の入力!$G$20, IF(①基本情報と建物情報の入力!H32&gt;=2, SUM(AX10:AY10,BA10),"-"),"-")</f>
        <v>-</v>
      </c>
      <c r="EJ10" s="25" t="str">
        <f>IF(A10&lt;=①基本情報と建物情報の入力!$G$20, IF(①基本情報と建物情報の入力!H32&gt;=3, SUM(BB10:BC10,BE10),"-"),"-")</f>
        <v>-</v>
      </c>
      <c r="EK10" s="24" t="str">
        <f>IF(A10&lt;=①基本情報と建物情報の入力!$G$20, IF(①基本情報と建物情報の入力!H32&gt;=1,  AV10,"-"),"-")</f>
        <v>-</v>
      </c>
      <c r="EL10" s="16" t="str">
        <f>IF(A10&lt;=①基本情報と建物情報の入力!$G$20, IF(①基本情報と建物情報の入力!H32&gt;=2,AZ10,"-"),"-")</f>
        <v>-</v>
      </c>
      <c r="EM10" s="25" t="str">
        <f>IF(A10&lt;=①基本情報と建物情報の入力!$G$20, IF(①基本情報と建物情報の入力!H32&gt;=3, BD10,"-"),"-")</f>
        <v>-</v>
      </c>
      <c r="EN10" s="24" t="str">
        <f>IF($A10&lt;=①基本情報と建物情報の入力!$G$20, IF(①基本情報と建物情報の入力!$H32&gt;=1, SUM(AE10:AF10,AH10),"-"),"-")</f>
        <v>-</v>
      </c>
      <c r="EO10" s="16" t="str">
        <f>IF($A10&lt;=①基本情報と建物情報の入力!$G$20, IF(①基本情報と建物情報の入力!$H32&gt;=2, SUM(AI10:AJ10,AL10),"-"),"-")</f>
        <v>-</v>
      </c>
      <c r="EP10" s="25" t="str">
        <f>IF($A10&lt;=①基本情報と建物情報の入力!$G$20, IF(①基本情報と建物情報の入力!$H32&gt;=3, SUM(AM10:AN10,AP10),"-"),"-")</f>
        <v>-</v>
      </c>
      <c r="EQ10" s="24" t="str">
        <f>IF($A10&lt;=①基本情報と建物情報の入力!$G$20, IF(①基本情報と建物情報の入力!$H32&gt;=1, AG10,"-"),"-")</f>
        <v>-</v>
      </c>
      <c r="ER10" s="16" t="str">
        <f>IF($A10&lt;=①基本情報と建物情報の入力!$G$20, IF(①基本情報と建物情報の入力!$H32&gt;=2, AK10,"-"),"-")</f>
        <v>-</v>
      </c>
      <c r="ES10" s="25" t="str">
        <f>IF($A10&lt;=①基本情報と建物情報の入力!$G$20, IF(①基本情報と建物情報の入力!$H32&gt;=3, AO10,"-"),"-")</f>
        <v>-</v>
      </c>
      <c r="ET10" s="99"/>
      <c r="EU10" s="24" t="str">
        <f>IF($A10&lt;=①基本情報と建物情報の入力!$G$20, IF(①基本情報と建物情報の入力!$H32&gt;=1,SUM(EH10,EK10),"-"),"-")</f>
        <v>-</v>
      </c>
      <c r="EV10" s="16" t="str">
        <f>IF($A10&lt;=①基本情報と建物情報の入力!$G$20, IF(①基本情報と建物情報の入力!$H32&gt;=2,SUM(EI10,EL10),"-"),"-")</f>
        <v>-</v>
      </c>
      <c r="EW10" s="25" t="str">
        <f>IF($A10&lt;=①基本情報と建物情報の入力!$G$20, IF(①基本情報と建物情報の入力!$H32&gt;=3,SUM(EJ10,EM10),"-"),"-")</f>
        <v>-</v>
      </c>
      <c r="EX10" s="24" t="str">
        <f>IF($A10&lt;=①基本情報と建物情報の入力!$G$20, IF(①基本情報と建物情報の入力!$H32&gt;=1,   Y10,"-"),"-")</f>
        <v>-</v>
      </c>
      <c r="EY10" s="16" t="str">
        <f>IF($A10&lt;=①基本情報と建物情報の入力!$G$20, IF(①基本情報と建物情報の入力!$H32&gt;=1,   Z10,"-"),"-")</f>
        <v>-</v>
      </c>
      <c r="EZ10" s="25" t="str">
        <f>IF($A10&lt;=①基本情報と建物情報の入力!$G$20, IF(①基本情報と建物情報の入力!$H32&gt;=1,   AA10,"-"),"-")</f>
        <v>-</v>
      </c>
      <c r="FA10" s="24" t="str">
        <f>IF($A10&lt;=①基本情報と建物情報の入力!$G$20, IF(①基本情報と建物情報の入力!$H32&gt;=1, IF($A10=1, P10, 0),"-"),"-")</f>
        <v>-</v>
      </c>
      <c r="FB10" s="16" t="str">
        <f>IF($A10&lt;=①基本情報と建物情報の入力!$G$20, IF(①基本情報と建物情報の入力!$H32&gt;=2, IF($A10=1, Q10, 0),"-"),"-")</f>
        <v>-</v>
      </c>
      <c r="FC10" s="25" t="str">
        <f>IF($A10&lt;=①基本情報と建物情報の入力!$G$20, IF(①基本情報と建物情報の入力!$H32&gt;=3, IF($A10=1, R10, 0),"-"),"-")</f>
        <v>-</v>
      </c>
      <c r="FD10" s="24" t="str">
        <f>IF($A10&lt;=①基本情報と建物情報の入力!$G$20, IF(①基本情報と建物情報の入力!$H32&gt;=1, AB10,"-"),"-")</f>
        <v>-</v>
      </c>
      <c r="FE10" s="16" t="str">
        <f>IF($A10&lt;=①基本情報と建物情報の入力!$G$20, IF(①基本情報と建物情報の入力!$H32&gt;=2, AC10,"-"),"-")</f>
        <v>-</v>
      </c>
      <c r="FF10" s="25" t="str">
        <f>IF($A10&lt;=①基本情報と建物情報の入力!$G$20, IF(①基本情報と建物情報の入力!$H32&gt;=3, AD10,"-"),"-")</f>
        <v>-</v>
      </c>
      <c r="FG10" s="24" t="str">
        <f>IF($A10&lt;=①基本情報と建物情報の入力!$G$20, IF(①基本情報と建物情報の入力!$H32&gt;=1, BF10,"-"),"-")</f>
        <v>-</v>
      </c>
      <c r="FH10" s="16" t="str">
        <f>IF($A10&lt;=①基本情報と建物情報の入力!$G$20, IF(①基本情報と建物情報の入力!$H32&gt;=2, BG10,"-"),"-")</f>
        <v>-</v>
      </c>
      <c r="FI10" s="25" t="str">
        <f>IF($A10&lt;=①基本情報と建物情報の入力!$G$20, IF(①基本情報と建物情報の入力!$H32&gt;=3, BH10,"-"),"-")</f>
        <v>-</v>
      </c>
      <c r="FJ10" s="24" t="str">
        <f>IF($A10&lt;=①基本情報と建物情報の入力!$G$20, IF(①基本情報と建物情報の入力!$H32&gt;=1, IF($A10=1, 0, BI10),"-"),"-")</f>
        <v>-</v>
      </c>
      <c r="FK10" s="16" t="str">
        <f>IF($A10&lt;=①基本情報と建物情報の入力!$G$20, IF(①基本情報と建物情報の入力!$H32&gt;=1, IF($A10=1, 0, BJ10),"-"),"-")</f>
        <v>-</v>
      </c>
      <c r="FL10" s="25" t="str">
        <f>IF($A10&lt;=①基本情報と建物情報の入力!$G$20, IF(①基本情報と建物情報の入力!$H32&gt;=1, IF($A10=1, 0, BK10),"-"),"-")</f>
        <v>-</v>
      </c>
      <c r="FM10" s="24" t="str">
        <f>IF($A10&lt;=①基本情報と建物情報の入力!$G$20, IF(①基本情報と建物情報の入力!$H32&gt;=1, BL10,"-"),"-")</f>
        <v>-</v>
      </c>
      <c r="FN10" s="16" t="str">
        <f>IF($A10&lt;=①基本情報と建物情報の入力!$G$20, IF(①基本情報と建物情報の入力!$H32&gt;=2, BM10,"-"),"-")</f>
        <v>-</v>
      </c>
      <c r="FO10" s="25" t="str">
        <f>IF($A10&lt;=①基本情報と建物情報の入力!$G$20, IF(①基本情報と建物情報の入力!$H32&gt;=3, BN10,"-"),"-")</f>
        <v>-</v>
      </c>
      <c r="FP10" s="24" t="str">
        <f>IF($A10&lt;=①基本情報と建物情報の入力!$G$20, IF(①基本情報と建物情報の入力!$H32&gt;=1, SUM(EN10,EQ10),"-"),"-")</f>
        <v>-</v>
      </c>
      <c r="FQ10" s="16" t="str">
        <f>IF($A10&lt;=①基本情報と建物情報の入力!$G$20, IF(①基本情報と建物情報の入力!$H32&gt;=2, SUM(EO10,ER10),"-"),"-")</f>
        <v>-</v>
      </c>
      <c r="FR10" s="25" t="str">
        <f>IF($A10&lt;=①基本情報と建物情報の入力!$G$20, IF(①基本情報と建物情報の入力!$H32&gt;=3, SUM(EP10,ES10),"-"),"-")</f>
        <v>-</v>
      </c>
      <c r="FS10" s="24" t="str">
        <f>IF($A10&lt;=①基本情報と建物情報の入力!$G$20, IF(①基本情報と建物情報の入力!$H32&gt;=1, AQ10,"-"),"-")</f>
        <v>-</v>
      </c>
      <c r="FT10" s="16" t="str">
        <f>IF($A10&lt;=①基本情報と建物情報の入力!$G$20, IF(①基本情報と建物情報の入力!$H32&gt;=2, AR10,"-"),"-")</f>
        <v>-</v>
      </c>
      <c r="FU10" s="25" t="str">
        <f>IF($A10&lt;=①基本情報と建物情報の入力!$G$20, IF(①基本情報と建物情報の入力!$H32&gt;=3, AS10,"-"),"-")</f>
        <v>-</v>
      </c>
      <c r="FV10" s="24" t="str">
        <f>IF($A10&lt;=①基本情報と建物情報の入力!$G$20, IF(①基本情報と建物情報の入力!$H32&gt;=1, SUM(EU10,EX10,FA10,FD10,FG10,FJ10,FM10,FP10,FS10),"-"),"-")</f>
        <v>-</v>
      </c>
      <c r="FW10" s="16" t="str">
        <f>IF($A10&lt;=①基本情報と建物情報の入力!$G$20, IF(①基本情報と建物情報の入力!$H32&gt;=2, SUM(EV10,EY10,FB10,FE10,FH10,FK10,FN10,FQ10,FT10),"-"),"-")</f>
        <v>-</v>
      </c>
      <c r="FX10" s="25" t="str">
        <f>IF($A10&lt;=①基本情報と建物情報の入力!$G$20, IF(①基本情報と建物情報の入力!$H32&gt;=3, SUM(EW10,EZ10,FC10,FF10,FI10,FL10,FO10,FR10,FU10),"-"),"-")</f>
        <v>-</v>
      </c>
      <c r="FY10" s="99"/>
      <c r="FZ10" s="24" t="str">
        <f>IF($A10&lt;=①基本情報と建物情報の入力!$G$20, ①基本情報と建物情報の入力!H$61, "-")</f>
        <v>-</v>
      </c>
      <c r="GA10" s="16" t="str">
        <f>IF($A10&lt;=①基本情報と建物情報の入力!$G$20, ①基本情報と建物情報の入力!H$62, "-")</f>
        <v>-</v>
      </c>
      <c r="GB10" s="16" t="str">
        <f>IF($A10&lt;=①基本情報と建物情報の入力!$G$20, ①基本情報と建物情報の入力!H$63, "-")</f>
        <v>-</v>
      </c>
      <c r="GC10" s="16" t="str">
        <f>IF($A10&lt;=①基本情報と建物情報の入力!$G$20, ①基本情報と建物情報の入力!H$64, "-")</f>
        <v>-</v>
      </c>
      <c r="GD10" s="16" t="str">
        <f>IF($A10&lt;=①基本情報と建物情報の入力!$G$20, ①基本情報と建物情報の入力!H$65, "-")</f>
        <v>-</v>
      </c>
      <c r="GE10" s="16" t="str">
        <f>IF($A10&lt;=①基本情報と建物情報の入力!$G$20, ①基本情報と建物情報の入力!H$66, "-")</f>
        <v>-</v>
      </c>
      <c r="GF10" s="16" t="str">
        <f>IF(A10&lt;=①基本情報と建物情報の入力!$G$20, ①基本情報と建物情報の入力!$H$66/(2*(0.09-0.15)*①基本情報と建物情報の入力!$H$66+1),"-")</f>
        <v>-</v>
      </c>
      <c r="GG10" s="16" t="str">
        <f>IF($A10&lt;=①基本情報と建物情報の入力!$G$20, ①基本情報と建物情報の入力!H$67, "-")</f>
        <v>-</v>
      </c>
      <c r="GH10" s="25" t="str">
        <f>IF($A10&lt;=①基本情報と建物情報の入力!$G$20, 4.65, "-")</f>
        <v>-</v>
      </c>
      <c r="GI10" s="99"/>
      <c r="GJ10" s="24" t="str">
        <f>IF($A10&lt;=①基本情報と建物情報の入力!$G$20,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0" s="16" t="str">
        <f t="array" ref="GK10">IF($A10&lt;=①基本情報と建物情報の入力!$G$20,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0" s="16" t="str">
        <f t="array" ref="GL10">IF($A10&lt;=①基本情報と建物情報の入力!$G$20,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0" s="16" t="str">
        <f t="array" ref="GM10">IF($A10&lt;=①基本情報と建物情報の入力!$G$20,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0" s="16" t="str">
        <f t="array" ref="GN10">IF($A10&lt;=①基本情報と建物情報の入力!$G$20,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0" s="16" t="str">
        <f t="array" ref="GO10">IF($A10&lt;=①基本情報と建物情報の入力!$G$20,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0" s="16" t="str">
        <f t="array" ref="GP10">IF($A10&lt;=①基本情報と建物情報の入力!$G$20,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0" s="16" t="str">
        <f t="array" ref="GQ10">IF($A10&lt;=①基本情報と建物情報の入力!$G$20,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0" s="16" t="str">
        <f t="array" ref="GR10">IF($A10&lt;=①基本情報と建物情報の入力!$G$20,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0" s="16" t="str">
        <f t="array" ref="GS10">IF($A10&lt;=①基本情報と建物情報の入力!$G$20,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0" s="25" t="str">
        <f t="array" ref="GT10">IF($A10&lt;=①基本情報と建物情報の入力!$G$20,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0" s="99"/>
      <c r="GV10" s="24" t="str">
        <f>IF($A10&lt;=①基本情報と建物情報の入力!$G$20, 温度差係数!$A$10, "-")</f>
        <v>-</v>
      </c>
      <c r="GW10" s="16" t="str">
        <f>IF($A10&lt;=①基本情報と建物情報の入力!$G$20,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0" s="16" t="str">
        <f>IF($A10&lt;=①基本情報と建物情報の入力!$G$20, 温度差係数!$B$10, "-")</f>
        <v>-</v>
      </c>
      <c r="GY10" s="25" t="str">
        <f>IF($A10&lt;=①基本情報と建物情報の入力!$G$20, INDEX(温度差係数!$C$10:$J$10, 0, MATCH(①基本情報と建物情報の入力!$G$13, 温度差係数!$C$9:$J$9, 0)), "-")</f>
        <v>-</v>
      </c>
      <c r="GZ10" s="99"/>
      <c r="HA10" s="24" t="str">
        <f>IF($A10&lt;=①基本情報と建物情報の入力!$G$20, IF(①基本情報と建物情報の入力!$H32&gt;=1, EH10*$FZ10*$GV10+EK10*$FZ10*$GW10,"-"),"-")</f>
        <v>-</v>
      </c>
      <c r="HB10" s="16" t="str">
        <f>IF($A10&lt;=①基本情報と建物情報の入力!$G$20, IF(①基本情報と建物情報の入力!$H32&gt;=2, EI10*$FZ10*$GV10+EL10*$FZ10*$GW10,"-"),"-")</f>
        <v>-</v>
      </c>
      <c r="HC10" s="25" t="str">
        <f>IF($A10&lt;=①基本情報と建物情報の入力!$G$20, IF(①基本情報と建物情報の入力!$H32&gt;=3, EJ10*$FZ10*$GV10+EM10*$FZ10*$GW10,"-"),"-")</f>
        <v>-</v>
      </c>
      <c r="HD10" s="24" t="str">
        <f>IF($A10&lt;=①基本情報と建物情報の入力!$G$20, IF(①基本情報と建物情報の入力!$H32&gt;=1, EX10*$GA10*$GV10,"-"),"-")</f>
        <v>-</v>
      </c>
      <c r="HE10" s="16" t="str">
        <f>IF($A10&lt;=①基本情報と建物情報の入力!$G$20, IF(①基本情報と建物情報の入力!$H32&gt;=2, EY10*$GA10*$GV10,"-"),"-")</f>
        <v>-</v>
      </c>
      <c r="HF10" s="25" t="str">
        <f>IF($A10&lt;=①基本情報と建物情報の入力!$G$20, IF(①基本情報と建物情報の入力!$H32&gt;=3, EZ10*$GA10*$GV10,"-"),"-")</f>
        <v>-</v>
      </c>
      <c r="HG10" s="24" t="str">
        <f>IF($A10&lt;=①基本情報と建物情報の入力!$G$20, IF(①基本情報と建物情報の入力!$H32&gt;=1, FA10*$GB10*$GX10,"-"),"-")</f>
        <v>-</v>
      </c>
      <c r="HH10" s="16" t="str">
        <f>IF($A10&lt;=①基本情報と建物情報の入力!$G$20, IF(①基本情報と建物情報の入力!$H32&gt;=2, FB10*$GB10*$GX10,"-"),"-")</f>
        <v>-</v>
      </c>
      <c r="HI10" s="25" t="str">
        <f>IF($A10&lt;=①基本情報と建物情報の入力!$G$20, IF(①基本情報と建物情報の入力!$H32&gt;=3, FC10*$GB10*$GX10,"-"),"-")</f>
        <v>-</v>
      </c>
      <c r="HJ10" s="24" t="str">
        <f>IF($A10&lt;=①基本情報と建物情報の入力!$G$20, IF(①基本情報と建物情報の入力!$H32&gt;=1, FD10*$GC10*$GV10,"-"),"-")</f>
        <v>-</v>
      </c>
      <c r="HK10" s="16" t="str">
        <f>IF($A10&lt;=①基本情報と建物情報の入力!$G$20, IF(①基本情報と建物情報の入力!$H32&gt;=2, FE10*$GC10*$GV10,"-"),"-")</f>
        <v>-</v>
      </c>
      <c r="HL10" s="25" t="str">
        <f>IF($A10&lt;=①基本情報と建物情報の入力!$G$20, IF(①基本情報と建物情報の入力!$H32&gt;=3, FF10*$GC10*$GV10,"-"),"-")</f>
        <v>-</v>
      </c>
      <c r="HM10" s="24" t="str">
        <f>IF($A10&lt;=①基本情報と建物情報の入力!$G$20, IF(①基本情報と建物情報の入力!$H32&gt;=1, FG10*$GD10*$GY10,"-"),"-")</f>
        <v>-</v>
      </c>
      <c r="HN10" s="16" t="str">
        <f>IF($A10&lt;=①基本情報と建物情報の入力!$G$20, IF(①基本情報と建物情報の入力!$H32&gt;=2, FH10*$GD10*$GY10,"-"),"-")</f>
        <v>-</v>
      </c>
      <c r="HO10" s="25" t="str">
        <f>IF($A10&lt;=①基本情報と建物情報の入力!$G$20, IF(①基本情報と建物情報の入力!$H32&gt;=3, FI10*$GD10*$GY10,"-"),"-")</f>
        <v>-</v>
      </c>
      <c r="HP10" s="24" t="str">
        <f>IF($A10&lt;=①基本情報と建物情報の入力!$G$20, IF(①基本情報と建物情報の入力!$H32&gt;=1, FJ10*$GE10*$GY10,"-"),"-")</f>
        <v>-</v>
      </c>
      <c r="HQ10" s="16" t="str">
        <f>IF($A10&lt;=①基本情報と建物情報の入力!$G$20, IF(①基本情報と建物情報の入力!$H32&gt;=2, FK10*$GE10*$GY10,"-"),"-")</f>
        <v>-</v>
      </c>
      <c r="HR10" s="25" t="str">
        <f>IF($A10&lt;=①基本情報と建物情報の入力!$G$20, IF(①基本情報と建物情報の入力!$H32&gt;=3, FL10*$GE10*$GY10,"-"),"-")</f>
        <v>-</v>
      </c>
      <c r="HS10" s="24" t="str">
        <f>IF($A10&lt;=①基本情報と建物情報の入力!$G$20, IF(①基本情報と建物情報の入力!$H32&gt;=1, FM10*$GF10*$GY10,"-"),"-")</f>
        <v>-</v>
      </c>
      <c r="HT10" s="16" t="str">
        <f>IF($A10&lt;=①基本情報と建物情報の入力!$G$20, IF(①基本情報と建物情報の入力!$H32&gt;=2, FN10*$GF10*$GY10,"-"),"-")</f>
        <v>-</v>
      </c>
      <c r="HU10" s="25" t="str">
        <f>IF($A10&lt;=①基本情報と建物情報の入力!$G$20, IF(①基本情報と建物情報の入力!$H32&gt;=3, FO10*$GF10*$GY10,"-"),"-")</f>
        <v>-</v>
      </c>
      <c r="HV10" s="24" t="str">
        <f>IF($A10&lt;=①基本情報と建物情報の入力!$G$20, IF(①基本情報と建物情報の入力!$H32&gt;=1, EN10*$GG10*$GV10+EQ10*$GG10*$GW10,"-"),"-")</f>
        <v>-</v>
      </c>
      <c r="HW10" s="16" t="str">
        <f>IF($A10&lt;=①基本情報と建物情報の入力!$G$20, IF(①基本情報と建物情報の入力!$H32&gt;=2, EO10*$GG10*$GV10+ER10*$GG10*$GW10,"-"),"-")</f>
        <v>-</v>
      </c>
      <c r="HX10" s="25" t="str">
        <f>IF($A10&lt;=①基本情報と建物情報の入力!$G$20, IF(①基本情報と建物情報の入力!$H32&gt;=3, EP10*$GG10*$GV10+ES10*$GG10*$GW10,"-"),"-")</f>
        <v>-</v>
      </c>
      <c r="HY10" s="24" t="str">
        <f>IF($A10&lt;=①基本情報と建物情報の入力!$G$20, IF(①基本情報と建物情報の入力!$H32&gt;=1, FS10*$GH10*$GW10,"-"),"-")</f>
        <v>-</v>
      </c>
      <c r="HZ10" s="16" t="str">
        <f>IF($A10&lt;=①基本情報と建物情報の入力!$G$20, IF(①基本情報と建物情報の入力!$H32&gt;=2, FT10*$GH10*$GW10,"-"),"-")</f>
        <v>-</v>
      </c>
      <c r="IA10" s="25" t="str">
        <f>IF($A10&lt;=①基本情報と建物情報の入力!$G$20, IF(①基本情報と建物情報の入力!$H32&gt;=3, FU10*$GH10*$GW10,"-"),"-")</f>
        <v>-</v>
      </c>
      <c r="IB10" s="99"/>
      <c r="IC10" s="24" t="str">
        <f>IF($A10&lt;=①基本情報と建物情報の入力!$G$20, IF(①基本情報と建物情報の入力!$H32&gt;=1, SUM(BP10:BQ10,BS10) *$GJ10*$GV10+BR10*$GJ10*$GW10,"-"),"-")</f>
        <v>-</v>
      </c>
      <c r="ID10" s="16" t="str">
        <f>IF($A10&lt;=①基本情報と建物情報の入力!$G$20, IF(①基本情報と建物情報の入力!$H32&gt;=2, SUM(BT10:BU10,BW10) *$GJ10*$GV10+BV10*$GJ10*$GW10,"-"),"-")</f>
        <v>-</v>
      </c>
      <c r="IE10" s="25" t="str">
        <f>IF($A10&lt;=①基本情報と建物情報の入力!$G$20, IF(①基本情報と建物情報の入力!$H32&gt;=3, SUM(BX10:BY10,CA10) *$GJ10*$GV10+BZ10*$GJ10*$GW10,"-"),"-")</f>
        <v>-</v>
      </c>
      <c r="IF10" s="24" t="str">
        <f>IF($A10&lt;=①基本情報と建物情報の入力!$G$20, IF(①基本情報と建物情報の入力!$H32&gt;=1, CB10*$GK10*$GV10,"-"),"-")</f>
        <v>-</v>
      </c>
      <c r="IG10" s="16" t="str">
        <f>IF($A10&lt;=①基本情報と建物情報の入力!$G$20, IF(①基本情報と建物情報の入力!$H32&gt;=2, CC10*$GK10*$GV10,"-"),"-")</f>
        <v>-</v>
      </c>
      <c r="IH10" s="25" t="str">
        <f>IF($A10&lt;=①基本情報と建物情報の入力!$G$20, IF(①基本情報と建物情報の入力!$H32&gt;=3, CD10*$GK10*$GV10,"-"),"-")</f>
        <v>-</v>
      </c>
      <c r="II10" s="24" t="str">
        <f>IF($A10&lt;=①基本情報と建物情報の入力!$G$20, IF(①基本情報と建物情報の入力!$H32&gt;=1, CE10*$GL10*$GV10,"-"),"-")</f>
        <v>-</v>
      </c>
      <c r="IJ10" s="16" t="str">
        <f>IF($A10&lt;=①基本情報と建物情報の入力!$G$20, IF(①基本情報と建物情報の入力!$H32&gt;=2, CF10*$GL10*$GV10,"-"),"-")</f>
        <v>-</v>
      </c>
      <c r="IK10" s="25" t="str">
        <f>IF($A10&lt;=①基本情報と建物情報の入力!$G$20, IF(①基本情報と建物情報の入力!$H32&gt;=3, CG10*$GL10*$GV10,"-"),"-")</f>
        <v>-</v>
      </c>
      <c r="IL10" s="24" t="str">
        <f>IF($A10&lt;=①基本情報と建物情報の入力!$G$20, IF(①基本情報と建物情報の入力!$H32&gt;=1, SUM(CH10:CI10,CK10)*$GM10*$GV10+CJ10*$GM10*$GW10,"-"),"-")</f>
        <v>-</v>
      </c>
      <c r="IM10" s="16" t="str">
        <f>IF($A10&lt;=①基本情報と建物情報の入力!$G$20, IF(①基本情報と建物情報の入力!$H32&gt;=2, SUM(CL10:CM10,CO10)*$GM10*$GV10+CN10*$GM10*$GW10,"-"),"-")</f>
        <v>-</v>
      </c>
      <c r="IN10" s="25" t="str">
        <f>IF($A10&lt;=①基本情報と建物情報の入力!$G$20, IF(①基本情報と建物情報の入力!$H32&gt;=3, SUM(CP10:CQ10,CS10)*$GM10*$GV10+CR10*$GM10*$GW10,"-"),"-")</f>
        <v>-</v>
      </c>
      <c r="IO10" s="24" t="str">
        <f>IF($A10&lt;=①基本情報と建物情報の入力!$G$20, IF(①基本情報と建物情報の入力!$H32&gt;=1, CT10*$GN10*$GV10,"-"),"-")</f>
        <v>-</v>
      </c>
      <c r="IP10" s="16" t="str">
        <f>IF($A10&lt;=①基本情報と建物情報の入力!$G$20, IF(①基本情報と建物情報の入力!$H32&gt;=2, CU10*$GN10*$GV10,"-"),"-")</f>
        <v>-</v>
      </c>
      <c r="IQ10" s="25" t="str">
        <f>IF($A10&lt;=①基本情報と建物情報の入力!$G$20, IF(①基本情報と建物情報の入力!$H32&gt;=3, CV10*$GN10*$GV10,"-"),"-")</f>
        <v>-</v>
      </c>
      <c r="IR10" s="24" t="str">
        <f>IF($A10&lt;=①基本情報と建物情報の入力!$G$20, IF(①基本情報と建物情報の入力!$H32&gt;=1, SUM(CW10:CX10,CZ10)*$GO10*$GV10+CY10*$GO10*$GW10,"-"),"-")</f>
        <v>-</v>
      </c>
      <c r="IS10" s="16" t="str">
        <f>IF($A10&lt;=①基本情報と建物情報の入力!$G$20, IF(①基本情報と建物情報の入力!$H32&gt;=2, SUM(DA10:DB10,DD10)*$GO10*$GV10+DC10*$GO10*$GW10,"-"),"-")</f>
        <v>-</v>
      </c>
      <c r="IT10" s="25" t="str">
        <f>IF($A10&lt;=①基本情報と建物情報の入力!$G$20, IF(①基本情報と建物情報の入力!$H32&gt;=3, SUM(DE10:DF10,DH10)*$GO10*$GV10+DG10*$GO10*$GW10,"-"),"-")</f>
        <v>-</v>
      </c>
      <c r="IU10" s="24" t="str">
        <f>IF($A10&lt;=①基本情報と建物情報の入力!$G$20, IF(①基本情報と建物情報の入力!$H32&gt;=1, DI10*$GP10*$GV10,"-"),"-")</f>
        <v>-</v>
      </c>
      <c r="IV10" s="16" t="str">
        <f>IF($A10&lt;=①基本情報と建物情報の入力!$G$20, IF(①基本情報と建物情報の入力!$H32&gt;=2, DJ10*$GP10*$GV10,"-"),"-")</f>
        <v>-</v>
      </c>
      <c r="IW10" s="25" t="str">
        <f>IF($A10&lt;=①基本情報と建物情報の入力!$G$20, IF(①基本情報と建物情報の入力!$H32&gt;=3, DK10*$GP10*$GV10,"-"),"-")</f>
        <v>-</v>
      </c>
      <c r="IX10" s="24" t="str">
        <f>IF($A10&lt;=①基本情報と建物情報の入力!$G$20, IF(①基本情報と建物情報の入力!$H32&gt;=1, DL10*$GQ10*$GV10,"-"),"-")</f>
        <v>-</v>
      </c>
      <c r="IY10" s="16" t="str">
        <f>IF($A10&lt;=①基本情報と建物情報の入力!$G$20, IF(①基本情報と建物情報の入力!$H32&gt;=2, DM10*$GQ10*$GV10,"-"),"-")</f>
        <v>-</v>
      </c>
      <c r="IZ10" s="25" t="str">
        <f>IF($A10&lt;=①基本情報と建物情報の入力!$G$20, IF(①基本情報と建物情報の入力!$H32&gt;=3, DN10*$GQ10*$GV10,"-"),"-")</f>
        <v>-</v>
      </c>
      <c r="JA10" s="24" t="str">
        <f>IF($A10&lt;=①基本情報と建物情報の入力!$G$20, IF(①基本情報と建物情報の入力!$H32&gt;=1, DO10*$GR10*$GV10,"-"),"-")</f>
        <v>-</v>
      </c>
      <c r="JB10" s="16" t="str">
        <f>IF($A10&lt;=①基本情報と建物情報の入力!$G$20, IF(①基本情報と建物情報の入力!$H32&gt;=2, DP10*$GR10*$GV10,"-"),"-")</f>
        <v>-</v>
      </c>
      <c r="JC10" s="25" t="str">
        <f>IF($A10&lt;=①基本情報と建物情報の入力!$G$20, IF(①基本情報と建物情報の入力!$H32&gt;=3, DQ10*$GR10*$GV10,"-"),"-")</f>
        <v>-</v>
      </c>
      <c r="JD10" s="24" t="str">
        <f>IF($A10&lt;=①基本情報と建物情報の入力!$G$20, IF(①基本情報と建物情報の入力!$H32&gt;=1, SUM(DR10:DS10,DU10)*$GS10*$GV10+DT10*$GS10*$GW10,"-"),"-")</f>
        <v>-</v>
      </c>
      <c r="JE10" s="16" t="str">
        <f>IF($A10&lt;=①基本情報と建物情報の入力!$G$20, IF(①基本情報と建物情報の入力!$H32&gt;=2, SUM(DV10:DW10,DY10)*$GS10*$GV10+DX10*$GS10*$GW10,"-"),"-")</f>
        <v>-</v>
      </c>
      <c r="JF10" s="25" t="str">
        <f>IF($A10&lt;=①基本情報と建物情報の入力!$G$20, IF(①基本情報と建物情報の入力!$H32&gt;=3, SUM(DZ10:EA10,EC10)*$GS10*$GV10+EB10*$GS10*$GW10,"-"),"-")</f>
        <v>-</v>
      </c>
      <c r="JG10" s="24" t="str">
        <f>IF($A10&lt;=①基本情報と建物情報の入力!$G$20, IF(①基本情報と建物情報の入力!$H32&gt;=1, ED10*$GT10*$GX10,"-"),"-")</f>
        <v>-</v>
      </c>
      <c r="JH10" s="16" t="str">
        <f>IF($A10&lt;=①基本情報と建物情報の入力!$G$20, IF(①基本情報と建物情報の入力!$H32&gt;=2, EE10*$GT10*$GX10,"-"),"-")</f>
        <v>-</v>
      </c>
      <c r="JI10" s="25" t="str">
        <f>IF($A10&lt;=①基本情報と建物情報の入力!$G$20, IF(①基本情報と建物情報の入力!$H32&gt;=3, EF10*$GT10*$GX10,"-"),"-")</f>
        <v>-</v>
      </c>
      <c r="JJ10" s="99"/>
      <c r="JK10" s="24" t="str">
        <f>IF($A10&lt;=①基本情報と建物情報の入力!$G$20, IF(①基本情報と建物情報の入力!$H32&gt;=1, SUM(HA10,HD10,HG10,HJ10,HM10,HP10,HS10,HV10,HY10)+SUM(IC10,IF10,II10,IL10,IO10,IR10,IU10,IX10,JA10,JD10,JG10),"-"),"-")</f>
        <v>-</v>
      </c>
      <c r="JL10" s="16" t="str">
        <f>IF($A10&lt;=①基本情報と建物情報の入力!$G$20, IF(①基本情報と建物情報の入力!$H32&gt;=2, SUM(HB10,HE10,HH10,HK10,HN10,HQ10,HT10,HW10,HZ10)+SUM(ID10,IG10,IJ10,IM10,IP10,IS10,IV10,IY10,JB10,JE10,JH10),"-"),"-")</f>
        <v>-</v>
      </c>
      <c r="JM10" s="25" t="str">
        <f>IF($A10&lt;=①基本情報と建物情報の入力!$G$20, IF(①基本情報と建物情報の入力!$H32&gt;=3, SUM(HC10,HF10,HI10,HL10,HO10,HR10,HU10,HX10,IA10)+SUM(IE10,IH10,IK10,IN10,IQ10,IT10,IW10,IZ10,JC10,JF10,JI10),"-"),"-")</f>
        <v>-</v>
      </c>
      <c r="JN10" s="16" t="str">
        <f>IF($A10&lt;=①基本情報と建物情報の入力!$G$20, IF(①基本情報と建物情報の入力!$H32&gt;=1, ROUNDUP(JK10/FV10, 2),"-"),"-")</f>
        <v>-</v>
      </c>
      <c r="JO10" s="16" t="str">
        <f>IF($A10&lt;=①基本情報と建物情報の入力!$G$20, IF(①基本情報と建物情報の入力!$H32&gt;=2, ROUNDUP(JL10/FW10, 2),"-"),"-")</f>
        <v>-</v>
      </c>
      <c r="JP10" s="16" t="str">
        <f>IF($A10&lt;=①基本情報と建物情報の入力!$G$20, IF(①基本情報と建物情報の入力!$H32&gt;=3, ROUNDUP(JM10/FX10, 2),"-"),"-")</f>
        <v>-</v>
      </c>
      <c r="JQ10" s="99"/>
      <c r="JR10" s="101" t="str">
        <f>IF($A10&lt;=①基本情報と建物情報の入力!$G$20, INDEX(方位係数!$B$7:$H$16, MATCH(JR$4, 方位係数!$A$7:$A$16,0), MATCH(①基本情報と建物情報の入力!$G$13, 方位係数!$B$6:$I$6,0)),"-")</f>
        <v>-</v>
      </c>
      <c r="JS10" s="101" t="str">
        <f>IF($A10&lt;=①基本情報と建物情報の入力!$G$20, INDEX(方位係数!$B$7:$H$16, MATCH(JS$4, 方位係数!$A$7:$A$16,0), MATCH(①基本情報と建物情報の入力!$G$13, 方位係数!$B$6:$I$6,0)),"-")</f>
        <v>-</v>
      </c>
      <c r="JT10" s="101" t="str">
        <f>IF($A10&lt;=①基本情報と建物情報の入力!$G$20, INDEX(方位係数!$B$7:$H$16, MATCH(JT$4, 方位係数!$A$7:$A$16,0), MATCH(①基本情報と建物情報の入力!$G$13, 方位係数!$B$6:$I$6,0)),"-")</f>
        <v>-</v>
      </c>
      <c r="JU10" s="101" t="str">
        <f>IF($A10&lt;=①基本情報と建物情報の入力!$G$20, INDEX(方位係数!$B$7:$H$16, MATCH(JU$4, 方位係数!$A$7:$A$16,0), MATCH(①基本情報と建物情報の入力!$G$13, 方位係数!$B$6:$I$6,0)),"-")</f>
        <v>-</v>
      </c>
      <c r="JV10" s="101" t="str">
        <f>IF($A10&lt;=①基本情報と建物情報の入力!$G$20, INDEX(方位係数!$B$7:$H$16, MATCH(JV$4, 方位係数!$A$7:$A$16,0), MATCH(①基本情報と建物情報の入力!$G$13, 方位係数!$B$6:$I$6,0)),"-")</f>
        <v>-</v>
      </c>
      <c r="JW10" s="99"/>
      <c r="JX10" s="24" t="str">
        <f>IF($A10&lt;=①基本情報と建物情報の入力!$G$20, IF(①基本情報と建物情報の入力!$H32&gt;=1, IF(AT10=0, 0, AT10*0.034*($FZ10+(BP10*$GJ10+$CE10*$GL10+CH10*$GM10+CW10*$GO10+DR10*$GS10)/AT10)*JR10),"-"),"-")</f>
        <v>-</v>
      </c>
      <c r="JY10" s="16" t="str">
        <f>IF($A10&lt;=①基本情報と建物情報の入力!$G$20, IF(①基本情報と建物情報の入力!$H32&gt;=1, IF(AU10=0, 0, AU10*0.034*($FZ10+(BQ10*$GJ10+$CE10*$GL10+CI10*$GM10+CX10*$GO10+DS10*$GS10)/AU10)*JS10),"-"),"-")</f>
        <v>-</v>
      </c>
      <c r="JZ10" s="16" t="str">
        <f>IF($A10&lt;=①基本情報と建物情報の入力!$G$20, IF(①基本情報と建物情報の入力!$H32&gt;=1, IF(AV10=0, 0, AV10*0.034*($FZ10+(BR10*$GJ10+$CE10*$GL10+CJ10*$GM10+CY10*$GO10+DT10*$GS10)/AV10)*JT10),"-"),"-")</f>
        <v>-</v>
      </c>
      <c r="KA10" s="25" t="str">
        <f>IF($A10&lt;=①基本情報と建物情報の入力!$G$20, IF(①基本情報と建物情報の入力!$H32&gt;=1, IF(AW10=0, 0, AW10*0.034*($FZ10+(BS10*$GJ10+$CE10*$GL10+CK10*$GM10+CZ10*$GO10+DU10*$GS10)/AW10)*JU10),"-"),"-")</f>
        <v>-</v>
      </c>
      <c r="KB10" s="24" t="str">
        <f>IF($A10&lt;=①基本情報と建物情報の入力!$G$20, IF(①基本情報と建物情報の入力!$H32&gt;=2, IF(AX10=0, 0, AX10*0.034*($FZ10+(BT10*$GJ10+$CF10*$GL10+CL10*$GM10+DA10*$GO10+DV10*$GS10)/AX10)*JR10),"-"),"-")</f>
        <v>-</v>
      </c>
      <c r="KC10" s="16" t="str">
        <f>IF($A10&lt;=①基本情報と建物情報の入力!$G$20, IF(①基本情報と建物情報の入力!$H32&gt;=2, IF(AY10=0, 0, AY10*0.034*($FZ10+(BU10*$GJ10+$CF10*$GL10+CM10*$GM10+DB10*$GO10+DW10*$GS10)/AY10)*JS10),"-"),"-")</f>
        <v>-</v>
      </c>
      <c r="KD10" s="16" t="str">
        <f>IF($A10&lt;=①基本情報と建物情報の入力!$G$20, IF(①基本情報と建物情報の入力!$H32&gt;=2, IF(AZ10=0, 0, AZ10*0.034*($FZ10+(BV10*$GJ10+$CF10*$GL10+CN10*$GM10+DC10*$GO10+DX10*$GS10)/AZ10)*JT10),"-"),"-")</f>
        <v>-</v>
      </c>
      <c r="KE10" s="25" t="str">
        <f>IF($A10&lt;=①基本情報と建物情報の入力!$G$20, IF(①基本情報と建物情報の入力!$H32&gt;=2, IF(BA10=0, 0, BA10*0.034*($FZ10+(BW10*$GJ10+$CF10*$GL10+CO10*$GM10+DD10*$GO10+DY10*$GS10)/BA10)*JU10),"-"),"-")</f>
        <v>-</v>
      </c>
      <c r="KF10" s="24" t="str">
        <f>IF($A10&lt;=①基本情報と建物情報の入力!$G$20, IF(①基本情報と建物情報の入力!$H32&gt;=3, IF(BB10=0, 0, BB10*0.034*($FZ10+(BX10*$GJ10+$CG10*$GL10+CP10*$GM10+DE10*$GO10+DZ10*$GS10)/BB10)*JR10),"-"),"-")</f>
        <v>-</v>
      </c>
      <c r="KG10" s="16" t="str">
        <f>IF($A10&lt;=①基本情報と建物情報の入力!$G$20, IF(①基本情報と建物情報の入力!$H32&gt;=3, IF(BC10=0, 0, BC10*0.034*($FZ10+(BY10*$GJ10+$CG10*$GL10+CQ10*$GM10+DF10*$GO10+EA10*$GS10)/BC10)*JS10),"-"),"-")</f>
        <v>-</v>
      </c>
      <c r="KH10" s="16" t="str">
        <f>IF($A10&lt;=①基本情報と建物情報の入力!$G$20, IF(①基本情報と建物情報の入力!$H32&gt;=3, IF(BD10=0, 0, BD10*0.034*($FZ10+(BZ10*$GJ10+$CG10*$GL10+CR10*$GM10+DG10*$GO10+EB10*$GS10)/BD10)*JT10),"-"),"-")</f>
        <v>-</v>
      </c>
      <c r="KI10" s="25" t="str">
        <f>IF($A10&lt;=①基本情報と建物情報の入力!$G$20, IF(①基本情報と建物情報の入力!$H32&gt;=3, IF(BE10=0, 0, BE10*0.034*($FZ10+(CA10*$GJ10+$CG10*$GL10+CS10*$GM10+DH10*$GO10+EC10*$GS10)/BE10)*JU10),"-"),"-")</f>
        <v>-</v>
      </c>
      <c r="KJ10" s="24" t="str">
        <f>IF($A10&lt;=①基本情報と建物情報の入力!$G$20, IF(①基本情報と建物情報の入力!$H32&gt;=1, IF(EX10=0, 0, EX10*0.034*($GA10+(CB10*$GK10+CT10*$GN10+DL10*$GQ10)/EX10)*$JV10),"-"),"-")</f>
        <v>-</v>
      </c>
      <c r="KK10" s="16" t="str">
        <f>IF($A10&lt;=①基本情報と建物情報の入力!$G$20, IF(①基本情報と建物情報の入力!$H32&gt;=2, IF(EY10=0, 0, EY10*0.034*($GA10+(CC10*$GK10+CU10*$GN10+DM10*$GQ10)/EY10)*$JV10),"-"),"-")</f>
        <v>-</v>
      </c>
      <c r="KL10" s="25" t="str">
        <f>IF($A10&lt;=①基本情報と建物情報の入力!$G$20, IF(①基本情報と建物情報の入力!$H32&gt;=3, IF(EZ10=0, 0, EZ10*0.034*($GA10+(CD10*$GK10+CV10*$GN10+DN10*$GQ10)/EZ10)*$JV10),"-"),"-")</f>
        <v>-</v>
      </c>
      <c r="KM10" s="24" t="str">
        <f>IF($A10&lt;=①基本情報と建物情報の入力!$G$20, 0.51,"-")</f>
        <v>-</v>
      </c>
      <c r="KN10" s="25" t="str">
        <f>IF($A10&lt;=①基本情報と建物情報の入力!$G$20, IF(①基本情報と建物情報の入力!$H32&gt;=1, ①基本情報と建物情報の入力!$H$68,"-"),"-")</f>
        <v>-</v>
      </c>
      <c r="KO10" s="24" t="str">
        <f>IF($A10&lt;=①基本情報と建物情報の入力!$G$20, IF(①基本情報と建物情報の入力!$H32&gt;=1, AE10*$KM10*$KN10*JR10,"-"),"-")</f>
        <v>-</v>
      </c>
      <c r="KP10" s="16" t="str">
        <f>IF($A10&lt;=①基本情報と建物情報の入力!$G$20, IF(①基本情報と建物情報の入力!$H32&gt;=1, AF10*$KM10*$KN10,"-"),"-")</f>
        <v>-</v>
      </c>
      <c r="KQ10" s="16" t="str">
        <f>IF($A10&lt;=①基本情報と建物情報の入力!$G$20, IF(①基本情報と建物情報の入力!$H32&gt;=1, AG10*$KM10*$KN10,"-"),"-")</f>
        <v>-</v>
      </c>
      <c r="KR10" s="25" t="str">
        <f>IF($A10&lt;=①基本情報と建物情報の入力!$G$20, IF(①基本情報と建物情報の入力!$H32&gt;=1, AH10*$KM10*$KN10,"-"),"-")</f>
        <v>-</v>
      </c>
      <c r="KS10" s="24" t="str">
        <f>IF($A10&lt;=①基本情報と建物情報の入力!$G$20, IF(①基本情報と建物情報の入力!$H32&gt;=2, AI10*$KM10*$KN10*JR10,"-"),"-")</f>
        <v>-</v>
      </c>
      <c r="KT10" s="16" t="str">
        <f>IF($A10&lt;=①基本情報と建物情報の入力!$G$20, IF(①基本情報と建物情報の入力!$H32&gt;=2, AJ10*$KM10*$KN10*JS10,"-"),"-")</f>
        <v>-</v>
      </c>
      <c r="KU10" s="16" t="str">
        <f>IF($A10&lt;=①基本情報と建物情報の入力!$G$20, IF(①基本情報と建物情報の入力!$H32&gt;=2, AK10*$KM10*$KN10*JT10,"-"),"-")</f>
        <v>-</v>
      </c>
      <c r="KV10" s="25" t="str">
        <f>IF($A10&lt;=①基本情報と建物情報の入力!$G$20, IF(①基本情報と建物情報の入力!$H32&gt;=2, AL10*$KM10*$KN10*JU10,"-"),"-")</f>
        <v>-</v>
      </c>
      <c r="KW10" s="24" t="str">
        <f>IF($A10&lt;=①基本情報と建物情報の入力!$G$20, IF(①基本情報と建物情報の入力!$H32&gt;=3, AM10*$KM10*$KN10*JR10,"-"),"-")</f>
        <v>-</v>
      </c>
      <c r="KX10" s="16" t="str">
        <f>IF($A10&lt;=①基本情報と建物情報の入力!$G$20, IF(①基本情報と建物情報の入力!$H32&gt;=3, AN10*$KM10*$KN10*JS10,"-"),"-")</f>
        <v>-</v>
      </c>
      <c r="KY10" s="16" t="str">
        <f>IF($A10&lt;=①基本情報と建物情報の入力!$G$20, IF(①基本情報と建物情報の入力!$H32&gt;=3, AO10*$KM10*$KN10*JT10,"-"),"-")</f>
        <v>-</v>
      </c>
      <c r="KZ10" s="25" t="str">
        <f>IF($A10&lt;=①基本情報と建物情報の入力!$G$20, IF(①基本情報と建物情報の入力!$H32&gt;=3, AP10*$KM10*$KN10*JU10,"-"),"-")</f>
        <v>-</v>
      </c>
      <c r="LA10" s="16" t="str">
        <f>IF($A10&lt;=①基本情報と建物情報の入力!$G$20, IF(①基本情報と建物情報の入力!$H32&gt;=1, SUM(JX10:KA10,KJ10,KO10:KR10), "-"), "-")</f>
        <v>-</v>
      </c>
      <c r="LB10" s="16" t="str">
        <f>IF($A10&lt;=①基本情報と建物情報の入力!$G$20, IF(①基本情報と建物情報の入力!$H32&gt;=2, SUM(KB10:KE10,KK10,KS10:KV10), "-"), "-")</f>
        <v>-</v>
      </c>
      <c r="LC10" s="16" t="str">
        <f>IF($A10&lt;=①基本情報と建物情報の入力!$G$20, IF(①基本情報と建物情報の入力!$H32&gt;=3, SUM(KF10:KI10,KL10,KW10:KZ10), "-"), "-")</f>
        <v>-</v>
      </c>
      <c r="LD10" s="137" t="str">
        <f>IF($A10&lt;=①基本情報と建物情報の入力!$G$20, IF(①基本情報と建物情報の入力!$H32&gt;=1, ROUNDDOWN(LA10/FV10*100, 1),"-"),"-")</f>
        <v>-</v>
      </c>
      <c r="LE10" s="138" t="str">
        <f>IF($A10&lt;=①基本情報と建物情報の入力!$G$20, IF(①基本情報と建物情報の入力!$H32&gt;=2, ROUNDDOWN(LB10/FW10*100, 1),"-"),"-")</f>
        <v>-</v>
      </c>
      <c r="LF10" s="139" t="str">
        <f>IF($A10&lt;=①基本情報と建物情報の入力!$G$20, IF(①基本情報と建物情報の入力!$H32&gt;=3, ROUNDDOWN(LC10/FX10*100, 1),"-"),"-")</f>
        <v>-</v>
      </c>
      <c r="LG10" s="99"/>
      <c r="LH10" s="102" t="str">
        <f>IF($A10&lt;=①基本情報と建物情報の入力!$G$20, INDEX(方位係数!$B$21:$I$30, MATCH(LH$4, 方位係数!$A$21:$A$30,0), MATCH(①基本情報と建物情報の入力!$G$13, 方位係数!$B$20:$I$20,0)),"-")</f>
        <v>-</v>
      </c>
      <c r="LI10" s="101" t="str">
        <f>IF($A10&lt;=①基本情報と建物情報の入力!$G$20, INDEX(方位係数!$B$21:$I$30, MATCH(LI$4, 方位係数!$A$21:$A$30,0), MATCH(①基本情報と建物情報の入力!$G$13, 方位係数!$B$20:$I$20,0)),"-")</f>
        <v>-</v>
      </c>
      <c r="LJ10" s="101" t="str">
        <f>IF($A10&lt;=①基本情報と建物情報の入力!$G$20, INDEX(方位係数!$B$21:$I$30, MATCH(LJ$4, 方位係数!$A$21:$A$30,0), MATCH(①基本情報と建物情報の入力!$G$13, 方位係数!$B$20:$I$20,0)),"-")</f>
        <v>-</v>
      </c>
      <c r="LK10" s="101" t="str">
        <f>IF($A10&lt;=①基本情報と建物情報の入力!$G$20, INDEX(方位係数!$B$21:$I$30, MATCH(LK$4, 方位係数!$A$21:$A$30,0), MATCH(①基本情報と建物情報の入力!$G$13, 方位係数!$B$20:$I$20,0)),"-")</f>
        <v>-</v>
      </c>
      <c r="LL10" s="103" t="str">
        <f>IF($A10&lt;=①基本情報と建物情報の入力!$G$20, INDEX(方位係数!$B$21:$I$30, MATCH(LL$4, 方位係数!$A$21:$A$30,0), MATCH(①基本情報と建物情報の入力!$G$13, 方位係数!$B$20:$I$20,0)),"-")</f>
        <v>-</v>
      </c>
      <c r="LM10" s="99"/>
      <c r="LN10" s="46" t="str">
        <f>IF($A10&lt;=①基本情報と建物情報の入力!$G$20, IF(①基本情報と建物情報の入力!$H32&gt;=1, IF(AT10=0, 0, AT10*0.034*($FZ10+(BP10*$GJ10+$CE10*$GL10+CH10*$GM10+CW10*$GO10+DR10*$GS10)/AT10)*LH10),"-"),"-")</f>
        <v>-</v>
      </c>
      <c r="LO10" s="47" t="str">
        <f>IF($A10&lt;=①基本情報と建物情報の入力!$G$20, IF(①基本情報と建物情報の入力!$H32&gt;=1, IF(AU10=0, 0, AU10*0.034*($FZ10+(BQ10*$GJ10+$CE10*$GL10+CI10*$GM10+CX10*$GO10+DS10*$GS10)/AU10)*LI10),"-"),"-")</f>
        <v>-</v>
      </c>
      <c r="LP10" s="47" t="str">
        <f>IF($A10&lt;=①基本情報と建物情報の入力!$G$20, IF(①基本情報と建物情報の入力!$H32&gt;=1, IF(AV10=0, 0, AV10*0.034*($FZ10+(BR10*$GJ10+$CE10*$GL10+CJ10*$GM10+CY10*$GO10+DT10*$GS10)/AV10)*LJ10),"-"),"-")</f>
        <v>-</v>
      </c>
      <c r="LQ10" s="104" t="str">
        <f>IF($A10&lt;=①基本情報と建物情報の入力!$G$20, IF(①基本情報と建物情報の入力!$H32&gt;=1, IF(AW10=0, 0, AW10*0.034*($FZ10+(BS10*$GJ10+$CE10*$GL10+CK10*$GM10+CZ10*$GO10+DU10*$GS10)/AW10)*LK10),"-"),"-")</f>
        <v>-</v>
      </c>
      <c r="LR10" s="24" t="str">
        <f>IF($A10&lt;=①基本情報と建物情報の入力!$G$20, IF(①基本情報と建物情報の入力!$H32&gt;=2, IF(AX10=0, 0, AX10*0.034*($FZ10+(BT10*$GJ10+$CF10*$GL10+CL10*$GM10+DA10*$GO10+DV10*$GS10)/AX10)*LH10),"-"),"-")</f>
        <v>-</v>
      </c>
      <c r="LS10" s="16" t="str">
        <f>IF($A10&lt;=①基本情報と建物情報の入力!$G$20, IF(①基本情報と建物情報の入力!$H32&gt;=2, IF(AY10=0, 0, AY10*0.034*($FZ10+(BU10*$GJ10+$CF10*$GL10+CM10*$GM10+DB10*$GO10+DW10*$GS10)/AY10)*LI10),"-"),"-")</f>
        <v>-</v>
      </c>
      <c r="LT10" s="16" t="str">
        <f>IF($A10&lt;=①基本情報と建物情報の入力!$G$20, IF(①基本情報と建物情報の入力!$H32&gt;=2, IF(AZ10=0, 0, AZ10*0.034*($FZ10+(BV10*$GJ10+$CF10*$GL10+CN10*$GM10+DC10*$GO10+DX10*$GS10)/AZ10)*LJ10),"-"),"-")</f>
        <v>-</v>
      </c>
      <c r="LU10" s="25" t="str">
        <f>IF($A10&lt;=①基本情報と建物情報の入力!$G$20, IF(①基本情報と建物情報の入力!$H32&gt;=2, IF(BA10=0, 0, BA10*0.034*($FZ10+(BW10*$GJ10+$CF10*$GL10+CO10*$GM10+DD10*$GO10+DY10*$GS10)/BA10)*LK10),"-"),"-")</f>
        <v>-</v>
      </c>
      <c r="LV10" s="24" t="str">
        <f>IF($A10&lt;=①基本情報と建物情報の入力!$G$20, IF(①基本情報と建物情報の入力!$H32&gt;=3, IF(BB10=0, 0, BB10*0.034*($FZ10+(BX10*$GJ10+$CG10*$GL10+CP10*$GM10+DE10*$GO10+DZ10*$GS10)/BB10)*LH10),"-"),"-")</f>
        <v>-</v>
      </c>
      <c r="LW10" s="16" t="str">
        <f>IF($A10&lt;=①基本情報と建物情報の入力!$G$20, IF(①基本情報と建物情報の入力!$H32&gt;=3, IF(BC10=0, 0, BC10*0.034*($FZ10+(BY10*$GJ10+$CG10*$GL10+CQ10*$GM10+DF10*$GO10+EA10*$GS10)/BC10)*LI10),"-"),"-")</f>
        <v>-</v>
      </c>
      <c r="LX10" s="16" t="str">
        <f>IF($A10&lt;=①基本情報と建物情報の入力!$G$20, IF(①基本情報と建物情報の入力!$H32&gt;=3, IF(BD10=0, 0, BD10*0.034*($FZ10+(BZ10*$GJ10+$CG10*$GL10+CR10*$GM10+DG10*$GO10+EB10*$GS10)/BD10)*LJ10),"-"),"-")</f>
        <v>-</v>
      </c>
      <c r="LY10" s="25" t="str">
        <f>IF($A10&lt;=①基本情報と建物情報の入力!$G$20, IF(①基本情報と建物情報の入力!$H32&gt;=3, IF(BE10=0, 0, BE10*0.034*($FZ10+(CA10*$GJ10+$CG10*$GL10+CS10*$GM10+DH10*$GO10+EC10*$GS10)/BE10)*LK10),"-"),"-")</f>
        <v>-</v>
      </c>
      <c r="LZ10" s="16" t="str">
        <f>IF($A10&lt;=①基本情報と建物情報の入力!$G$20, IF(①基本情報と建物情報の入力!$H32&gt;=1, IF(EX10=0, 0, EX10*0.034*($GA10+(CB10*$GK10+CT10*$GN10+DL10*$GQ10)/EX10)*$LL10),"-"),"-")</f>
        <v>-</v>
      </c>
      <c r="MA10" s="16" t="str">
        <f>IF($A10&lt;=①基本情報と建物情報の入力!$G$20, IF(①基本情報と建物情報の入力!$H32&gt;=2, IF(EY10=0, 0, EY10*0.034*($GA10+(CC10*$GK10+CU10*$GN10+DM10*$GQ10)/EY10)*$LL10),"-"),"-")</f>
        <v>-</v>
      </c>
      <c r="MB10" s="16" t="str">
        <f>IF($A10&lt;=①基本情報と建物情報の入力!$G$20, IF(①基本情報と建物情報の入力!$H32&gt;=3, IF(EZ10=0, 0, EZ10*0.034*($GA10+(CD10*$GK10+CV10*$GN10+DN10*$GQ10)/EZ10)*$LL10),"-"),"-")</f>
        <v>-</v>
      </c>
      <c r="MC10" s="24" t="str">
        <f>IF($A10&lt;=①基本情報と建物情報の入力!$G$20, 0.93,"-")</f>
        <v>-</v>
      </c>
      <c r="MD10" s="25" t="str">
        <f>IF($A10&lt;=①基本情報と建物情報の入力!$G$20, IF(①基本情報と建物情報の入力!$H32&gt;=1, ①基本情報と建物情報の入力!$H$69,"-"),"-")</f>
        <v>-</v>
      </c>
      <c r="ME10" s="24" t="str">
        <f>IF($A10&lt;=①基本情報と建物情報の入力!$G$20, IF(①基本情報と建物情報の入力!$H32&gt;=1, AE10*$MC10*$MD10*LH10,"-"),"-")</f>
        <v>-</v>
      </c>
      <c r="MF10" s="16" t="str">
        <f>IF($A10&lt;=①基本情報と建物情報の入力!$G$20, IF(①基本情報と建物情報の入力!$H32&gt;=1, AF10*$MC10*$MD10*LI10,"-"),"-")</f>
        <v>-</v>
      </c>
      <c r="MG10" s="16" t="str">
        <f>IF($A10&lt;=①基本情報と建物情報の入力!$G$20, IF(①基本情報と建物情報の入力!$H32&gt;=1, AG10*$MC10*$MD10*LJ10,"-"),"-")</f>
        <v>-</v>
      </c>
      <c r="MH10" s="25" t="str">
        <f>IF($A10&lt;=①基本情報と建物情報の入力!$G$20, IF(①基本情報と建物情報の入力!$H32&gt;=1, AH10*$MC10*$MD10*LK10,"-"),"-")</f>
        <v>-</v>
      </c>
      <c r="MI10" s="24" t="str">
        <f>IF($A10&lt;=①基本情報と建物情報の入力!$G$20, IF(①基本情報と建物情報の入力!$H32&gt;=2, AI10*$MC10*$MD10*LH10,"-"),"-")</f>
        <v>-</v>
      </c>
      <c r="MJ10" s="16" t="str">
        <f>IF($A10&lt;=①基本情報と建物情報の入力!$G$20, IF(①基本情報と建物情報の入力!$H32&gt;=2, AJ10*$MC10*$MD10*LI10,"-"),"-")</f>
        <v>-</v>
      </c>
      <c r="MK10" s="16" t="str">
        <f>IF($A10&lt;=①基本情報と建物情報の入力!$G$20, IF(①基本情報と建物情報の入力!$H32&gt;=2, AK10*$MC10*$MD10*LJ10,"-"),"-")</f>
        <v>-</v>
      </c>
      <c r="ML10" s="25" t="str">
        <f>IF($A10&lt;=①基本情報と建物情報の入力!$G$20, IF(①基本情報と建物情報の入力!$H32&gt;=2, AL10*$MC10*$MD10*LK10,"-"),"-")</f>
        <v>-</v>
      </c>
      <c r="MM10" s="24" t="str">
        <f>IF($A10&lt;=①基本情報と建物情報の入力!$G$20, IF(①基本情報と建物情報の入力!$H32&gt;=3, AM10*$MC10*$MD10*LH10,"-"),"-")</f>
        <v>-</v>
      </c>
      <c r="MN10" s="16" t="str">
        <f>IF($A10&lt;=①基本情報と建物情報の入力!$G$20, IF(①基本情報と建物情報の入力!$H32&gt;=3, AN10*$MC10*$MD10*LI10,"-"),"-")</f>
        <v>-</v>
      </c>
      <c r="MO10" s="16" t="str">
        <f>IF($A10&lt;=①基本情報と建物情報の入力!$G$20, IF(①基本情報と建物情報の入力!$H32&gt;=3, AO10*$MC10*$MD10*LJ10,"-"),"-")</f>
        <v>-</v>
      </c>
      <c r="MP10" s="25" t="str">
        <f>IF($A10&lt;=①基本情報と建物情報の入力!$G$20, IF(①基本情報と建物情報の入力!$H32&gt;=3, AP10*$MC10*$MD10*LK10,"-"),"-")</f>
        <v>-</v>
      </c>
      <c r="MQ10" s="16" t="str">
        <f>IF($A10&lt;=①基本情報と建物情報の入力!$G$20, IF(①基本情報と建物情報の入力!$H32&gt;=1, SUM(LN10:LQ10,LZ10,ME10:MH10), "-"), "-")</f>
        <v>-</v>
      </c>
      <c r="MR10" s="16" t="str">
        <f>IF($A10&lt;=①基本情報と建物情報の入力!$G$20, IF(①基本情報と建物情報の入力!$H32&gt;=2, SUM(LR10:LU10,MA10,MI10:ML10), "-"), "-")</f>
        <v>-</v>
      </c>
      <c r="MS10" s="16" t="str">
        <f>IF($A10&lt;=①基本情報と建物情報の入力!$G$20, IF(①基本情報と建物情報の入力!$H32&gt;=3, SUM(LV10:LY10,MB10,MM10:MP10), "-"), "-")</f>
        <v>-</v>
      </c>
      <c r="MT10" s="137" t="str">
        <f>IF($A10&lt;=①基本情報と建物情報の入力!$G$20, IF(①基本情報と建物情報の入力!$H32&gt;=1, ROUNDUP(MQ10/FV10*100,1),"-"),"-")</f>
        <v>-</v>
      </c>
      <c r="MU10" s="138" t="str">
        <f>IF($A10&lt;=①基本情報と建物情報の入力!$G$20, IF(①基本情報と建物情報の入力!$H32&gt;=2,ROUNDUP(MR10/FW10*100,1),"-"),"-")</f>
        <v>-</v>
      </c>
      <c r="MV10" s="139" t="str">
        <f>IF($A10&lt;=①基本情報と建物情報の入力!$G$20, IF(①基本情報と建物情報の入力!$H32&gt;=3, ROUNDUP(MS10/FX10*100,1),"-"),"-")</f>
        <v>-</v>
      </c>
      <c r="MW10" s="99"/>
      <c r="MX10" s="24" t="str">
        <f>IF($A10&lt;=①基本情報と建物情報の入力!$G$20, IF(①基本情報と建物情報の入力!$H32&gt;=1, 1,"-"), "-")</f>
        <v>-</v>
      </c>
      <c r="MY10" s="16" t="str">
        <f>IF($A10&lt;=①基本情報と建物情報の入力!$G$20, IF(①基本情報と建物情報の入力!$H32&gt;=2, 1,"-"), "-")</f>
        <v>-</v>
      </c>
      <c r="MZ10" s="25" t="str">
        <f>IF($A10&lt;=①基本情報と建物情報の入力!$G$20, IF(①基本情報と建物情報の入力!$H32&gt;=3, ①基本情報と建物情報の入力!$H32-2,"-"), "-")</f>
        <v>-</v>
      </c>
      <c r="NA10" s="24" t="str">
        <f>IF($A10&lt;=①基本情報と建物情報の入力!$G$20, IF(①基本情報と建物情報の入力!$H32&gt;=1, FV10*MX10, "-"),"-")</f>
        <v>-</v>
      </c>
      <c r="NB10" s="16" t="str">
        <f>IF($A10&lt;=①基本情報と建物情報の入力!$G$20, IF(①基本情報と建物情報の入力!$H32&gt;=2, FW10*MY10, "-"),"-")</f>
        <v>-</v>
      </c>
      <c r="NC10" s="25" t="str">
        <f>IF($A10&lt;=①基本情報と建物情報の入力!$G$20, IF(①基本情報と建物情報の入力!$H32&gt;=3, FX10*MZ10, "-"),"-")</f>
        <v>-</v>
      </c>
      <c r="ND10" s="24" t="str">
        <f>IF($A10&lt;=①基本情報と建物情報の入力!$G$20, IF(①基本情報と建物情報の入力!$H32&gt;=1,  JK10*MX10, "-"),"-")</f>
        <v>-</v>
      </c>
      <c r="NE10" s="16" t="str">
        <f>IF($A10&lt;=①基本情報と建物情報の入力!$G$20, IF(①基本情報と建物情報の入力!$H32&gt;=2,  JL10*MY10, "-"),"-")</f>
        <v>-</v>
      </c>
      <c r="NF10" s="25" t="str">
        <f>IF($A10&lt;=①基本情報と建物情報の入力!$G$20, IF(①基本情報と建物情報の入力!$H32&gt;=3,  JM10*MZ10, "-"),"-")</f>
        <v>-</v>
      </c>
      <c r="NG10" s="24" t="str">
        <f>IF($A10&lt;=①基本情報と建物情報の入力!$G$20, IF(①基本情報と建物情報の入力!$H32&gt;=1,  MQ10*MX10, "-"),"-")</f>
        <v>-</v>
      </c>
      <c r="NH10" s="16" t="str">
        <f>IF($A10&lt;=①基本情報と建物情報の入力!$G$20, IF(①基本情報と建物情報の入力!$H32&gt;=2,  MR10*MY10, "-"),"-")</f>
        <v>-</v>
      </c>
      <c r="NI10" s="25" t="str">
        <f>IF($A10&lt;=①基本情報と建物情報の入力!$G$20, IF(①基本情報と建物情報の入力!$H32&gt;=3,  MS10*MZ10, "-"),"-")</f>
        <v>-</v>
      </c>
      <c r="NJ10" s="112"/>
      <c r="NK10" s="112"/>
      <c r="NL10" s="99"/>
      <c r="NM10" s="209" t="str">
        <f>IF($A10&lt;=①基本情報と建物情報の入力!$G$20,IF(①基本情報と建物情報の入力!$H32&gt;=1,③一次エネルギー消費量の計算結果!E24-③一次エネルギー消費量の計算結果!F24,"-"),"-")</f>
        <v>-</v>
      </c>
      <c r="NN10" s="210" t="str">
        <f>IF($A10&lt;=①基本情報と建物情報の入力!$G$20,IF(①基本情報と建物情報の入力!$H32&gt;=2,③一次エネルギー消費量の計算結果!E25-③一次エネルギー消費量の計算結果!F25,"-"),"-")</f>
        <v>-</v>
      </c>
      <c r="NO10" s="211" t="str">
        <f>IF($A10&lt;=①基本情報と建物情報の入力!$G$20,IF(①基本情報と建物情報の入力!$H32&gt;=3,③一次エネルギー消費量の計算結果!E26-③一次エネルギー消費量の計算結果!F26,"-"),"-")</f>
        <v>-</v>
      </c>
      <c r="NP10" s="209" t="str">
        <f>IF($A10&lt;=①基本情報と建物情報の入力!$G$20,IF(①基本情報と建物情報の入力!$H32&gt;=1,③一次エネルギー消費量の計算結果!G24-③一次エネルギー消費量の計算結果!H24,"-"),"-")</f>
        <v>-</v>
      </c>
      <c r="NQ10" s="210" t="str">
        <f>IF($A10&lt;=①基本情報と建物情報の入力!$G$20,IF(①基本情報と建物情報の入力!$H32&gt;=2,③一次エネルギー消費量の計算結果!G25-③一次エネルギー消費量の計算結果!H25,"-"),"-")</f>
        <v>-</v>
      </c>
      <c r="NR10" s="211" t="str">
        <f>IF($A10&lt;=①基本情報と建物情報の入力!$G$20,IF(①基本情報と建物情報の入力!$H32&gt;=3,③一次エネルギー消費量の計算結果!G26-③一次エネルギー消費量の計算結果!H26,"-"),"-")</f>
        <v>-</v>
      </c>
      <c r="NS10" s="209" t="str">
        <f>IF($A10&lt;=①基本情報と建物情報の入力!$G$20, IF(①基本情報と建物情報の入力!$H32&gt;=1,NM10*MX10,"-"), "-")</f>
        <v>-</v>
      </c>
      <c r="NT10" s="210" t="str">
        <f>IF($A10&lt;=①基本情報と建物情報の入力!$G$20, IF(①基本情報と建物情報の入力!$H32&gt;=2,NN10*MY10,"-"), "-")</f>
        <v>-</v>
      </c>
      <c r="NU10" s="211" t="str">
        <f>IF($A10&lt;=①基本情報と建物情報の入力!$G$20, IF(①基本情報と建物情報の入力!$H32&gt;=3,NO10*MZ10,"-"), "-")</f>
        <v>-</v>
      </c>
      <c r="NV10" s="209" t="str">
        <f>IF($A10&lt;=①基本情報と建物情報の入力!$G$20, IF(①基本情報と建物情報の入力!$H32&gt;=1,NP10*MX10,"-"), "-")</f>
        <v>-</v>
      </c>
      <c r="NW10" s="210" t="str">
        <f>IF($A10&lt;=①基本情報と建物情報の入力!$G$20, IF(①基本情報と建物情報の入力!$H32&gt;=2,NQ10*MY10,"-"), "-")</f>
        <v>-</v>
      </c>
      <c r="NX10" s="210" t="str">
        <f>IF($A10&lt;=①基本情報と建物情報の入力!$G$20, IF(①基本情報と建物情報の入力!$H32&gt;=3,NR10*MZ10,"-"), "-")</f>
        <v>-</v>
      </c>
      <c r="NY10" s="112"/>
      <c r="NZ10" s="112"/>
    </row>
    <row r="11" spans="1:390" s="16" customFormat="1">
      <c r="A11" s="171">
        <f t="shared" si="0"/>
        <v>5</v>
      </c>
      <c r="B11" s="172" t="s">
        <v>104</v>
      </c>
      <c r="C11" s="173" t="str">
        <f>IF(A11&lt;=①基本情報と建物情報の入力!$G$20, ①基本情報と建物情報の入力!$G$19/①基本情報と建物情報の入力!$G$20, "-")</f>
        <v>-</v>
      </c>
      <c r="D11" s="173" t="str">
        <f>IF(A11&lt;=①基本情報と建物情報の入力!$G$20, IF(①基本情報と建物情報の入力!H33&gt;=1, (①基本情報と建物情報の入力!$D33+SQRT(①基本情報と建物情報の入力!$D33^2-16*①基本情報と建物情報の入力!$C33))/4, "-"), "-")</f>
        <v>-</v>
      </c>
      <c r="E11" s="173" t="str">
        <f>IF(A11&lt;=①基本情報と建物情報の入力!$G$20, IF(①基本情報と建物情報の入力!H33&gt;=1, (①基本情報と建物情報の入力!$D33-SQRT(①基本情報と建物情報の入力!$D33^2-16*①基本情報と建物情報の入力!$C33))/4, "-"), "-")</f>
        <v>-</v>
      </c>
      <c r="F11" s="173" t="str">
        <f>IF(A11&lt;=①基本情報と建物情報の入力!$G$20, IF(①基本情報と建物情報の入力!H33&gt;=1, IF(A11=①基本情報と建物情報の入力!$G$20, ①基本情報と建物情報の入力!$C33, ①基本情報と建物情報の入力!G33), "-"), "-")</f>
        <v>-</v>
      </c>
      <c r="G11" s="173" t="str">
        <f>IF(A11&lt;=①基本情報と建物情報の入力!$G$20, IF(①基本情報と建物情報の入力!H33&gt;=1, IF(A11=1, 0, ①基本情報と建物情報の入力!F33), "-"), "-")</f>
        <v>-</v>
      </c>
      <c r="H11" s="174" t="str">
        <f>IF(A11&lt;=①基本情報と建物情報の入力!$G$20,IF(①基本情報と建物情報の入力!H33&gt;=1, ①基本情報と建物情報の入力!$E33*(1-(0.24/①基本情報と建物情報の入力!$H33))*0.64,"-"), "-")</f>
        <v>-</v>
      </c>
      <c r="I11" s="173" t="str">
        <f>IF(A11&lt;=①基本情報と建物情報の入力!$G$20,IF(①基本情報と建物情報の入力!H33&gt;=1,①基本情報と建物情報の入力!$E33*0.12/①基本情報と建物情報の入力!$H33,"-"), "-")</f>
        <v>-</v>
      </c>
      <c r="J11" s="173" t="str">
        <f>IF(A11&lt;=①基本情報と建物情報の入力!$G$20,IF(①基本情報と建物情報の入力!H33&gt;=1,①基本情報と建物情報の入力!$E33*(1-(0.24/①基本情報と建物情報の入力!$H33))*0.36,"-"), "-")</f>
        <v>-</v>
      </c>
      <c r="K11" s="175" t="str">
        <f>IF(A11&lt;=①基本情報と建物情報の入力!$G$20,IF(①基本情報と建物情報の入力!H33&gt;=1,①基本情報と建物情報の入力!$E33*0.12/①基本情報と建物情報の入力!$H33,"-"), "-")</f>
        <v>-</v>
      </c>
      <c r="L11" s="174" t="str">
        <f>IF($A11&lt;=①基本情報と建物情報の入力!$G$20, IF(①基本情報と建物情報の入力!H33&gt;=1,D11*$C11-H11, "-"), "-")</f>
        <v>-</v>
      </c>
      <c r="M11" s="173" t="str">
        <f>IF($A11&lt;=①基本情報と建物情報の入力!$G$20, IF(①基本情報と建物情報の入力!H33&gt;=1,E11*$C11-I11, "-"), "-")</f>
        <v>-</v>
      </c>
      <c r="N11" s="173" t="str">
        <f>IF($A11&lt;=①基本情報と建物情報の入力!$G$20, IF(①基本情報と建物情報の入力!H33&gt;=1,D11*$C11-J11-1.6*①基本情報と建物情報の入力!$H33, "-"), "-")</f>
        <v>-</v>
      </c>
      <c r="O11" s="175" t="str">
        <f>IF($A11&lt;=①基本情報と建物情報の入力!$G$20, IF(①基本情報と建物情報の入力!H33&gt;=1,E11*$C11-K11, "-"), "-")</f>
        <v>-</v>
      </c>
      <c r="P11" s="174" t="str">
        <f>IF(A11&lt;=①基本情報と建物情報の入力!$G$20, IF(①基本情報と建物情報の入力!H33&gt;=1,①基本情報と建物情報の入力!C33/①基本情報と建物情報の入力!H33, "-"), "-")</f>
        <v>-</v>
      </c>
      <c r="Q11" s="173" t="str">
        <f>IF(A11&lt;=①基本情報と建物情報の入力!$G$20, IF(①基本情報と建物情報の入力!H33&gt;=2, ①基本情報と建物情報の入力!C33/①基本情報と建物情報の入力!H33, "-"),"-")</f>
        <v>-</v>
      </c>
      <c r="R11" s="175" t="str">
        <f>IF(A11&lt;=①基本情報と建物情報の入力!$G$20,IF(①基本情報と建物情報の入力!H33&gt;=3, ①基本情報と建物情報の入力!C33/①基本情報と建物情報の入力!H33, "-"),"-")</f>
        <v>-</v>
      </c>
      <c r="S11" s="174" t="str">
        <f>IF($A11&lt;=①基本情報と建物情報の入力!$G$20, IF(①基本情報と建物情報の入力!$H33&gt;=1, IF(①基本情報と建物情報の入力!$I33="有り", P11*室面積の比率!$B$4, P11*室面積の比率!$B$5),"-"), "-")</f>
        <v>-</v>
      </c>
      <c r="T11" s="173" t="str">
        <f>IF($A11&lt;=①基本情報と建物情報の入力!$G$20, IF(①基本情報と建物情報の入力!$H33&gt;=2, IF(①基本情報と建物情報の入力!$I33="有り", Q11*室面積の比率!$B$4, Q11*室面積の比率!$B$5),"-"), "-")</f>
        <v>-</v>
      </c>
      <c r="U11" s="175" t="str">
        <f>IF($A11&lt;=①基本情報と建物情報の入力!$G$20, IF(①基本情報と建物情報の入力!$H33&gt;=3, IF(①基本情報と建物情報の入力!$I33="有り", R11*室面積の比率!$B$4, R11*室面積の比率!$B$5),"-"), "-")</f>
        <v>-</v>
      </c>
      <c r="V11" s="174" t="str">
        <f>IF($A11&lt;=①基本情報と建物情報の入力!$G$20, IF(①基本情報と建物情報の入力!$H33&gt;=1, IF(①基本情報と建物情報の入力!$I33="有り", P11*室面積の比率!$C$4, 0),"-"), "-")</f>
        <v>-</v>
      </c>
      <c r="W11" s="173" t="str">
        <f>IF($A11&lt;=①基本情報と建物情報の入力!$G$20, IF(①基本情報と建物情報の入力!$H33&gt;=2, IF(①基本情報と建物情報の入力!$I33="有り", Q11*室面積の比率!$C$4, 0),"-"), "-")</f>
        <v>-</v>
      </c>
      <c r="X11" s="175" t="str">
        <f>IF($A11&lt;=①基本情報と建物情報の入力!$G$20, IF(①基本情報と建物情報の入力!$H33&gt;=3, IF(①基本情報と建物情報の入力!$I33="有り", R11*室面積の比率!$C$4, 0),"-"), "-")</f>
        <v>-</v>
      </c>
      <c r="Y11" s="174" t="str">
        <f>IF(A11&lt;=①基本情報と建物情報の入力!$G$20, IF(①基本情報と建物情報の入力!H33&gt;=1, F11/①基本情報と建物情報の入力!H33, "-"),"-")</f>
        <v>-</v>
      </c>
      <c r="Z11" s="173" t="str">
        <f>IF(A11&lt;=①基本情報と建物情報の入力!$G$20, IF(①基本情報と建物情報の入力!H33&gt;=2, F11/①基本情報と建物情報の入力!H33, "-"),"-")</f>
        <v>-</v>
      </c>
      <c r="AA11" s="175" t="str">
        <f>IF(A11&lt;=①基本情報と建物情報の入力!$G$20, IF(①基本情報と建物情報の入力!H33&gt;=3, F11/①基本情報と建物情報の入力!H33, "-"),"-")</f>
        <v>-</v>
      </c>
      <c r="AB11" s="174" t="str">
        <f>IF(A11&lt;=①基本情報と建物情報の入力!$G$20, IF(①基本情報と建物情報の入力!H33&gt;=1, G11/①基本情報と建物情報の入力!H33, "-"),"-")</f>
        <v>-</v>
      </c>
      <c r="AC11" s="173" t="str">
        <f>IF(A11&lt;=①基本情報と建物情報の入力!$G$20, IF(①基本情報と建物情報の入力!H33&gt;=2, G11/①基本情報と建物情報の入力!H33, "-"),"-")</f>
        <v>-</v>
      </c>
      <c r="AD11" s="175" t="str">
        <f>IF(A11&lt;=①基本情報と建物情報の入力!$G$20, IF(①基本情報と建物情報の入力!H33&gt;=3, G11/①基本情報と建物情報の入力!H33, "-"),"-")</f>
        <v>-</v>
      </c>
      <c r="AE11" s="174" t="str">
        <f>IF(A11&lt;=①基本情報と建物情報の入力!$G$20, IF(①基本情報と建物情報の入力!H33&gt;=1,H11/①基本情報と建物情報の入力!H33,"-"), "-")</f>
        <v>-</v>
      </c>
      <c r="AF11" s="173" t="str">
        <f>IF(A11&lt;=①基本情報と建物情報の入力!$G$20,IF(①基本情報と建物情報の入力!H33&gt;=1,I11,"-"), "-")</f>
        <v>-</v>
      </c>
      <c r="AG11" s="173" t="str">
        <f>IF(A11&lt;=①基本情報と建物情報の入力!$G$20,IF(①基本情報と建物情報の入力!H33&gt;=1,J11/①基本情報と建物情報の入力!H33,"-"), "-")</f>
        <v>-</v>
      </c>
      <c r="AH11" s="175" t="str">
        <f>IF(A11&lt;=①基本情報と建物情報の入力!$G$20,IF(①基本情報と建物情報の入力!H33&gt;=1,IF(①基本情報と建物情報の入力!H33=1, K11,0), "-"),"-")</f>
        <v>-</v>
      </c>
      <c r="AI11" s="174" t="str">
        <f>IF(A11&lt;=①基本情報と建物情報の入力!$G$20, IF(①基本情報と建物情報の入力!H33&gt;=2, H11/①基本情報と建物情報の入力!H33,"-"),"-")</f>
        <v>-</v>
      </c>
      <c r="AJ11" s="173" t="str">
        <f>IF(A11&lt;=①基本情報と建物情報の入力!$G$20,IF(①基本情報と建物情報の入力!H33&gt;=2, 0, "-"), "-")</f>
        <v>-</v>
      </c>
      <c r="AK11" s="173" t="str">
        <f>IF(A11&lt;=①基本情報と建物情報の入力!$G$20, IF(①基本情報と建物情報の入力!H33&gt;=2, J11/①基本情報と建物情報の入力!H33,"-"),"-")</f>
        <v>-</v>
      </c>
      <c r="AL11" s="175" t="str">
        <f>IF(A11&lt;=①基本情報と建物情報の入力!$G$20, IF(①基本情報と建物情報の入力!H33&gt;=2, K11, "-"), "-")</f>
        <v>-</v>
      </c>
      <c r="AM11" s="174" t="str">
        <f>IF(A11&lt;=①基本情報と建物情報の入力!$G$20, IF(①基本情報と建物情報の入力!H33&gt;=3, H11/①基本情報と建物情報の入力!H33,"-"), "-")</f>
        <v>-</v>
      </c>
      <c r="AN11" s="173" t="str">
        <f>IF(A11&lt;=①基本情報と建物情報の入力!$G$20, IF(①基本情報と建物情報の入力!H33&gt;=3, 0, "-"),"-")</f>
        <v>-</v>
      </c>
      <c r="AO11" s="173" t="str">
        <f>IF(A11&lt;=①基本情報と建物情報の入力!$G$20,IF(①基本情報と建物情報の入力!H33&gt;=3, J11/①基本情報と建物情報の入力!H33,"-"),"-")</f>
        <v>-</v>
      </c>
      <c r="AP11" s="175" t="str">
        <f>IF(A11&lt;=①基本情報と建物情報の入力!$G$20,IF(①基本情報と建物情報の入力!H33&gt;=3, 0, "-"),"-")</f>
        <v>-</v>
      </c>
      <c r="AQ11" s="174" t="str">
        <f>IF(A11&lt;=①基本情報と建物情報の入力!$G$20,IF(①基本情報と建物情報の入力!H33&gt;=1,1.6,"-"), "-")</f>
        <v>-</v>
      </c>
      <c r="AR11" s="173" t="str">
        <f>IF(A11&lt;=①基本情報と建物情報の入力!$G$20, IF(①基本情報と建物情報の入力!H33&gt;=2, 1.6, "-"), "-")</f>
        <v>-</v>
      </c>
      <c r="AS11" s="175" t="str">
        <f>IF(A11&lt;=①基本情報と建物情報の入力!$G$20, IF(①基本情報と建物情報の入力!H33&gt;=3, 1.6, "-"), "-")</f>
        <v>-</v>
      </c>
      <c r="AT11" s="174" t="str">
        <f>IF(A11&lt;=①基本情報と建物情報の入力!$G$20, IF(①基本情報と建物情報の入力!H33&gt;=1,L11/①基本情報と建物情報の入力!H33, "-"), "-")</f>
        <v>-</v>
      </c>
      <c r="AU11" s="173" t="str">
        <f>IF(A11&lt;=①基本情報と建物情報の入力!$G$20, IF(①基本情報と建物情報の入力!H33&gt;=1,M11, "-"), "-")</f>
        <v>-</v>
      </c>
      <c r="AV11" s="173" t="str">
        <f>IF(A11&lt;=①基本情報と建物情報の入力!$G$20, IF(①基本情報と建物情報の入力!H33&gt;=1,N11/①基本情報と建物情報の入力!H33, "-"), "-")</f>
        <v>-</v>
      </c>
      <c r="AW11" s="175" t="str">
        <f>IF(A11&lt;=①基本情報と建物情報の入力!$G$20, IF(①基本情報と建物情報の入力!H33&gt;=1, IF(①基本情報と建物情報の入力!H33=1, O11, 0), "-"), "-")</f>
        <v>-</v>
      </c>
      <c r="AX11" s="174" t="str">
        <f>IF(A11&lt;=①基本情報と建物情報の入力!$G$20, IF(①基本情報と建物情報の入力!H33&gt;=2, L11/①基本情報と建物情報の入力!H33, "-"), "-")</f>
        <v>-</v>
      </c>
      <c r="AY11" s="173" t="str">
        <f>IF(A11&lt;=①基本情報と建物情報の入力!$G$20, IF(①基本情報と建物情報の入力!H33&gt;=2, 0, "-"), "-")</f>
        <v>-</v>
      </c>
      <c r="AZ11" s="173" t="str">
        <f>IF(A11&lt;=①基本情報と建物情報の入力!$G$20, IF(①基本情報と建物情報の入力!H33&gt;=2, N11/①基本情報と建物情報の入力!H33, "-"), "-")</f>
        <v>-</v>
      </c>
      <c r="BA11" s="175" t="str">
        <f>IF(A11&lt;=①基本情報と建物情報の入力!$G$20, IF(①基本情報と建物情報の入力!H33&gt;=2, O11, "-"),"-")</f>
        <v>-</v>
      </c>
      <c r="BB11" s="174" t="str">
        <f>IF(A11&lt;=①基本情報と建物情報の入力!$G$20, IF(①基本情報と建物情報の入力!H33&gt;=3, L11/①基本情報と建物情報の入力!H33, "-"),"-")</f>
        <v>-</v>
      </c>
      <c r="BC11" s="173" t="str">
        <f>IF(A11&lt;=①基本情報と建物情報の入力!$G$20, IF(①基本情報と建物情報の入力!H33&gt;=3, 0, "-"), "-")</f>
        <v>-</v>
      </c>
      <c r="BD11" s="173" t="str">
        <f>IF(A11&lt;=①基本情報と建物情報の入力!$G$20, IF(①基本情報と建物情報の入力!H33&gt;=3, N11/①基本情報と建物情報の入力!H33, "-"),"-")</f>
        <v>-</v>
      </c>
      <c r="BE11" s="175" t="str">
        <f>IF(A11&lt;=①基本情報と建物情報の入力!$G$20, IF(①基本情報と建物情報の入力!H33&gt;=3, 0, "-"), "-")</f>
        <v>-</v>
      </c>
      <c r="BF11" s="174" t="str">
        <f>IF(A11&lt;=①基本情報と建物情報の入力!$G$20, IF(①基本情報と建物情報の入力!H33=1, 0, IF(①基本情報と建物情報の入力!H33&gt;=2, E11*C11, "-")), "-")</f>
        <v>-</v>
      </c>
      <c r="BG11" s="173" t="str">
        <f>IF(A11&lt;=①基本情報と建物情報の入力!$G$20, IF(①基本情報と建物情報の入力!H33&gt;=2, E11*C11, "-"),"-")</f>
        <v>-</v>
      </c>
      <c r="BH11" s="175" t="str">
        <f>IF(A11&lt;=①基本情報と建物情報の入力!$G$20, IF(①基本情報と建物情報の入力!H33&gt;=3, E11*C11*2, "-"), "-")</f>
        <v>-</v>
      </c>
      <c r="BI11" s="174" t="str">
        <f>IF(A11&lt;=①基本情報と建物情報の入力!$G$20, IF(①基本情報と建物情報の入力!H33&gt;=1, IF(A11=1, 0, P11-AB11), "-"), "-")</f>
        <v>-</v>
      </c>
      <c r="BJ11" s="173" t="str">
        <f>IF(A11&lt;=①基本情報と建物情報の入力!$G$20, IF(①基本情報と建物情報の入力!H33&gt;=2, IF(A11=1, 0, Q11-AC11), "-"),"-")</f>
        <v>-</v>
      </c>
      <c r="BK11" s="175" t="str">
        <f>IF(A11&lt;=①基本情報と建物情報の入力!$G$20, IF(①基本情報と建物情報の入力!H33&gt;=3, IF(A11=1, 0, R11-AD11), "-"),"-")</f>
        <v>-</v>
      </c>
      <c r="BL11" s="174" t="str">
        <f>IF(A11&lt;=①基本情報と建物情報の入力!$G$20, IF(①基本情報と建物情報の入力!H33&gt;=1, IF(A11=①基本情報と建物情報の入力!$G$20, 0, P11-Y11), "-"), "-")</f>
        <v>-</v>
      </c>
      <c r="BM11" s="173" t="str">
        <f>IF(A11&lt;=①基本情報と建物情報の入力!$G$20, IF(①基本情報と建物情報の入力!H33&gt;=2, IF(A11=①基本情報と建物情報の入力!$G$20, 0, Q11-Z11), "-"), "-")</f>
        <v>-</v>
      </c>
      <c r="BN11" s="175" t="str">
        <f>IF(A11&lt;=①基本情報と建物情報の入力!$G$20, IF(①基本情報と建物情報の入力!H33&gt;=3, IF(A11=①基本情報と建物情報の入力!$G$20, 0, R11-AA11), "-"), "-")</f>
        <v>-</v>
      </c>
      <c r="BO11" s="176"/>
      <c r="BP11" s="174" t="str">
        <f>IF(A11&lt;=①基本情報と建物情報の入力!$G$20,IF(①基本情報と建物情報の入力!H33&gt;=1,IF(①基本情報と建物情報の入力!H33=1,C11*2/2,C11/2), "-"), "-")</f>
        <v>-</v>
      </c>
      <c r="BQ11" s="173" t="str">
        <f>IF(A11&lt;=①基本情報と建物情報の入力!$G$20, IF(①基本情報と建物情報の入力!H33&gt;=1, C11*2/2, "-"), "-")</f>
        <v>-</v>
      </c>
      <c r="BR11" s="173" t="str">
        <f>IF(A11&lt;=①基本情報と建物情報の入力!$G$20, IF(①基本情報と建物情報の入力!H33&gt;=1, IF(①基本情報と建物情報の入力!H33=1, C11*2/2, C11/2), "-"), "-")</f>
        <v>-</v>
      </c>
      <c r="BS11" s="175" t="str">
        <f>IF(A11&lt;=①基本情報と建物情報の入力!$G$20, IF(①基本情報と建物情報の入力!H33&gt;=1, IF(①基本情報と建物情報の入力!H33=1, C11*2/2, 0), "-"), "-")</f>
        <v>-</v>
      </c>
      <c r="BT11" s="174" t="str">
        <f>IF(A11&lt;=①基本情報と建物情報の入力!$G$20, IF(①基本情報と建物情報の入力!H33&gt;=2, C11/2, "-"), "-")</f>
        <v>-</v>
      </c>
      <c r="BU11" s="173" t="str">
        <f>IF(A11&lt;=①基本情報と建物情報の入力!$G$20, IF(①基本情報と建物情報の入力!H33&gt;=2, 0, "-"), "-")</f>
        <v>-</v>
      </c>
      <c r="BV11" s="173" t="str">
        <f>IF(A11&lt;=①基本情報と建物情報の入力!$G$20, IF(①基本情報と建物情報の入力!H33&gt;=2, C11/2, "-"), "-")</f>
        <v>-</v>
      </c>
      <c r="BW11" s="175" t="str">
        <f>IF(A11&lt;=①基本情報と建物情報の入力!$G$20, IF(①基本情報と建物情報の入力!H33&gt;=2, C11*2/2, "-"), "-")</f>
        <v>-</v>
      </c>
      <c r="BX11" s="174" t="str">
        <f>IF(A11&lt;=①基本情報と建物情報の入力!$G$20, IF(①基本情報と建物情報の入力!H33&gt;=3, 0, "-"), "-")</f>
        <v>-</v>
      </c>
      <c r="BY11" s="173" t="str">
        <f>IF(A11&lt;=①基本情報と建物情報の入力!$G$20, IF(①基本情報と建物情報の入力!H33&gt;=3, 0, "-"), "-")</f>
        <v>-</v>
      </c>
      <c r="BZ11" s="173" t="str">
        <f>IF(A11&lt;=①基本情報と建物情報の入力!$G$20, IF(①基本情報と建物情報の入力!H33&gt;=3, 0, "-"), "-")</f>
        <v>-</v>
      </c>
      <c r="CA11" s="175" t="str">
        <f>IF(A11&lt;=①基本情報と建物情報の入力!$G$20, IF(①基本情報と建物情報の入力!H33&gt;=3, 0, "-"), "-")</f>
        <v>-</v>
      </c>
      <c r="CB11" s="174" t="str">
        <f>IF(A11&lt;=①基本情報と建物情報の入力!$G$20,IF(①基本情報と建物情報の入力!H33&gt;=1, IF(F11&gt;0, IF(A11=①基本情報と建物情報の入力!$G$20, IF(①基本情報と建物情報の入力!H33=1, (D11+E11)*2, D11/①基本情報と建物情報の入力!H33*2+E11), IF(①基本情報と建物情報の入力!H33=1, (D11+F11/D11*2), D11/①基本情報と建物情報の入力!H33+F11/D11)),0),"-"),"-")</f>
        <v>-</v>
      </c>
      <c r="CC11" s="173" t="str">
        <f>IF(A11&lt;=①基本情報と建物情報の入力!$G$20, IF(①基本情報と建物情報の入力!H33&gt;=2, IF(F11&gt;0, IF(A11=①基本情報と建物情報の入力!$G$20, D11/①基本情報と建物情報の入力!H33*2+E11, D11/①基本情報と建物情報の入力!H33+F11/D11), 0),"-"),"-")</f>
        <v>-</v>
      </c>
      <c r="CD11" s="175" t="str">
        <f>IF(A11&lt;=①基本情報と建物情報の入力!$G$20, IF(①基本情報と建物情報の入力!H33&gt;=3, IF(F11&gt;0, IF(A11=①基本情報と建物情報の入力!$G$20, D11/①基本情報と建物情報の入力!H33*2, D11/①基本情報と建物情報の入力!H33),0),"-"),"-")</f>
        <v>-</v>
      </c>
      <c r="CE11" s="174" t="str">
        <f>IF(A11&lt;=①基本情報と建物情報の入力!$G$20, IF(①基本情報と建物情報の入力!H33&gt;=1, IF(A11=1,0, IF(G11&gt;0, IF(①基本情報と建物情報の入力!H33=1, D11+G11/D11*2, D11/①基本情報と建物情報の入力!H33+G11/D11),0)),"-"),"-")</f>
        <v>-</v>
      </c>
      <c r="CF11" s="173" t="str">
        <f>IF(A11&lt;=①基本情報と建物情報の入力!$G$20, IF(①基本情報と建物情報の入力!H33&gt;=2, IF(A11=1, 0, IF(G11&gt;0, D11/①基本情報と建物情報の入力!H33+G11/D11, 0)),"-"),"-")</f>
        <v>-</v>
      </c>
      <c r="CG11" s="175" t="str">
        <f>IF(A11&lt;=①基本情報と建物情報の入力!$G$20, IF(①基本情報と建物情報の入力!H33&gt;=3, IF(A11=1, 0, IF(G11&gt;0, D11/①基本情報と建物情報の入力!H33,0)),"-"), "-")</f>
        <v>-</v>
      </c>
      <c r="CH11" s="174" t="str">
        <f>IF(A11&lt;=①基本情報と建物情報の入力!$G$20, IF(①基本情報と建物情報の入力!H33&gt;=1, IF(①基本情報と建物情報の入力!H33=1, D11/①基本情報と建物情報の入力!H33/20*C11, C11/2+D11/①基本情報と建物情報の入力!H33/20*C11), "-"), "-")</f>
        <v>-</v>
      </c>
      <c r="CI11" s="173" t="str">
        <f>IF(A11&lt;=①基本情報と建物情報の入力!$G$20, IF(①基本情報と建物情報の入力!H33&gt;=1, C11*E11/20, "-"), "-")</f>
        <v>-</v>
      </c>
      <c r="CJ11" s="173" t="str">
        <f>IF(A11&lt;=①基本情報と建物情報の入力!$G$20, IF(①基本情報と建物情報の入力!H33&gt;=1,IF(①基本情報と建物情報の入力!H33=1, D11/①基本情報と建物情報の入力!H33/20*C11, C11/2+D11/①基本情報と建物情報の入力!H33/20*C11), "-"), "-")</f>
        <v>-</v>
      </c>
      <c r="CK11" s="175" t="str">
        <f>IF(A11&lt;=①基本情報と建物情報の入力!$G$20, IF(①基本情報と建物情報の入力!H33&gt;=1, IF(①基本情報と建物情報の入力!H33=1, C11*E11/20, 0), "-"), "-")</f>
        <v>-</v>
      </c>
      <c r="CL11" s="174" t="str">
        <f>IF(A11&lt;=①基本情報と建物情報の入力!$G$20, IF(①基本情報と建物情報の入力!H33&gt;=2, C11/2+D11/①基本情報と建物情報の入力!H33/20*C11,"-"), "-")</f>
        <v>-</v>
      </c>
      <c r="CM11" s="173" t="str">
        <f>IF(A11&lt;=①基本情報と建物情報の入力!$G$20, IF(①基本情報と建物情報の入力!H33&gt;=2, 0,"-"), "-")</f>
        <v>-</v>
      </c>
      <c r="CN11" s="173" t="str">
        <f>IF(A11&lt;=①基本情報と建物情報の入力!$G$20, IF(①基本情報と建物情報の入力!H33&gt;=2, C11/2+D11/①基本情報と建物情報の入力!H33/20*C11,"-"), "-")</f>
        <v>-</v>
      </c>
      <c r="CO11" s="175" t="str">
        <f>IF(A11&lt;=①基本情報と建物情報の入力!$G$20, IF(①基本情報と建物情報の入力!H33&gt;=2, C11*E11/20, "-"), "-")</f>
        <v>-</v>
      </c>
      <c r="CP11" s="174" t="str">
        <f>IF(A11&lt;=①基本情報と建物情報の入力!$G$20, IF(①基本情報と建物情報の入力!H33&gt;=3, C11+D11/①基本情報と建物情報の入力!H33/20*C11, "-"), "-")</f>
        <v>-</v>
      </c>
      <c r="CQ11" s="173" t="str">
        <f>IF(A11&lt;=①基本情報と建物情報の入力!$G$20, IF(①基本情報と建物情報の入力!H33&gt;=3, 0, "-"), "-")</f>
        <v>-</v>
      </c>
      <c r="CR11" s="173" t="str">
        <f>IF(A11&lt;=①基本情報と建物情報の入力!$G$20, IF(①基本情報と建物情報の入力!H33&gt;=3, C11+D11/①基本情報と建物情報の入力!H33/20*C11, "-"), "-")</f>
        <v>-</v>
      </c>
      <c r="CS11" s="175" t="str">
        <f>IF(A11&lt;=①基本情報と建物情報の入力!$G$20, IF(①基本情報と建物情報の入力!H33&gt;=3, 0, "-"), "-")</f>
        <v>-</v>
      </c>
      <c r="CT11" s="174" t="str">
        <f>IF(A11&lt;=①基本情報と建物情報の入力!$G$20, IF(①基本情報と建物情報の入力!H33&gt;=1, IF(F11&gt;0, IF(A11=①基本情報と建物情報の入力!$G$20, IF(①基本情報と建物情報の入力!H33=1, D11*E11/20/①基本情報と建物情報の入力!H33*2, E11/2+D11*E11/20/①基本情報と建物情報の入力!H33*2),IF(①基本情報と建物情報の入力!H33=1, F11/10/①基本情報と建物情報の入力!H33,F11/D11/2+F11/10/①基本情報と建物情報の入力!H33)),0),"-"),"-")</f>
        <v>-</v>
      </c>
      <c r="CU11" s="173" t="str">
        <f>IF(A11&lt;=①基本情報と建物情報の入力!$G$20, IF(①基本情報と建物情報の入力!H33&gt;=2, IF(F11&gt;0, IF(A11=①基本情報と建物情報の入力!$G$20,E11/2+D11*E11/20/①基本情報と建物情報の入力!H33*2, F11/D11/2+F11/10/①基本情報と建物情報の入力!H33),0),"-"),"-")</f>
        <v>-</v>
      </c>
      <c r="CV11" s="175" t="str">
        <f>IF(A11&lt;=①基本情報と建物情報の入力!$G$20, IF(①基本情報と建物情報の入力!H33&gt;=3, IF(F11&gt;0, IF(A11=①基本情報と建物情報の入力!$G$20, E11+E11*D11/20/①基本情報と建物情報の入力!H33*2, F11/D11+F11/10/①基本情報と建物情報の入力!H33),0),"-"), "-")</f>
        <v>-</v>
      </c>
      <c r="CW11" s="174" t="str">
        <f>IF(A11&lt;=①基本情報と建物情報の入力!$G$20, IF(①基本情報と建物情報の入力!H33&gt;=1, IF(A11=1, IF(A11=①基本情報と建物情報の入力!$G$20, 0, IF(F11&gt;0, 0, IF(G12&gt;0, 0, D11/①基本情報と建物情報の入力!H33/2))), IF(A11=①基本情報と建物情報の入力!$G$20, IF(G11&gt;0, 0, IF(F10&gt;0, 0, D11/①基本情報と建物情報の入力!H33/2)), IF(F11&gt;0, IF(G11&gt;0, 0, IF(F10&gt;0, 0, D11/①基本情報と建物情報の入力!H33/2)), IF(G11&gt;0, IF(G12&gt;0, 0, D11/①基本情報と建物情報の入力!H33/2), IF(G12&gt;0, IF(F10&gt;0, 0,D11/①基本情報と建物情報の入力!H33/2), IF(F10&gt;0, D11/①基本情報と建物情報の入力!H33/2, D11/①基本情報と建物情報の入力!H33)))))),"-"),"-")</f>
        <v>-</v>
      </c>
      <c r="CX11" s="173" t="str">
        <f>IF(A11&lt;=①基本情報と建物情報の入力!$G$20, IF(①基本情報と建物情報の入力!H33&gt;=1, IF(A11=1, IF(A11=①基本情報と建物情報の入力!$G$20, 0, E11/2), IF(A11=①基本情報と建物情報の入力!$G$20, E11/2, E11)),"-"),"-")</f>
        <v>-</v>
      </c>
      <c r="CY11" s="173" t="str">
        <f>IF(A11&lt;=①基本情報と建物情報の入力!$G$20, IF(①基本情報と建物情報の入力!H33&gt;=1, IF(A11=1, IF(A11=①基本情報と建物情報の入力!$G$20, 0, D11/①基本情報と建物情報の入力!H33/2), IF(A11=①基本情報と建物情報の入力!$G$20, D11/①基本情報と建物情報の入力!H33/2, D11/①基本情報と建物情報の入力!H33)),"-"),"-")</f>
        <v>-</v>
      </c>
      <c r="CZ11" s="175" t="str">
        <f>IF(A11&lt;=①基本情報と建物情報の入力!$G$20, IF(①基本情報と建物情報の入力!H33&gt;=1, IF(A11=1, IF(A11=①基本情報と建物情報の入力!$G$20, 0, IF(①基本情報と建物情報の入力!H33=1, E11/2, 0)), IF(A11=①基本情報と建物情報の入力!$G$20, IF(①基本情報と建物情報の入力!H33=1, E11/2, 0),IF(①基本情報と建物情報の入力!H33=1, E11, 0))),"-"),"-")</f>
        <v>-</v>
      </c>
      <c r="DA11" s="177" t="str">
        <f>IF(A11&lt;=①基本情報と建物情報の入力!$G$20, IF(①基本情報と建物情報の入力!H33&gt;=2, IF(A11=1, IF(A11=①基本情報と建物情報の入力!$G$20, 0, IF(F11&gt;0, 0, IF(G12&gt;0, 0, D11/①基本情報と建物情報の入力!H33/2))), IF(A11=①基本情報と建物情報の入力!$G$20, IF(G11&gt;0, 0, IF(F10&gt;0, 0, D11/①基本情報と建物情報の入力!H33/2)), IF(F11&gt;0, IF(G11&gt;0, 0, IF(F10&gt;0, 0, D11/①基本情報と建物情報の入力!H33/2)), IF(G11&gt;0, IF(G12&gt;0, 0, D11/①基本情報と建物情報の入力!H33/2), IF(G12&gt;0,IF(F10&gt;0, 0, D11/①基本情報と建物情報の入力!H33/2), IF(F10&gt;0, D11/①基本情報と建物情報の入力!H33/2, D11/①基本情報と建物情報の入力!H33)))))),"-"),"-")</f>
        <v>-</v>
      </c>
      <c r="DB11" s="173" t="str">
        <f>IF(A11&lt;=①基本情報と建物情報の入力!$G$20, IF(①基本情報と建物情報の入力!H33&gt;=2, 0,"-"),"-")</f>
        <v>-</v>
      </c>
      <c r="DC11" s="173" t="str">
        <f>IF(A11&lt;=①基本情報と建物情報の入力!$G$20, IF(①基本情報と建物情報の入力!H33&gt;=2, IF(A11=1, IF(A11=①基本情報と建物情報の入力!$G$20, 0, D11/①基本情報と建物情報の入力!H33/2), IF(A11=①基本情報と建物情報の入力!$G$20, D11/①基本情報と建物情報の入力!H33/2, D11/①基本情報と建物情報の入力!H33)),"-"),"-")</f>
        <v>-</v>
      </c>
      <c r="DD11" s="175" t="str">
        <f>IF(A11&lt;=①基本情報と建物情報の入力!$G$20, IF(①基本情報と建物情報の入力!H33&gt;=2, IF(A11=1, IF(A11=①基本情報と建物情報の入力!$G$20, 0, E11/2), IF(A11=①基本情報と建物情報の入力!$G$20, E11/2, E11)),"-"),"-")</f>
        <v>-</v>
      </c>
      <c r="DE11" s="178" t="str">
        <f>IF(A11&lt;=①基本情報と建物情報の入力!$G$20, IF(①基本情報と建物情報の入力!H33&gt;=3, IF(A11=1, IF(A11=①基本情報と建物情報の入力!$G$20, 0, IF(F11&gt;0, 0, IF(G12&gt;0, 0, D11/①基本情報と建物情報の入力!H33/2))), IF(A11=①基本情報と建物情報の入力!$G$20, IF(G11&gt;0, 0, IF(F10&gt;0, 0, D11/①基本情報と建物情報の入力!H33/2)), IF(F11&gt;0, IF(G11&gt;0, 0, IF(F10&gt;0, 0, D11/①基本情報と建物情報の入力!H33/2)), IF(G11&gt;0, IF(G12&gt;0, 0, D11/①基本情報と建物情報の入力!H33/2), IF(G12&gt;0, IF(F10&gt;0, 0, D11/①基本情報と建物情報の入力!H33/2), IF(F10&gt;0, D11/①基本情報と建物情報の入力!H33/2, D11/①基本情報と建物情報の入力!H33)))))),"-"),"-")</f>
        <v>-</v>
      </c>
      <c r="DF11" s="173" t="str">
        <f>IF(A11&lt;=①基本情報と建物情報の入力!$G$20, IF(①基本情報と建物情報の入力!H33&gt;=3, 0, "-"),"-")</f>
        <v>-</v>
      </c>
      <c r="DG11" s="173" t="str">
        <f>IF(A11&lt;=①基本情報と建物情報の入力!$G$20, IF(①基本情報と建物情報の入力!H33&gt;=3, IF(A11=1, IF(A11=①基本情報と建物情報の入力!$G$20, 0, D11/①基本情報と建物情報の入力!H33/2), IF(A11=①基本情報と建物情報の入力!$G$20, D11/①基本情報と建物情報の入力!H33/2, D11/①基本情報と建物情報の入力!H33)),"-"),"-")</f>
        <v>-</v>
      </c>
      <c r="DH11" s="175" t="str">
        <f>IF(A11&lt;=①基本情報と建物情報の入力!$G$20, IF(①基本情報と建物情報の入力!H33&gt;=3, 0, "-"),"-")</f>
        <v>-</v>
      </c>
      <c r="DI11" s="174" t="str">
        <f>IF(A11&lt;=①基本情報と建物情報の入力!$G$20, IF(①基本情報と建物情報の入力!H33&gt;=1, IF(A11=1, 0, IF(G11&gt;0, IF(①基本情報と建物情報の入力!H33=1, G11/10/①基本情報と建物情報の入力!H33, G11/D11/2+G11/10/①基本情報と建物情報の入力!H33), 0)),"-"),"-")</f>
        <v>-</v>
      </c>
      <c r="DJ11" s="173" t="str">
        <f>IF(A11&lt;=①基本情報と建物情報の入力!$G$20, IF(①基本情報と建物情報の入力!H33&gt;=2, IF(A11=1, 0, IF(G11&gt;0, G11/D11/2+G11/10/①基本情報と建物情報の入力!H33, 0)),"-"),"-")</f>
        <v>-</v>
      </c>
      <c r="DK11" s="175" t="str">
        <f>IF(A11&lt;=①基本情報と建物情報の入力!$G$20, IF(①基本情報と建物情報の入力!H33&gt;=3, IF(A11=1, 0, IF(G11&gt;0, G11/D11+G11/10/①基本情報と建物情報の入力!H33, 0)),"-"),"-")</f>
        <v>-</v>
      </c>
      <c r="DL11" s="174" t="str">
        <f>IF(A11&lt;=①基本情報と建物情報の入力!$G$20, IF(①基本情報と建物情報の入力!H33&gt;=1, IF(A11=1, IF(A11=①基本情報と建物情報の入力!$G$20, 0, IF(F11&gt;0, D11/①基本情報と建物情報の入力!H33/2, 0)), IF(A11=①基本情報と建物情報の入力!$G$20, IF(F10&gt;0, D11/①基本情報と建物情報の入力!H33/2, 0), IF(F11&gt;0, IF(F10&gt;0, D11/①基本情報と建物情報の入力!H33, D11/①基本情報と建物情報の入力!H33/2), IF(F10&gt;0, D11/①基本情報と建物情報の入力!H33/2, 0)))),"-"),"-")</f>
        <v>-</v>
      </c>
      <c r="DM11" s="173" t="str">
        <f>IF(A11&lt;=①基本情報と建物情報の入力!$G$20, IF(①基本情報と建物情報の入力!H33&gt;=2, IF(A11=1, IF(A11=①基本情報と建物情報の入力!$G$20, 0, IF(F11&gt;0, D11/①基本情報と建物情報の入力!H33/2, 0)), IF(A11=①基本情報と建物情報の入力!$G$20, IF(F10&gt;0, D11/①基本情報と建物情報の入力!H33/2, 0), IF(F11&gt;0, IF(F10&gt;0, D11/①基本情報と建物情報の入力!H33, D11/①基本情報と建物情報の入力!H33/2), IF(F10&gt;0, D11/①基本情報と建物情報の入力!H33/2, 0)))),"-"),"-")</f>
        <v>-</v>
      </c>
      <c r="DN11" s="175" t="str">
        <f>IF(A11&lt;=①基本情報と建物情報の入力!$G$20, IF(①基本情報と建物情報の入力!H33&gt;=3, IF(A11=1, IF(A11=①基本情報と建物情報の入力!$G$20, 0, IF(F11&gt;0, D11/①基本情報と建物情報の入力!H33/2, 0)), IF(A11=①基本情報と建物情報の入力!$G$20, IF(F10&gt;0, D11/①基本情報と建物情報の入力!H33/2, 0), IF(F11&gt;0, IF(F10&gt;0, D11/①基本情報と建物情報の入力!H33, D11/①基本情報と建物情報の入力!H33/2), IF(F10&gt;0, D11/①基本情報と建物情報の入力!H33/2, 0)))),"-"),"-")</f>
        <v>-</v>
      </c>
      <c r="DO11" s="174" t="str">
        <f>IF(A11&lt;=①基本情報と建物情報の入力!$G$20, IF(①基本情報と建物情報の入力!H33&gt;=1, IF(A11=1, IF(A11=①基本情報と建物情報の入力!$G$20, 0, IF(G12&gt;0, D11/①基本情報と建物情報の入力!H33/2, 0)), IF(A11=①基本情報と建物情報の入力!$G$20, IF(G11&gt;0, D11/①基本情報と建物情報の入力!H33/2,0), IF(G11&gt;0, IF(G12&gt;0, D11/①基本情報と建物情報の入力!H34, D11/①基本情報と建物情報の入力!H33/2), IF(G12&gt;0, D11/①基本情報と建物情報の入力!H33/2,0)))),"-"),"-")</f>
        <v>-</v>
      </c>
      <c r="DP11" s="173" t="str">
        <f>IF(A11&lt;=①基本情報と建物情報の入力!$G$20, IF(①基本情報と建物情報の入力!H33&gt;=2, IF(A11=1, IF(A11=①基本情報と建物情報の入力!$G$20, 0, IF(G12&gt;0, D11/①基本情報と建物情報の入力!H33/2, 0)), IF(A11=①基本情報と建物情報の入力!$G$20, IF(G11&gt;0, D11/①基本情報と建物情報の入力!H33/2,0), IF(G11&gt;0, IF(G12&gt;0, D11/①基本情報と建物情報の入力!H34, D11/①基本情報と建物情報の入力!H33/2), IF(G12&gt;0, D11/①基本情報と建物情報の入力!H33/2,0)))),"-"),"-")</f>
        <v>-</v>
      </c>
      <c r="DQ11" s="175" t="str">
        <f>IF(A11&lt;=①基本情報と建物情報の入力!$G$20, IF(①基本情報と建物情報の入力!H33&gt;=3, IF(A11=1, IF(A11=①基本情報と建物情報の入力!$G$20, 0, IF(G12&gt;0, D11/①基本情報と建物情報の入力!H33/2, 0)), IF(A11=①基本情報と建物情報の入力!$G$20, IF(G11&gt;0, D11/①基本情報と建物情報の入力!H33/2,0), IF(G11&gt;0, IF(G12&gt;0, D11/①基本情報と建物情報の入力!H34, D11/①基本情報と建物情報の入力!H33/2), IF(G12&gt;0, D11/①基本情報と建物情報の入力!H33/2,0)))),"-"),"-")</f>
        <v>-</v>
      </c>
      <c r="DR11" s="174" t="str">
        <f>IF(A11&lt;=①基本情報と建物情報の入力!$G$20, IF(①基本情報と建物情報の入力!H33&gt;=1, IF(A11=1, D11/①基本情報と建物情報の入力!H33, 0),"-"),"-")</f>
        <v>-</v>
      </c>
      <c r="DS11" s="173" t="str">
        <f>IF(A11&lt;=①基本情報と建物情報の入力!$G$20, IF(①基本情報と建物情報の入力!H33&gt;=1, IF(A11=1, E11, 0),"-"),"-")</f>
        <v>-</v>
      </c>
      <c r="DT11" s="173" t="str">
        <f>IF(A11&lt;=①基本情報と建物情報の入力!$G$20, IF(①基本情報と建物情報の入力!H33&gt;=1, IF(A11=1, D11/①基本情報と建物情報の入力!H33, 0),"-"),"-")</f>
        <v>-</v>
      </c>
      <c r="DU11" s="175" t="str">
        <f>IF(A11&lt;=①基本情報と建物情報の入力!$G$20, IF(①基本情報と建物情報の入力!H33&gt;=1, IF(A11=1, IF(①基本情報と建物情報の入力!H33=1, E11, 0), 0),"-"),"-")</f>
        <v>-</v>
      </c>
      <c r="DV11" s="174" t="str">
        <f>IF(A11&lt;=①基本情報と建物情報の入力!$G$20, IF(①基本情報と建物情報の入力!H33&gt;=2, IF(A11=1, D11/①基本情報と建物情報の入力!H33, 0),"-"),"-")</f>
        <v>-</v>
      </c>
      <c r="DW11" s="173" t="str">
        <f>IF(A11&lt;=①基本情報と建物情報の入力!$G$20, IF(①基本情報と建物情報の入力!H33&gt;=2, 0,"-"),"-")</f>
        <v>-</v>
      </c>
      <c r="DX11" s="173" t="str">
        <f>IF(A11&lt;=①基本情報と建物情報の入力!$G$20, IF(①基本情報と建物情報の入力!H33&gt;=2, IF(A11=1, D11/①基本情報と建物情報の入力!H33, 0),"-"),"-")</f>
        <v>-</v>
      </c>
      <c r="DY11" s="175" t="str">
        <f>IF(A11&lt;=①基本情報と建物情報の入力!$G$20, IF(①基本情報と建物情報の入力!H33&gt;=2, IF(A11=1, E11, 0),"-"),"-")</f>
        <v>-</v>
      </c>
      <c r="DZ11" s="174" t="str">
        <f>IF(A11&lt;=①基本情報と建物情報の入力!$G$20, IF(①基本情報と建物情報の入力!H33&gt;=3, IF(A11=1, D11/①基本情報と建物情報の入力!H33, 0),"-"),"-")</f>
        <v>-</v>
      </c>
      <c r="EA11" s="173" t="str">
        <f>IF(A11&lt;=①基本情報と建物情報の入力!$G$20, IF(①基本情報と建物情報の入力!H33&gt;=3, 0, "-"),"-")</f>
        <v>-</v>
      </c>
      <c r="EB11" s="173" t="str">
        <f>IF(A11&lt;=①基本情報と建物情報の入力!$G$20, IF(①基本情報と建物情報の入力!H33&gt;=3, IF(A11=1, D11/①基本情報と建物情報の入力!H33, 0),"-"),"-")</f>
        <v>-</v>
      </c>
      <c r="EC11" s="175" t="str">
        <f>IF(A11&lt;=①基本情報と建物情報の入力!$G$20, IF(①基本情報と建物情報の入力!H33&gt;=3, 0, "-"),"-")</f>
        <v>-</v>
      </c>
      <c r="ED11" s="174" t="str">
        <f>IF(A11&lt;=①基本情報と建物情報の入力!$G$20, IF(①基本情報と建物情報の入力!H33&gt;=1, IF(A11=1, IF(①基本情報と建物情報の入力!H33=1, D11*E11/①基本情報と建物情報の入力!H33/10, E11/2+D11*E11/①基本情報と建物情報の入力!H33/10),0),"-"),"-")</f>
        <v>-</v>
      </c>
      <c r="EE11" s="173" t="str">
        <f>IF(A11&lt;=①基本情報と建物情報の入力!$G$20, IF(①基本情報と建物情報の入力!H33&gt;=2, IF(A11=1, E11/2+D11*E11/①基本情報と建物情報の入力!H33/10,0),"-"),"-")</f>
        <v>-</v>
      </c>
      <c r="EF11" s="175" t="str">
        <f>IF(A11&lt;=①基本情報と建物情報の入力!$G$20, IF(①基本情報と建物情報の入力!H33&gt;=3, IF(A11=1, E11+D11*E11/①基本情報と建物情報の入力!H33/10,0),"-"),"-")</f>
        <v>-</v>
      </c>
      <c r="EG11" s="176"/>
      <c r="EH11" s="174" t="str">
        <f>IF(A11&lt;=①基本情報と建物情報の入力!$G$20, IF(①基本情報と建物情報の入力!H33&gt;=1, SUM(AT11:AU11,AW11),"-"),"-")</f>
        <v>-</v>
      </c>
      <c r="EI11" s="173" t="str">
        <f>IF(A11&lt;=①基本情報と建物情報の入力!$G$20, IF(①基本情報と建物情報の入力!H33&gt;=2, SUM(AX11:AY11,BA11),"-"),"-")</f>
        <v>-</v>
      </c>
      <c r="EJ11" s="175" t="str">
        <f>IF(A11&lt;=①基本情報と建物情報の入力!$G$20, IF(①基本情報と建物情報の入力!H33&gt;=3, SUM(BB11:BC11,BE11),"-"),"-")</f>
        <v>-</v>
      </c>
      <c r="EK11" s="174" t="str">
        <f>IF(A11&lt;=①基本情報と建物情報の入力!$G$20, IF(①基本情報と建物情報の入力!H33&gt;=1,  AV11,"-"),"-")</f>
        <v>-</v>
      </c>
      <c r="EL11" s="173" t="str">
        <f>IF(A11&lt;=①基本情報と建物情報の入力!$G$20, IF(①基本情報と建物情報の入力!H33&gt;=2,AZ11,"-"),"-")</f>
        <v>-</v>
      </c>
      <c r="EM11" s="175" t="str">
        <f>IF(A11&lt;=①基本情報と建物情報の入力!$G$20, IF(①基本情報と建物情報の入力!H33&gt;=3, BD11,"-"),"-")</f>
        <v>-</v>
      </c>
      <c r="EN11" s="174" t="str">
        <f>IF($A11&lt;=①基本情報と建物情報の入力!$G$20, IF(①基本情報と建物情報の入力!$H33&gt;=1, SUM(AE11:AF11,AH11),"-"),"-")</f>
        <v>-</v>
      </c>
      <c r="EO11" s="173" t="str">
        <f>IF($A11&lt;=①基本情報と建物情報の入力!$G$20, IF(①基本情報と建物情報の入力!$H33&gt;=2, SUM(AI11:AJ11,AL11),"-"),"-")</f>
        <v>-</v>
      </c>
      <c r="EP11" s="175" t="str">
        <f>IF($A11&lt;=①基本情報と建物情報の入力!$G$20, IF(①基本情報と建物情報の入力!$H33&gt;=3, SUM(AM11:AN11,AP11),"-"),"-")</f>
        <v>-</v>
      </c>
      <c r="EQ11" s="174" t="str">
        <f>IF($A11&lt;=①基本情報と建物情報の入力!$G$20, IF(①基本情報と建物情報の入力!$H33&gt;=1, AG11,"-"),"-")</f>
        <v>-</v>
      </c>
      <c r="ER11" s="173" t="str">
        <f>IF($A11&lt;=①基本情報と建物情報の入力!$G$20, IF(①基本情報と建物情報の入力!$H33&gt;=2, AK11,"-"),"-")</f>
        <v>-</v>
      </c>
      <c r="ES11" s="175" t="str">
        <f>IF($A11&lt;=①基本情報と建物情報の入力!$G$20, IF(①基本情報と建物情報の入力!$H33&gt;=3, AO11,"-"),"-")</f>
        <v>-</v>
      </c>
      <c r="ET11" s="176"/>
      <c r="EU11" s="174" t="str">
        <f>IF($A11&lt;=①基本情報と建物情報の入力!$G$20, IF(①基本情報と建物情報の入力!$H33&gt;=1,SUM(EH11,EK11),"-"),"-")</f>
        <v>-</v>
      </c>
      <c r="EV11" s="173" t="str">
        <f>IF($A11&lt;=①基本情報と建物情報の入力!$G$20, IF(①基本情報と建物情報の入力!$H33&gt;=2,SUM(EI11,EL11),"-"),"-")</f>
        <v>-</v>
      </c>
      <c r="EW11" s="175" t="str">
        <f>IF($A11&lt;=①基本情報と建物情報の入力!$G$20, IF(①基本情報と建物情報の入力!$H33&gt;=3,SUM(EJ11,EM11),"-"),"-")</f>
        <v>-</v>
      </c>
      <c r="EX11" s="174" t="str">
        <f>IF($A11&lt;=①基本情報と建物情報の入力!$G$20, IF(①基本情報と建物情報の入力!$H33&gt;=1,   Y11,"-"),"-")</f>
        <v>-</v>
      </c>
      <c r="EY11" s="173" t="str">
        <f>IF($A11&lt;=①基本情報と建物情報の入力!$G$20, IF(①基本情報と建物情報の入力!$H33&gt;=1,   Z11,"-"),"-")</f>
        <v>-</v>
      </c>
      <c r="EZ11" s="175" t="str">
        <f>IF($A11&lt;=①基本情報と建物情報の入力!$G$20, IF(①基本情報と建物情報の入力!$H33&gt;=1,   AA11,"-"),"-")</f>
        <v>-</v>
      </c>
      <c r="FA11" s="174" t="str">
        <f>IF($A11&lt;=①基本情報と建物情報の入力!$G$20, IF(①基本情報と建物情報の入力!$H33&gt;=1, IF($A11=1, P11, 0),"-"),"-")</f>
        <v>-</v>
      </c>
      <c r="FB11" s="173" t="str">
        <f>IF($A11&lt;=①基本情報と建物情報の入力!$G$20, IF(①基本情報と建物情報の入力!$H33&gt;=2, IF($A11=1, Q11, 0),"-"),"-")</f>
        <v>-</v>
      </c>
      <c r="FC11" s="175" t="str">
        <f>IF($A11&lt;=①基本情報と建物情報の入力!$G$20, IF(①基本情報と建物情報の入力!$H33&gt;=3, IF($A11=1, R11, 0),"-"),"-")</f>
        <v>-</v>
      </c>
      <c r="FD11" s="174" t="str">
        <f>IF($A11&lt;=①基本情報と建物情報の入力!$G$20, IF(①基本情報と建物情報の入力!$H33&gt;=1, AB11,"-"),"-")</f>
        <v>-</v>
      </c>
      <c r="FE11" s="173" t="str">
        <f>IF($A11&lt;=①基本情報と建物情報の入力!$G$20, IF(①基本情報と建物情報の入力!$H33&gt;=2, AC11,"-"),"-")</f>
        <v>-</v>
      </c>
      <c r="FF11" s="175" t="str">
        <f>IF($A11&lt;=①基本情報と建物情報の入力!$G$20, IF(①基本情報と建物情報の入力!$H33&gt;=3, AD11,"-"),"-")</f>
        <v>-</v>
      </c>
      <c r="FG11" s="174" t="str">
        <f>IF($A11&lt;=①基本情報と建物情報の入力!$G$20, IF(①基本情報と建物情報の入力!$H33&gt;=1, BF11,"-"),"-")</f>
        <v>-</v>
      </c>
      <c r="FH11" s="173" t="str">
        <f>IF($A11&lt;=①基本情報と建物情報の入力!$G$20, IF(①基本情報と建物情報の入力!$H33&gt;=2, BG11,"-"),"-")</f>
        <v>-</v>
      </c>
      <c r="FI11" s="175" t="str">
        <f>IF($A11&lt;=①基本情報と建物情報の入力!$G$20, IF(①基本情報と建物情報の入力!$H33&gt;=3, BH11,"-"),"-")</f>
        <v>-</v>
      </c>
      <c r="FJ11" s="174" t="str">
        <f>IF($A11&lt;=①基本情報と建物情報の入力!$G$20, IF(①基本情報と建物情報の入力!$H33&gt;=1, IF($A11=1, 0, BI11),"-"),"-")</f>
        <v>-</v>
      </c>
      <c r="FK11" s="173" t="str">
        <f>IF($A11&lt;=①基本情報と建物情報の入力!$G$20, IF(①基本情報と建物情報の入力!$H33&gt;=1, IF($A11=1, 0, BJ11),"-"),"-")</f>
        <v>-</v>
      </c>
      <c r="FL11" s="175" t="str">
        <f>IF($A11&lt;=①基本情報と建物情報の入力!$G$20, IF(①基本情報と建物情報の入力!$H33&gt;=1, IF($A11=1, 0, BK11),"-"),"-")</f>
        <v>-</v>
      </c>
      <c r="FM11" s="174" t="str">
        <f>IF($A11&lt;=①基本情報と建物情報の入力!$G$20, IF(①基本情報と建物情報の入力!$H33&gt;=1, BL11,"-"),"-")</f>
        <v>-</v>
      </c>
      <c r="FN11" s="173" t="str">
        <f>IF($A11&lt;=①基本情報と建物情報の入力!$G$20, IF(①基本情報と建物情報の入力!$H33&gt;=2, BM11,"-"),"-")</f>
        <v>-</v>
      </c>
      <c r="FO11" s="175" t="str">
        <f>IF($A11&lt;=①基本情報と建物情報の入力!$G$20, IF(①基本情報と建物情報の入力!$H33&gt;=3, BN11,"-"),"-")</f>
        <v>-</v>
      </c>
      <c r="FP11" s="174" t="str">
        <f>IF($A11&lt;=①基本情報と建物情報の入力!$G$20, IF(①基本情報と建物情報の入力!$H33&gt;=1, SUM(EN11,EQ11),"-"),"-")</f>
        <v>-</v>
      </c>
      <c r="FQ11" s="173" t="str">
        <f>IF($A11&lt;=①基本情報と建物情報の入力!$G$20, IF(①基本情報と建物情報の入力!$H33&gt;=2, SUM(EO11,ER11),"-"),"-")</f>
        <v>-</v>
      </c>
      <c r="FR11" s="175" t="str">
        <f>IF($A11&lt;=①基本情報と建物情報の入力!$G$20, IF(①基本情報と建物情報の入力!$H33&gt;=3, SUM(EP11,ES11),"-"),"-")</f>
        <v>-</v>
      </c>
      <c r="FS11" s="174" t="str">
        <f>IF($A11&lt;=①基本情報と建物情報の入力!$G$20, IF(①基本情報と建物情報の入力!$H33&gt;=1, AQ11,"-"),"-")</f>
        <v>-</v>
      </c>
      <c r="FT11" s="173" t="str">
        <f>IF($A11&lt;=①基本情報と建物情報の入力!$G$20, IF(①基本情報と建物情報の入力!$H33&gt;=2, AR11,"-"),"-")</f>
        <v>-</v>
      </c>
      <c r="FU11" s="175" t="str">
        <f>IF($A11&lt;=①基本情報と建物情報の入力!$G$20, IF(①基本情報と建物情報の入力!$H33&gt;=3, AS11,"-"),"-")</f>
        <v>-</v>
      </c>
      <c r="FV11" s="174" t="str">
        <f>IF($A11&lt;=①基本情報と建物情報の入力!$G$20, IF(①基本情報と建物情報の入力!$H33&gt;=1, SUM(EU11,EX11,FA11,FD11,FG11,FJ11,FM11,FP11,FS11),"-"),"-")</f>
        <v>-</v>
      </c>
      <c r="FW11" s="173" t="str">
        <f>IF($A11&lt;=①基本情報と建物情報の入力!$G$20, IF(①基本情報と建物情報の入力!$H33&gt;=2, SUM(EV11,EY11,FB11,FE11,FH11,FK11,FN11,FQ11,FT11),"-"),"-")</f>
        <v>-</v>
      </c>
      <c r="FX11" s="175" t="str">
        <f>IF($A11&lt;=①基本情報と建物情報の入力!$G$20, IF(①基本情報と建物情報の入力!$H33&gt;=3, SUM(EW11,EZ11,FC11,FF11,FI11,FL11,FO11,FR11,FU11),"-"),"-")</f>
        <v>-</v>
      </c>
      <c r="FY11" s="176"/>
      <c r="FZ11" s="174" t="str">
        <f>IF($A11&lt;=①基本情報と建物情報の入力!$G$20, ①基本情報と建物情報の入力!H$61, "-")</f>
        <v>-</v>
      </c>
      <c r="GA11" s="173" t="str">
        <f>IF($A11&lt;=①基本情報と建物情報の入力!$G$20, ①基本情報と建物情報の入力!H$62, "-")</f>
        <v>-</v>
      </c>
      <c r="GB11" s="173" t="str">
        <f>IF($A11&lt;=①基本情報と建物情報の入力!$G$20, ①基本情報と建物情報の入力!H$63, "-")</f>
        <v>-</v>
      </c>
      <c r="GC11" s="173" t="str">
        <f>IF($A11&lt;=①基本情報と建物情報の入力!$G$20, ①基本情報と建物情報の入力!H$64, "-")</f>
        <v>-</v>
      </c>
      <c r="GD11" s="173" t="str">
        <f>IF($A11&lt;=①基本情報と建物情報の入力!$G$20, ①基本情報と建物情報の入力!H$65, "-")</f>
        <v>-</v>
      </c>
      <c r="GE11" s="173" t="str">
        <f>IF($A11&lt;=①基本情報と建物情報の入力!$G$20, ①基本情報と建物情報の入力!H$66, "-")</f>
        <v>-</v>
      </c>
      <c r="GF11" s="173" t="str">
        <f>IF(A11&lt;=①基本情報と建物情報の入力!$G$20, ①基本情報と建物情報の入力!$H$66/(2*(0.09-0.15)*①基本情報と建物情報の入力!$H$66+1),"-")</f>
        <v>-</v>
      </c>
      <c r="GG11" s="173" t="str">
        <f>IF($A11&lt;=①基本情報と建物情報の入力!$G$20, ①基本情報と建物情報の入力!H$67, "-")</f>
        <v>-</v>
      </c>
      <c r="GH11" s="175" t="str">
        <f>IF($A11&lt;=①基本情報と建物情報の入力!$G$20, 4.65, "-")</f>
        <v>-</v>
      </c>
      <c r="GI11" s="176"/>
      <c r="GJ11" s="174" t="str">
        <f>IF($A11&lt;=①基本情報と建物情報の入力!$G$20,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1" s="173" t="str">
        <f t="array" ref="GK11">IF($A11&lt;=①基本情報と建物情報の入力!$G$20,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1" s="173" t="str">
        <f t="array" ref="GL11">IF($A11&lt;=①基本情報と建物情報の入力!$G$20,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1" s="173" t="str">
        <f t="array" ref="GM11">IF($A11&lt;=①基本情報と建物情報の入力!$G$20,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1" s="173" t="str">
        <f t="array" ref="GN11">IF($A11&lt;=①基本情報と建物情報の入力!$G$20,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1" s="173" t="str">
        <f t="array" ref="GO11">IF($A11&lt;=①基本情報と建物情報の入力!$G$20,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1" s="173" t="str">
        <f t="array" ref="GP11">IF($A11&lt;=①基本情報と建物情報の入力!$G$20,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1" s="173" t="str">
        <f t="array" ref="GQ11">IF($A11&lt;=①基本情報と建物情報の入力!$G$20,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1" s="173" t="str">
        <f t="array" ref="GR11">IF($A11&lt;=①基本情報と建物情報の入力!$G$20,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1" s="173" t="str">
        <f t="array" ref="GS11">IF($A11&lt;=①基本情報と建物情報の入力!$G$20,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1" s="175" t="str">
        <f t="array" ref="GT11">IF($A11&lt;=①基本情報と建物情報の入力!$G$20,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1" s="176"/>
      <c r="GV11" s="174" t="str">
        <f>IF($A11&lt;=①基本情報と建物情報の入力!$G$20, 温度差係数!$A$10, "-")</f>
        <v>-</v>
      </c>
      <c r="GW11" s="173" t="str">
        <f>IF($A11&lt;=①基本情報と建物情報の入力!$G$20,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1" s="173" t="str">
        <f>IF($A11&lt;=①基本情報と建物情報の入力!$G$20, 温度差係数!$B$10, "-")</f>
        <v>-</v>
      </c>
      <c r="GY11" s="175" t="str">
        <f>IF($A11&lt;=①基本情報と建物情報の入力!$G$20, INDEX(温度差係数!$C$10:$J$10, 0, MATCH(①基本情報と建物情報の入力!$G$13, 温度差係数!$C$9:$J$9, 0)), "-")</f>
        <v>-</v>
      </c>
      <c r="GZ11" s="176"/>
      <c r="HA11" s="174" t="str">
        <f>IF($A11&lt;=①基本情報と建物情報の入力!$G$20, IF(①基本情報と建物情報の入力!$H33&gt;=1, EH11*$FZ11*$GV11+EK11*$FZ11*$GW11,"-"),"-")</f>
        <v>-</v>
      </c>
      <c r="HB11" s="173" t="str">
        <f>IF($A11&lt;=①基本情報と建物情報の入力!$G$20, IF(①基本情報と建物情報の入力!$H33&gt;=2, EI11*$FZ11*$GV11+EL11*$FZ11*$GW11,"-"),"-")</f>
        <v>-</v>
      </c>
      <c r="HC11" s="175" t="str">
        <f>IF($A11&lt;=①基本情報と建物情報の入力!$G$20, IF(①基本情報と建物情報の入力!$H33&gt;=3, EJ11*$FZ11*$GV11+EM11*$FZ11*$GW11,"-"),"-")</f>
        <v>-</v>
      </c>
      <c r="HD11" s="174" t="str">
        <f>IF($A11&lt;=①基本情報と建物情報の入力!$G$20, IF(①基本情報と建物情報の入力!$H33&gt;=1, EX11*$GA11*$GV11,"-"),"-")</f>
        <v>-</v>
      </c>
      <c r="HE11" s="173" t="str">
        <f>IF($A11&lt;=①基本情報と建物情報の入力!$G$20, IF(①基本情報と建物情報の入力!$H33&gt;=2, EY11*$GA11*$GV11,"-"),"-")</f>
        <v>-</v>
      </c>
      <c r="HF11" s="175" t="str">
        <f>IF($A11&lt;=①基本情報と建物情報の入力!$G$20, IF(①基本情報と建物情報の入力!$H33&gt;=3, EZ11*$GA11*$GV11,"-"),"-")</f>
        <v>-</v>
      </c>
      <c r="HG11" s="174" t="str">
        <f>IF($A11&lt;=①基本情報と建物情報の入力!$G$20, IF(①基本情報と建物情報の入力!$H33&gt;=1, FA11*$GB11*$GX11,"-"),"-")</f>
        <v>-</v>
      </c>
      <c r="HH11" s="173" t="str">
        <f>IF($A11&lt;=①基本情報と建物情報の入力!$G$20, IF(①基本情報と建物情報の入力!$H33&gt;=2, FB11*$GB11*$GX11,"-"),"-")</f>
        <v>-</v>
      </c>
      <c r="HI11" s="175" t="str">
        <f>IF($A11&lt;=①基本情報と建物情報の入力!$G$20, IF(①基本情報と建物情報の入力!$H33&gt;=3, FC11*$GB11*$GX11,"-"),"-")</f>
        <v>-</v>
      </c>
      <c r="HJ11" s="174" t="str">
        <f>IF($A11&lt;=①基本情報と建物情報の入力!$G$20, IF(①基本情報と建物情報の入力!$H33&gt;=1, FD11*$GC11*$GV11,"-"),"-")</f>
        <v>-</v>
      </c>
      <c r="HK11" s="173" t="str">
        <f>IF($A11&lt;=①基本情報と建物情報の入力!$G$20, IF(①基本情報と建物情報の入力!$H33&gt;=2, FE11*$GC11*$GV11,"-"),"-")</f>
        <v>-</v>
      </c>
      <c r="HL11" s="175" t="str">
        <f>IF($A11&lt;=①基本情報と建物情報の入力!$G$20, IF(①基本情報と建物情報の入力!$H33&gt;=3, FF11*$GC11*$GV11,"-"),"-")</f>
        <v>-</v>
      </c>
      <c r="HM11" s="174" t="str">
        <f>IF($A11&lt;=①基本情報と建物情報の入力!$G$20, IF(①基本情報と建物情報の入力!$H33&gt;=1, FG11*$GD11*$GY11,"-"),"-")</f>
        <v>-</v>
      </c>
      <c r="HN11" s="173" t="str">
        <f>IF($A11&lt;=①基本情報と建物情報の入力!$G$20, IF(①基本情報と建物情報の入力!$H33&gt;=2, FH11*$GD11*$GY11,"-"),"-")</f>
        <v>-</v>
      </c>
      <c r="HO11" s="175" t="str">
        <f>IF($A11&lt;=①基本情報と建物情報の入力!$G$20, IF(①基本情報と建物情報の入力!$H33&gt;=3, FI11*$GD11*$GY11,"-"),"-")</f>
        <v>-</v>
      </c>
      <c r="HP11" s="174" t="str">
        <f>IF($A11&lt;=①基本情報と建物情報の入力!$G$20, IF(①基本情報と建物情報の入力!$H33&gt;=1, FJ11*$GE11*$GY11,"-"),"-")</f>
        <v>-</v>
      </c>
      <c r="HQ11" s="173" t="str">
        <f>IF($A11&lt;=①基本情報と建物情報の入力!$G$20, IF(①基本情報と建物情報の入力!$H33&gt;=2, FK11*$GE11*$GY11,"-"),"-")</f>
        <v>-</v>
      </c>
      <c r="HR11" s="175" t="str">
        <f>IF($A11&lt;=①基本情報と建物情報の入力!$G$20, IF(①基本情報と建物情報の入力!$H33&gt;=3, FL11*$GE11*$GY11,"-"),"-")</f>
        <v>-</v>
      </c>
      <c r="HS11" s="174" t="str">
        <f>IF($A11&lt;=①基本情報と建物情報の入力!$G$20, IF(①基本情報と建物情報の入力!$H33&gt;=1, FM11*$GF11*$GY11,"-"),"-")</f>
        <v>-</v>
      </c>
      <c r="HT11" s="173" t="str">
        <f>IF($A11&lt;=①基本情報と建物情報の入力!$G$20, IF(①基本情報と建物情報の入力!$H33&gt;=2, FN11*$GF11*$GY11,"-"),"-")</f>
        <v>-</v>
      </c>
      <c r="HU11" s="175" t="str">
        <f>IF($A11&lt;=①基本情報と建物情報の入力!$G$20, IF(①基本情報と建物情報の入力!$H33&gt;=3, FO11*$GF11*$GY11,"-"),"-")</f>
        <v>-</v>
      </c>
      <c r="HV11" s="174" t="str">
        <f>IF($A11&lt;=①基本情報と建物情報の入力!$G$20, IF(①基本情報と建物情報の入力!$H33&gt;=1, EN11*$GG11*$GV11+EQ11*$GG11*$GW11,"-"),"-")</f>
        <v>-</v>
      </c>
      <c r="HW11" s="173" t="str">
        <f>IF($A11&lt;=①基本情報と建物情報の入力!$G$20, IF(①基本情報と建物情報の入力!$H33&gt;=2, EO11*$GG11*$GV11+ER11*$GG11*$GW11,"-"),"-")</f>
        <v>-</v>
      </c>
      <c r="HX11" s="175" t="str">
        <f>IF($A11&lt;=①基本情報と建物情報の入力!$G$20, IF(①基本情報と建物情報の入力!$H33&gt;=3, EP11*$GG11*$GV11+ES11*$GG11*$GW11,"-"),"-")</f>
        <v>-</v>
      </c>
      <c r="HY11" s="174" t="str">
        <f>IF($A11&lt;=①基本情報と建物情報の入力!$G$20, IF(①基本情報と建物情報の入力!$H33&gt;=1, FS11*$GH11*$GW11,"-"),"-")</f>
        <v>-</v>
      </c>
      <c r="HZ11" s="173" t="str">
        <f>IF($A11&lt;=①基本情報と建物情報の入力!$G$20, IF(①基本情報と建物情報の入力!$H33&gt;=2, FT11*$GH11*$GW11,"-"),"-")</f>
        <v>-</v>
      </c>
      <c r="IA11" s="175" t="str">
        <f>IF($A11&lt;=①基本情報と建物情報の入力!$G$20, IF(①基本情報と建物情報の入力!$H33&gt;=3, FU11*$GH11*$GW11,"-"),"-")</f>
        <v>-</v>
      </c>
      <c r="IB11" s="176"/>
      <c r="IC11" s="174" t="str">
        <f>IF($A11&lt;=①基本情報と建物情報の入力!$G$20, IF(①基本情報と建物情報の入力!$H33&gt;=1, SUM(BP11:BQ11,BS11) *$GJ11*$GV11+BR11*$GJ11*$GW11,"-"),"-")</f>
        <v>-</v>
      </c>
      <c r="ID11" s="173" t="str">
        <f>IF($A11&lt;=①基本情報と建物情報の入力!$G$20, IF(①基本情報と建物情報の入力!$H33&gt;=2, SUM(BT11:BU11,BW11) *$GJ11*$GV11+BV11*$GJ11*$GW11,"-"),"-")</f>
        <v>-</v>
      </c>
      <c r="IE11" s="175" t="str">
        <f>IF($A11&lt;=①基本情報と建物情報の入力!$G$20, IF(①基本情報と建物情報の入力!$H33&gt;=3, SUM(BX11:BY11,CA11) *$GJ11*$GV11+BZ11*$GJ11*$GW11,"-"),"-")</f>
        <v>-</v>
      </c>
      <c r="IF11" s="174" t="str">
        <f>IF($A11&lt;=①基本情報と建物情報の入力!$G$20, IF(①基本情報と建物情報の入力!$H33&gt;=1, CB11*$GK11*$GV11,"-"),"-")</f>
        <v>-</v>
      </c>
      <c r="IG11" s="173" t="str">
        <f>IF($A11&lt;=①基本情報と建物情報の入力!$G$20, IF(①基本情報と建物情報の入力!$H33&gt;=2, CC11*$GK11*$GV11,"-"),"-")</f>
        <v>-</v>
      </c>
      <c r="IH11" s="175" t="str">
        <f>IF($A11&lt;=①基本情報と建物情報の入力!$G$20, IF(①基本情報と建物情報の入力!$H33&gt;=3, CD11*$GK11*$GV11,"-"),"-")</f>
        <v>-</v>
      </c>
      <c r="II11" s="174" t="str">
        <f>IF($A11&lt;=①基本情報と建物情報の入力!$G$20, IF(①基本情報と建物情報の入力!$H33&gt;=1, CE11*$GL11*$GV11,"-"),"-")</f>
        <v>-</v>
      </c>
      <c r="IJ11" s="173" t="str">
        <f>IF($A11&lt;=①基本情報と建物情報の入力!$G$20, IF(①基本情報と建物情報の入力!$H33&gt;=2, CF11*$GL11*$GV11,"-"),"-")</f>
        <v>-</v>
      </c>
      <c r="IK11" s="175" t="str">
        <f>IF($A11&lt;=①基本情報と建物情報の入力!$G$20, IF(①基本情報と建物情報の入力!$H33&gt;=3, CG11*$GL11*$GV11,"-"),"-")</f>
        <v>-</v>
      </c>
      <c r="IL11" s="174" t="str">
        <f>IF($A11&lt;=①基本情報と建物情報の入力!$G$20, IF(①基本情報と建物情報の入力!$H33&gt;=1, SUM(CH11:CI11,CK11)*$GM11*$GV11+CJ11*$GM11*$GW11,"-"),"-")</f>
        <v>-</v>
      </c>
      <c r="IM11" s="173" t="str">
        <f>IF($A11&lt;=①基本情報と建物情報の入力!$G$20, IF(①基本情報と建物情報の入力!$H33&gt;=2, SUM(CL11:CM11,CO11)*$GM11*$GV11+CN11*$GM11*$GW11,"-"),"-")</f>
        <v>-</v>
      </c>
      <c r="IN11" s="175" t="str">
        <f>IF($A11&lt;=①基本情報と建物情報の入力!$G$20, IF(①基本情報と建物情報の入力!$H33&gt;=3, SUM(CP11:CQ11,CS11)*$GM11*$GV11+CR11*$GM11*$GW11,"-"),"-")</f>
        <v>-</v>
      </c>
      <c r="IO11" s="174" t="str">
        <f>IF($A11&lt;=①基本情報と建物情報の入力!$G$20, IF(①基本情報と建物情報の入力!$H33&gt;=1, CT11*$GN11*$GV11,"-"),"-")</f>
        <v>-</v>
      </c>
      <c r="IP11" s="173" t="str">
        <f>IF($A11&lt;=①基本情報と建物情報の入力!$G$20, IF(①基本情報と建物情報の入力!$H33&gt;=2, CU11*$GN11*$GV11,"-"),"-")</f>
        <v>-</v>
      </c>
      <c r="IQ11" s="175" t="str">
        <f>IF($A11&lt;=①基本情報と建物情報の入力!$G$20, IF(①基本情報と建物情報の入力!$H33&gt;=3, CV11*$GN11*$GV11,"-"),"-")</f>
        <v>-</v>
      </c>
      <c r="IR11" s="174" t="str">
        <f>IF($A11&lt;=①基本情報と建物情報の入力!$G$20, IF(①基本情報と建物情報の入力!$H33&gt;=1, SUM(CW11:CX11,CZ11)*$GO11*$GV11+CY11*$GO11*$GW11,"-"),"-")</f>
        <v>-</v>
      </c>
      <c r="IS11" s="173" t="str">
        <f>IF($A11&lt;=①基本情報と建物情報の入力!$G$20, IF(①基本情報と建物情報の入力!$H33&gt;=2, SUM(DA11:DB11,DD11)*$GO11*$GV11+DC11*$GO11*$GW11,"-"),"-")</f>
        <v>-</v>
      </c>
      <c r="IT11" s="175" t="str">
        <f>IF($A11&lt;=①基本情報と建物情報の入力!$G$20, IF(①基本情報と建物情報の入力!$H33&gt;=3, SUM(DE11:DF11,DH11)*$GO11*$GV11+DG11*$GO11*$GW11,"-"),"-")</f>
        <v>-</v>
      </c>
      <c r="IU11" s="174" t="str">
        <f>IF($A11&lt;=①基本情報と建物情報の入力!$G$20, IF(①基本情報と建物情報の入力!$H33&gt;=1, DI11*$GP11*$GV11,"-"),"-")</f>
        <v>-</v>
      </c>
      <c r="IV11" s="173" t="str">
        <f>IF($A11&lt;=①基本情報と建物情報の入力!$G$20, IF(①基本情報と建物情報の入力!$H33&gt;=2, DJ11*$GP11*$GV11,"-"),"-")</f>
        <v>-</v>
      </c>
      <c r="IW11" s="175" t="str">
        <f>IF($A11&lt;=①基本情報と建物情報の入力!$G$20, IF(①基本情報と建物情報の入力!$H33&gt;=3, DK11*$GP11*$GV11,"-"),"-")</f>
        <v>-</v>
      </c>
      <c r="IX11" s="174" t="str">
        <f>IF($A11&lt;=①基本情報と建物情報の入力!$G$20, IF(①基本情報と建物情報の入力!$H33&gt;=1, DL11*$GQ11*$GV11,"-"),"-")</f>
        <v>-</v>
      </c>
      <c r="IY11" s="173" t="str">
        <f>IF($A11&lt;=①基本情報と建物情報の入力!$G$20, IF(①基本情報と建物情報の入力!$H33&gt;=2, DM11*$GQ11*$GV11,"-"),"-")</f>
        <v>-</v>
      </c>
      <c r="IZ11" s="175" t="str">
        <f>IF($A11&lt;=①基本情報と建物情報の入力!$G$20, IF(①基本情報と建物情報の入力!$H33&gt;=3, DN11*$GQ11*$GV11,"-"),"-")</f>
        <v>-</v>
      </c>
      <c r="JA11" s="174" t="str">
        <f>IF($A11&lt;=①基本情報と建物情報の入力!$G$20, IF(①基本情報と建物情報の入力!$H33&gt;=1, DO11*$GR11*$GV11,"-"),"-")</f>
        <v>-</v>
      </c>
      <c r="JB11" s="173" t="str">
        <f>IF($A11&lt;=①基本情報と建物情報の入力!$G$20, IF(①基本情報と建物情報の入力!$H33&gt;=2, DP11*$GR11*$GV11,"-"),"-")</f>
        <v>-</v>
      </c>
      <c r="JC11" s="175" t="str">
        <f>IF($A11&lt;=①基本情報と建物情報の入力!$G$20, IF(①基本情報と建物情報の入力!$H33&gt;=3, DQ11*$GR11*$GV11,"-"),"-")</f>
        <v>-</v>
      </c>
      <c r="JD11" s="174" t="str">
        <f>IF($A11&lt;=①基本情報と建物情報の入力!$G$20, IF(①基本情報と建物情報の入力!$H33&gt;=1, SUM(DR11:DS11,DU11)*$GS11*$GV11+DT11*$GS11*$GW11,"-"),"-")</f>
        <v>-</v>
      </c>
      <c r="JE11" s="173" t="str">
        <f>IF($A11&lt;=①基本情報と建物情報の入力!$G$20, IF(①基本情報と建物情報の入力!$H33&gt;=2, SUM(DV11:DW11,DY11)*$GS11*$GV11+DX11*$GS11*$GW11,"-"),"-")</f>
        <v>-</v>
      </c>
      <c r="JF11" s="175" t="str">
        <f>IF($A11&lt;=①基本情報と建物情報の入力!$G$20, IF(①基本情報と建物情報の入力!$H33&gt;=3, SUM(DZ11:EA11,EC11)*$GS11*$GV11+EB11*$GS11*$GW11,"-"),"-")</f>
        <v>-</v>
      </c>
      <c r="JG11" s="174" t="str">
        <f>IF($A11&lt;=①基本情報と建物情報の入力!$G$20, IF(①基本情報と建物情報の入力!$H33&gt;=1, ED11*$GT11*$GX11,"-"),"-")</f>
        <v>-</v>
      </c>
      <c r="JH11" s="173" t="str">
        <f>IF($A11&lt;=①基本情報と建物情報の入力!$G$20, IF(①基本情報と建物情報の入力!$H33&gt;=2, EE11*$GT11*$GX11,"-"),"-")</f>
        <v>-</v>
      </c>
      <c r="JI11" s="175" t="str">
        <f>IF($A11&lt;=①基本情報と建物情報の入力!$G$20, IF(①基本情報と建物情報の入力!$H33&gt;=3, EF11*$GT11*$GX11,"-"),"-")</f>
        <v>-</v>
      </c>
      <c r="JJ11" s="176"/>
      <c r="JK11" s="174" t="str">
        <f>IF($A11&lt;=①基本情報と建物情報の入力!$G$20, IF(①基本情報と建物情報の入力!$H33&gt;=1, SUM(HA11,HD11,HG11,HJ11,HM11,HP11,HS11,HV11,HY11)+SUM(IC11,IF11,II11,IL11,IO11,IR11,IU11,IX11,JA11,JD11,JG11),"-"),"-")</f>
        <v>-</v>
      </c>
      <c r="JL11" s="173" t="str">
        <f>IF($A11&lt;=①基本情報と建物情報の入力!$G$20, IF(①基本情報と建物情報の入力!$H33&gt;=2, SUM(HB11,HE11,HH11,HK11,HN11,HQ11,HT11,HW11,HZ11)+SUM(ID11,IG11,IJ11,IM11,IP11,IS11,IV11,IY11,JB11,JE11,JH11),"-"),"-")</f>
        <v>-</v>
      </c>
      <c r="JM11" s="175" t="str">
        <f>IF($A11&lt;=①基本情報と建物情報の入力!$G$20, IF(①基本情報と建物情報の入力!$H33&gt;=3, SUM(HC11,HF11,HI11,HL11,HO11,HR11,HU11,HX11,IA11)+SUM(IE11,IH11,IK11,IN11,IQ11,IT11,IW11,IZ11,JC11,JF11,JI11),"-"),"-")</f>
        <v>-</v>
      </c>
      <c r="JN11" s="173" t="str">
        <f>IF($A11&lt;=①基本情報と建物情報の入力!$G$20, IF(①基本情報と建物情報の入力!$H33&gt;=1, ROUNDUP(JK11/FV11, 2),"-"),"-")</f>
        <v>-</v>
      </c>
      <c r="JO11" s="173" t="str">
        <f>IF($A11&lt;=①基本情報と建物情報の入力!$G$20, IF(①基本情報と建物情報の入力!$H33&gt;=2, ROUNDUP(JL11/FW11, 2),"-"),"-")</f>
        <v>-</v>
      </c>
      <c r="JP11" s="173" t="str">
        <f>IF($A11&lt;=①基本情報と建物情報の入力!$G$20, IF(①基本情報と建物情報の入力!$H33&gt;=3, ROUNDUP(JM11/FX11, 2),"-"),"-")</f>
        <v>-</v>
      </c>
      <c r="JQ11" s="176"/>
      <c r="JR11" s="179" t="str">
        <f>IF($A11&lt;=①基本情報と建物情報の入力!$G$20, INDEX(方位係数!$B$7:$H$16, MATCH(JR$4, 方位係数!$A$7:$A$16,0), MATCH(①基本情報と建物情報の入力!$G$13, 方位係数!$B$6:$I$6,0)),"-")</f>
        <v>-</v>
      </c>
      <c r="JS11" s="179" t="str">
        <f>IF($A11&lt;=①基本情報と建物情報の入力!$G$20, INDEX(方位係数!$B$7:$H$16, MATCH(JS$4, 方位係数!$A$7:$A$16,0), MATCH(①基本情報と建物情報の入力!$G$13, 方位係数!$B$6:$I$6,0)),"-")</f>
        <v>-</v>
      </c>
      <c r="JT11" s="179" t="str">
        <f>IF($A11&lt;=①基本情報と建物情報の入力!$G$20, INDEX(方位係数!$B$7:$H$16, MATCH(JT$4, 方位係数!$A$7:$A$16,0), MATCH(①基本情報と建物情報の入力!$G$13, 方位係数!$B$6:$I$6,0)),"-")</f>
        <v>-</v>
      </c>
      <c r="JU11" s="179" t="str">
        <f>IF($A11&lt;=①基本情報と建物情報の入力!$G$20, INDEX(方位係数!$B$7:$H$16, MATCH(JU$4, 方位係数!$A$7:$A$16,0), MATCH(①基本情報と建物情報の入力!$G$13, 方位係数!$B$6:$I$6,0)),"-")</f>
        <v>-</v>
      </c>
      <c r="JV11" s="179" t="str">
        <f>IF($A11&lt;=①基本情報と建物情報の入力!$G$20, INDEX(方位係数!$B$7:$H$16, MATCH(JV$4, 方位係数!$A$7:$A$16,0), MATCH(①基本情報と建物情報の入力!$G$13, 方位係数!$B$6:$I$6,0)),"-")</f>
        <v>-</v>
      </c>
      <c r="JW11" s="176"/>
      <c r="JX11" s="174" t="str">
        <f>IF($A11&lt;=①基本情報と建物情報の入力!$G$20, IF(①基本情報と建物情報の入力!$H33&gt;=1, IF(AT11=0, 0, AT11*0.034*($FZ11+(BP11*$GJ11+$CE11*$GL11+CH11*$GM11+CW11*$GO11+DR11*$GS11)/AT11)*JR11),"-"),"-")</f>
        <v>-</v>
      </c>
      <c r="JY11" s="173" t="str">
        <f>IF($A11&lt;=①基本情報と建物情報の入力!$G$20, IF(①基本情報と建物情報の入力!$H33&gt;=1, IF(AU11=0, 0, AU11*0.034*($FZ11+(BQ11*$GJ11+$CE11*$GL11+CI11*$GM11+CX11*$GO11+DS11*$GS11)/AU11)*JS11),"-"),"-")</f>
        <v>-</v>
      </c>
      <c r="JZ11" s="173" t="str">
        <f>IF($A11&lt;=①基本情報と建物情報の入力!$G$20, IF(①基本情報と建物情報の入力!$H33&gt;=1, IF(AV11=0, 0, AV11*0.034*($FZ11+(BR11*$GJ11+$CE11*$GL11+CJ11*$GM11+CY11*$GO11+DT11*$GS11)/AV11)*JT11),"-"),"-")</f>
        <v>-</v>
      </c>
      <c r="KA11" s="175" t="str">
        <f>IF($A11&lt;=①基本情報と建物情報の入力!$G$20, IF(①基本情報と建物情報の入力!$H33&gt;=1, IF(AW11=0, 0, AW11*0.034*($FZ11+(BS11*$GJ11+$CE11*$GL11+CK11*$GM11+CZ11*$GO11+DU11*$GS11)/AW11)*JU11),"-"),"-")</f>
        <v>-</v>
      </c>
      <c r="KB11" s="174" t="str">
        <f>IF($A11&lt;=①基本情報と建物情報の入力!$G$20, IF(①基本情報と建物情報の入力!$H33&gt;=2, IF(AX11=0, 0, AX11*0.034*($FZ11+(BT11*$GJ11+$CF11*$GL11+CL11*$GM11+DA11*$GO11+DV11*$GS11)/AX11)*JR11),"-"),"-")</f>
        <v>-</v>
      </c>
      <c r="KC11" s="173" t="str">
        <f>IF($A11&lt;=①基本情報と建物情報の入力!$G$20, IF(①基本情報と建物情報の入力!$H33&gt;=2, IF(AY11=0, 0, AY11*0.034*($FZ11+(BU11*$GJ11+$CF11*$GL11+CM11*$GM11+DB11*$GO11+DW11*$GS11)/AY11)*JS11),"-"),"-")</f>
        <v>-</v>
      </c>
      <c r="KD11" s="173" t="str">
        <f>IF($A11&lt;=①基本情報と建物情報の入力!$G$20, IF(①基本情報と建物情報の入力!$H33&gt;=2, IF(AZ11=0, 0, AZ11*0.034*($FZ11+(BV11*$GJ11+$CF11*$GL11+CN11*$GM11+DC11*$GO11+DX11*$GS11)/AZ11)*JT11),"-"),"-")</f>
        <v>-</v>
      </c>
      <c r="KE11" s="175" t="str">
        <f>IF($A11&lt;=①基本情報と建物情報の入力!$G$20, IF(①基本情報と建物情報の入力!$H33&gt;=2, IF(BA11=0, 0, BA11*0.034*($FZ11+(BW11*$GJ11+$CF11*$GL11+CO11*$GM11+DD11*$GO11+DY11*$GS11)/BA11)*JU11),"-"),"-")</f>
        <v>-</v>
      </c>
      <c r="KF11" s="174" t="str">
        <f>IF($A11&lt;=①基本情報と建物情報の入力!$G$20, IF(①基本情報と建物情報の入力!$H33&gt;=3, IF(BB11=0, 0, BB11*0.034*($FZ11+(BX11*$GJ11+$CG11*$GL11+CP11*$GM11+DE11*$GO11+DZ11*$GS11)/BB11)*JR11),"-"),"-")</f>
        <v>-</v>
      </c>
      <c r="KG11" s="173" t="str">
        <f>IF($A11&lt;=①基本情報と建物情報の入力!$G$20, IF(①基本情報と建物情報の入力!$H33&gt;=3, IF(BC11=0, 0, BC11*0.034*($FZ11+(BY11*$GJ11+$CG11*$GL11+CQ11*$GM11+DF11*$GO11+EA11*$GS11)/BC11)*JS11),"-"),"-")</f>
        <v>-</v>
      </c>
      <c r="KH11" s="173" t="str">
        <f>IF($A11&lt;=①基本情報と建物情報の入力!$G$20, IF(①基本情報と建物情報の入力!$H33&gt;=3, IF(BD11=0, 0, BD11*0.034*($FZ11+(BZ11*$GJ11+$CG11*$GL11+CR11*$GM11+DG11*$GO11+EB11*$GS11)/BD11)*JT11),"-"),"-")</f>
        <v>-</v>
      </c>
      <c r="KI11" s="175" t="str">
        <f>IF($A11&lt;=①基本情報と建物情報の入力!$G$20, IF(①基本情報と建物情報の入力!$H33&gt;=3, IF(BE11=0, 0, BE11*0.034*($FZ11+(CA11*$GJ11+$CG11*$GL11+CS11*$GM11+DH11*$GO11+EC11*$GS11)/BE11)*JU11),"-"),"-")</f>
        <v>-</v>
      </c>
      <c r="KJ11" s="174" t="str">
        <f>IF($A11&lt;=①基本情報と建物情報の入力!$G$20, IF(①基本情報と建物情報の入力!$H33&gt;=1, IF(EX11=0, 0, EX11*0.034*($GA11+(CB11*$GK11+CT11*$GN11+DL11*$GQ11)/EX11)*$JV11),"-"),"-")</f>
        <v>-</v>
      </c>
      <c r="KK11" s="173" t="str">
        <f>IF($A11&lt;=①基本情報と建物情報の入力!$G$20, IF(①基本情報と建物情報の入力!$H33&gt;=2, IF(EY11=0, 0, EY11*0.034*($GA11+(CC11*$GK11+CU11*$GN11+DM11*$GQ11)/EY11)*$JV11),"-"),"-")</f>
        <v>-</v>
      </c>
      <c r="KL11" s="175" t="str">
        <f>IF($A11&lt;=①基本情報と建物情報の入力!$G$20, IF(①基本情報と建物情報の入力!$H33&gt;=3, IF(EZ11=0, 0, EZ11*0.034*($GA11+(CD11*$GK11+CV11*$GN11+DN11*$GQ11)/EZ11)*$JV11),"-"),"-")</f>
        <v>-</v>
      </c>
      <c r="KM11" s="174" t="str">
        <f>IF($A11&lt;=①基本情報と建物情報の入力!$G$20, 0.51,"-")</f>
        <v>-</v>
      </c>
      <c r="KN11" s="175" t="str">
        <f>IF($A11&lt;=①基本情報と建物情報の入力!$G$20, IF(①基本情報と建物情報の入力!$H33&gt;=1, ①基本情報と建物情報の入力!$H$68,"-"),"-")</f>
        <v>-</v>
      </c>
      <c r="KO11" s="174" t="str">
        <f>IF($A11&lt;=①基本情報と建物情報の入力!$G$20, IF(①基本情報と建物情報の入力!$H33&gt;=1, AE11*$KM11*$KN11*JR11,"-"),"-")</f>
        <v>-</v>
      </c>
      <c r="KP11" s="173" t="str">
        <f>IF($A11&lt;=①基本情報と建物情報の入力!$G$20, IF(①基本情報と建物情報の入力!$H33&gt;=1, AF11*$KM11*$KN11,"-"),"-")</f>
        <v>-</v>
      </c>
      <c r="KQ11" s="173" t="str">
        <f>IF($A11&lt;=①基本情報と建物情報の入力!$G$20, IF(①基本情報と建物情報の入力!$H33&gt;=1, AG11*$KM11*$KN11,"-"),"-")</f>
        <v>-</v>
      </c>
      <c r="KR11" s="175" t="str">
        <f>IF($A11&lt;=①基本情報と建物情報の入力!$G$20, IF(①基本情報と建物情報の入力!$H33&gt;=1, AH11*$KM11*$KN11,"-"),"-")</f>
        <v>-</v>
      </c>
      <c r="KS11" s="174" t="str">
        <f>IF($A11&lt;=①基本情報と建物情報の入力!$G$20, IF(①基本情報と建物情報の入力!$H33&gt;=2, AI11*$KM11*$KN11*JR11,"-"),"-")</f>
        <v>-</v>
      </c>
      <c r="KT11" s="173" t="str">
        <f>IF($A11&lt;=①基本情報と建物情報の入力!$G$20, IF(①基本情報と建物情報の入力!$H33&gt;=2, AJ11*$KM11*$KN11*JS11,"-"),"-")</f>
        <v>-</v>
      </c>
      <c r="KU11" s="173" t="str">
        <f>IF($A11&lt;=①基本情報と建物情報の入力!$G$20, IF(①基本情報と建物情報の入力!$H33&gt;=2, AK11*$KM11*$KN11*JT11,"-"),"-")</f>
        <v>-</v>
      </c>
      <c r="KV11" s="175" t="str">
        <f>IF($A11&lt;=①基本情報と建物情報の入力!$G$20, IF(①基本情報と建物情報の入力!$H33&gt;=2, AL11*$KM11*$KN11*JU11,"-"),"-")</f>
        <v>-</v>
      </c>
      <c r="KW11" s="174" t="str">
        <f>IF($A11&lt;=①基本情報と建物情報の入力!$G$20, IF(①基本情報と建物情報の入力!$H33&gt;=3, AM11*$KM11*$KN11*JR11,"-"),"-")</f>
        <v>-</v>
      </c>
      <c r="KX11" s="173" t="str">
        <f>IF($A11&lt;=①基本情報と建物情報の入力!$G$20, IF(①基本情報と建物情報の入力!$H33&gt;=3, AN11*$KM11*$KN11*JS11,"-"),"-")</f>
        <v>-</v>
      </c>
      <c r="KY11" s="173" t="str">
        <f>IF($A11&lt;=①基本情報と建物情報の入力!$G$20, IF(①基本情報と建物情報の入力!$H33&gt;=3, AO11*$KM11*$KN11*JT11,"-"),"-")</f>
        <v>-</v>
      </c>
      <c r="KZ11" s="175" t="str">
        <f>IF($A11&lt;=①基本情報と建物情報の入力!$G$20, IF(①基本情報と建物情報の入力!$H33&gt;=3, AP11*$KM11*$KN11*JU11,"-"),"-")</f>
        <v>-</v>
      </c>
      <c r="LA11" s="173" t="str">
        <f>IF($A11&lt;=①基本情報と建物情報の入力!$G$20, IF(①基本情報と建物情報の入力!$H33&gt;=1, SUM(JX11:KA11,KJ11,KO11:KR11), "-"), "-")</f>
        <v>-</v>
      </c>
      <c r="LB11" s="173" t="str">
        <f>IF($A11&lt;=①基本情報と建物情報の入力!$G$20, IF(①基本情報と建物情報の入力!$H33&gt;=2, SUM(KB11:KE11,KK11,KS11:KV11), "-"), "-")</f>
        <v>-</v>
      </c>
      <c r="LC11" s="173" t="str">
        <f>IF($A11&lt;=①基本情報と建物情報の入力!$G$20, IF(①基本情報と建物情報の入力!$H33&gt;=3, SUM(KF11:KI11,KL11,KW11:KZ11), "-"), "-")</f>
        <v>-</v>
      </c>
      <c r="LD11" s="180" t="str">
        <f>IF($A11&lt;=①基本情報と建物情報の入力!$G$20, IF(①基本情報と建物情報の入力!$H33&gt;=1, ROUNDDOWN(LA11/FV11*100, 1),"-"),"-")</f>
        <v>-</v>
      </c>
      <c r="LE11" s="181" t="str">
        <f>IF($A11&lt;=①基本情報と建物情報の入力!$G$20, IF(①基本情報と建物情報の入力!$H33&gt;=2, ROUNDDOWN(LB11/FW11*100, 1),"-"),"-")</f>
        <v>-</v>
      </c>
      <c r="LF11" s="185" t="str">
        <f>IF($A11&lt;=①基本情報と建物情報の入力!$G$20, IF(①基本情報と建物情報の入力!$H33&gt;=3, ROUNDDOWN(LC11/FX11*100, 1),"-"),"-")</f>
        <v>-</v>
      </c>
      <c r="LG11" s="176"/>
      <c r="LH11" s="182" t="str">
        <f>IF($A11&lt;=①基本情報と建物情報の入力!$G$20, INDEX(方位係数!$B$21:$I$30, MATCH(LH$4, 方位係数!$A$21:$A$30,0), MATCH(①基本情報と建物情報の入力!$G$13, 方位係数!$B$20:$I$20,0)),"-")</f>
        <v>-</v>
      </c>
      <c r="LI11" s="179" t="str">
        <f>IF($A11&lt;=①基本情報と建物情報の入力!$G$20, INDEX(方位係数!$B$21:$I$30, MATCH(LI$4, 方位係数!$A$21:$A$30,0), MATCH(①基本情報と建物情報の入力!$G$13, 方位係数!$B$20:$I$20,0)),"-")</f>
        <v>-</v>
      </c>
      <c r="LJ11" s="179" t="str">
        <f>IF($A11&lt;=①基本情報と建物情報の入力!$G$20, INDEX(方位係数!$B$21:$I$30, MATCH(LJ$4, 方位係数!$A$21:$A$30,0), MATCH(①基本情報と建物情報の入力!$G$13, 方位係数!$B$20:$I$20,0)),"-")</f>
        <v>-</v>
      </c>
      <c r="LK11" s="179" t="str">
        <f>IF($A11&lt;=①基本情報と建物情報の入力!$G$20, INDEX(方位係数!$B$21:$I$30, MATCH(LK$4, 方位係数!$A$21:$A$30,0), MATCH(①基本情報と建物情報の入力!$G$13, 方位係数!$B$20:$I$20,0)),"-")</f>
        <v>-</v>
      </c>
      <c r="LL11" s="183" t="str">
        <f>IF($A11&lt;=①基本情報と建物情報の入力!$G$20, INDEX(方位係数!$B$21:$I$30, MATCH(LL$4, 方位係数!$A$21:$A$30,0), MATCH(①基本情報と建物情報の入力!$G$13, 方位係数!$B$20:$I$20,0)),"-")</f>
        <v>-</v>
      </c>
      <c r="LM11" s="176"/>
      <c r="LN11" s="177" t="str">
        <f>IF($A11&lt;=①基本情報と建物情報の入力!$G$20, IF(①基本情報と建物情報の入力!$H33&gt;=1, IF(AT11=0, 0, AT11*0.034*($FZ11+(BP11*$GJ11+$CE11*$GL11+CH11*$GM11+CW11*$GO11+DR11*$GS11)/AT11)*LH11),"-"),"-")</f>
        <v>-</v>
      </c>
      <c r="LO11" s="178" t="str">
        <f>IF($A11&lt;=①基本情報と建物情報の入力!$G$20, IF(①基本情報と建物情報の入力!$H33&gt;=1, IF(AU11=0, 0, AU11*0.034*($FZ11+(BQ11*$GJ11+$CE11*$GL11+CI11*$GM11+CX11*$GO11+DS11*$GS11)/AU11)*LI11),"-"),"-")</f>
        <v>-</v>
      </c>
      <c r="LP11" s="178" t="str">
        <f>IF($A11&lt;=①基本情報と建物情報の入力!$G$20, IF(①基本情報と建物情報の入力!$H33&gt;=1, IF(AV11=0, 0, AV11*0.034*($FZ11+(BR11*$GJ11+$CE11*$GL11+CJ11*$GM11+CY11*$GO11+DT11*$GS11)/AV11)*LJ11),"-"),"-")</f>
        <v>-</v>
      </c>
      <c r="LQ11" s="184" t="str">
        <f>IF($A11&lt;=①基本情報と建物情報の入力!$G$20, IF(①基本情報と建物情報の入力!$H33&gt;=1, IF(AW11=0, 0, AW11*0.034*($FZ11+(BS11*$GJ11+$CE11*$GL11+CK11*$GM11+CZ11*$GO11+DU11*$GS11)/AW11)*LK11),"-"),"-")</f>
        <v>-</v>
      </c>
      <c r="LR11" s="174" t="str">
        <f>IF($A11&lt;=①基本情報と建物情報の入力!$G$20, IF(①基本情報と建物情報の入力!$H33&gt;=2, IF(AX11=0, 0, AX11*0.034*($FZ11+(BT11*$GJ11+$CF11*$GL11+CL11*$GM11+DA11*$GO11+DV11*$GS11)/AX11)*LH11),"-"),"-")</f>
        <v>-</v>
      </c>
      <c r="LS11" s="173" t="str">
        <f>IF($A11&lt;=①基本情報と建物情報の入力!$G$20, IF(①基本情報と建物情報の入力!$H33&gt;=2, IF(AY11=0, 0, AY11*0.034*($FZ11+(BU11*$GJ11+$CF11*$GL11+CM11*$GM11+DB11*$GO11+DW11*$GS11)/AY11)*LI11),"-"),"-")</f>
        <v>-</v>
      </c>
      <c r="LT11" s="173" t="str">
        <f>IF($A11&lt;=①基本情報と建物情報の入力!$G$20, IF(①基本情報と建物情報の入力!$H33&gt;=2, IF(AZ11=0, 0, AZ11*0.034*($FZ11+(BV11*$GJ11+$CF11*$GL11+CN11*$GM11+DC11*$GO11+DX11*$GS11)/AZ11)*LJ11),"-"),"-")</f>
        <v>-</v>
      </c>
      <c r="LU11" s="175" t="str">
        <f>IF($A11&lt;=①基本情報と建物情報の入力!$G$20, IF(①基本情報と建物情報の入力!$H33&gt;=2, IF(BA11=0, 0, BA11*0.034*($FZ11+(BW11*$GJ11+$CF11*$GL11+CO11*$GM11+DD11*$GO11+DY11*$GS11)/BA11)*LK11),"-"),"-")</f>
        <v>-</v>
      </c>
      <c r="LV11" s="174" t="str">
        <f>IF($A11&lt;=①基本情報と建物情報の入力!$G$20, IF(①基本情報と建物情報の入力!$H33&gt;=3, IF(BB11=0, 0, BB11*0.034*($FZ11+(BX11*$GJ11+$CG11*$GL11+CP11*$GM11+DE11*$GO11+DZ11*$GS11)/BB11)*LH11),"-"),"-")</f>
        <v>-</v>
      </c>
      <c r="LW11" s="173" t="str">
        <f>IF($A11&lt;=①基本情報と建物情報の入力!$G$20, IF(①基本情報と建物情報の入力!$H33&gt;=3, IF(BC11=0, 0, BC11*0.034*($FZ11+(BY11*$GJ11+$CG11*$GL11+CQ11*$GM11+DF11*$GO11+EA11*$GS11)/BC11)*LI11),"-"),"-")</f>
        <v>-</v>
      </c>
      <c r="LX11" s="173" t="str">
        <f>IF($A11&lt;=①基本情報と建物情報の入力!$G$20, IF(①基本情報と建物情報の入力!$H33&gt;=3, IF(BD11=0, 0, BD11*0.034*($FZ11+(BZ11*$GJ11+$CG11*$GL11+CR11*$GM11+DG11*$GO11+EB11*$GS11)/BD11)*LJ11),"-"),"-")</f>
        <v>-</v>
      </c>
      <c r="LY11" s="175" t="str">
        <f>IF($A11&lt;=①基本情報と建物情報の入力!$G$20, IF(①基本情報と建物情報の入力!$H33&gt;=3, IF(BE11=0, 0, BE11*0.034*($FZ11+(CA11*$GJ11+$CG11*$GL11+CS11*$GM11+DH11*$GO11+EC11*$GS11)/BE11)*LK11),"-"),"-")</f>
        <v>-</v>
      </c>
      <c r="LZ11" s="173" t="str">
        <f>IF($A11&lt;=①基本情報と建物情報の入力!$G$20, IF(①基本情報と建物情報の入力!$H33&gt;=1, IF(EX11=0, 0, EX11*0.034*($GA11+(CB11*$GK11+CT11*$GN11+DL11*$GQ11)/EX11)*$LL11),"-"),"-")</f>
        <v>-</v>
      </c>
      <c r="MA11" s="173" t="str">
        <f>IF($A11&lt;=①基本情報と建物情報の入力!$G$20, IF(①基本情報と建物情報の入力!$H33&gt;=2, IF(EY11=0, 0, EY11*0.034*($GA11+(CC11*$GK11+CU11*$GN11+DM11*$GQ11)/EY11)*$LL11),"-"),"-")</f>
        <v>-</v>
      </c>
      <c r="MB11" s="173" t="str">
        <f>IF($A11&lt;=①基本情報と建物情報の入力!$G$20, IF(①基本情報と建物情報の入力!$H33&gt;=3, IF(EZ11=0, 0, EZ11*0.034*($GA11+(CD11*$GK11+CV11*$GN11+DN11*$GQ11)/EZ11)*$LL11),"-"),"-")</f>
        <v>-</v>
      </c>
      <c r="MC11" s="174" t="str">
        <f>IF($A11&lt;=①基本情報と建物情報の入力!$G$20, 0.93,"-")</f>
        <v>-</v>
      </c>
      <c r="MD11" s="175" t="str">
        <f>IF($A11&lt;=①基本情報と建物情報の入力!$G$20, IF(①基本情報と建物情報の入力!$H33&gt;=1, ①基本情報と建物情報の入力!$H$69,"-"),"-")</f>
        <v>-</v>
      </c>
      <c r="ME11" s="174" t="str">
        <f>IF($A11&lt;=①基本情報と建物情報の入力!$G$20, IF(①基本情報と建物情報の入力!$H33&gt;=1, AE11*$MC11*$MD11*LH11,"-"),"-")</f>
        <v>-</v>
      </c>
      <c r="MF11" s="173" t="str">
        <f>IF($A11&lt;=①基本情報と建物情報の入力!$G$20, IF(①基本情報と建物情報の入力!$H33&gt;=1, AF11*$MC11*$MD11*LI11,"-"),"-")</f>
        <v>-</v>
      </c>
      <c r="MG11" s="173" t="str">
        <f>IF($A11&lt;=①基本情報と建物情報の入力!$G$20, IF(①基本情報と建物情報の入力!$H33&gt;=1, AG11*$MC11*$MD11*LJ11,"-"),"-")</f>
        <v>-</v>
      </c>
      <c r="MH11" s="175" t="str">
        <f>IF($A11&lt;=①基本情報と建物情報の入力!$G$20, IF(①基本情報と建物情報の入力!$H33&gt;=1, AH11*$MC11*$MD11*LK11,"-"),"-")</f>
        <v>-</v>
      </c>
      <c r="MI11" s="174" t="str">
        <f>IF($A11&lt;=①基本情報と建物情報の入力!$G$20, IF(①基本情報と建物情報の入力!$H33&gt;=2, AI11*$MC11*$MD11*LH11,"-"),"-")</f>
        <v>-</v>
      </c>
      <c r="MJ11" s="173" t="str">
        <f>IF($A11&lt;=①基本情報と建物情報の入力!$G$20, IF(①基本情報と建物情報の入力!$H33&gt;=2, AJ11*$MC11*$MD11*LI11,"-"),"-")</f>
        <v>-</v>
      </c>
      <c r="MK11" s="173" t="str">
        <f>IF($A11&lt;=①基本情報と建物情報の入力!$G$20, IF(①基本情報と建物情報の入力!$H33&gt;=2, AK11*$MC11*$MD11*LJ11,"-"),"-")</f>
        <v>-</v>
      </c>
      <c r="ML11" s="175" t="str">
        <f>IF($A11&lt;=①基本情報と建物情報の入力!$G$20, IF(①基本情報と建物情報の入力!$H33&gt;=2, AL11*$MC11*$MD11*LK11,"-"),"-")</f>
        <v>-</v>
      </c>
      <c r="MM11" s="174" t="str">
        <f>IF($A11&lt;=①基本情報と建物情報の入力!$G$20, IF(①基本情報と建物情報の入力!$H33&gt;=3, AM11*$MC11*$MD11*LH11,"-"),"-")</f>
        <v>-</v>
      </c>
      <c r="MN11" s="173" t="str">
        <f>IF($A11&lt;=①基本情報と建物情報の入力!$G$20, IF(①基本情報と建物情報の入力!$H33&gt;=3, AN11*$MC11*$MD11*LI11,"-"),"-")</f>
        <v>-</v>
      </c>
      <c r="MO11" s="173" t="str">
        <f>IF($A11&lt;=①基本情報と建物情報の入力!$G$20, IF(①基本情報と建物情報の入力!$H33&gt;=3, AO11*$MC11*$MD11*LJ11,"-"),"-")</f>
        <v>-</v>
      </c>
      <c r="MP11" s="175" t="str">
        <f>IF($A11&lt;=①基本情報と建物情報の入力!$G$20, IF(①基本情報と建物情報の入力!$H33&gt;=3, AP11*$MC11*$MD11*LK11,"-"),"-")</f>
        <v>-</v>
      </c>
      <c r="MQ11" s="173" t="str">
        <f>IF($A11&lt;=①基本情報と建物情報の入力!$G$20, IF(①基本情報と建物情報の入力!$H33&gt;=1, SUM(LN11:LQ11,LZ11,ME11:MH11), "-"), "-")</f>
        <v>-</v>
      </c>
      <c r="MR11" s="173" t="str">
        <f>IF($A11&lt;=①基本情報と建物情報の入力!$G$20, IF(①基本情報と建物情報の入力!$H33&gt;=2, SUM(LR11:LU11,MA11,MI11:ML11), "-"), "-")</f>
        <v>-</v>
      </c>
      <c r="MS11" s="173" t="str">
        <f>IF($A11&lt;=①基本情報と建物情報の入力!$G$20, IF(①基本情報と建物情報の入力!$H33&gt;=3, SUM(LV11:LY11,MB11,MM11:MP11), "-"), "-")</f>
        <v>-</v>
      </c>
      <c r="MT11" s="180" t="str">
        <f>IF($A11&lt;=①基本情報と建物情報の入力!$G$20, IF(①基本情報と建物情報の入力!$H33&gt;=1, ROUNDUP(MQ11/FV11*100,1),"-"),"-")</f>
        <v>-</v>
      </c>
      <c r="MU11" s="181" t="str">
        <f>IF($A11&lt;=①基本情報と建物情報の入力!$G$20, IF(①基本情報と建物情報の入力!$H33&gt;=2,ROUNDUP(MR11/FW11*100,1),"-"),"-")</f>
        <v>-</v>
      </c>
      <c r="MV11" s="185" t="str">
        <f>IF($A11&lt;=①基本情報と建物情報の入力!$G$20, IF(①基本情報と建物情報の入力!$H33&gt;=3, ROUNDUP(MS11/FX11*100,1),"-"),"-")</f>
        <v>-</v>
      </c>
      <c r="MW11" s="176"/>
      <c r="MX11" s="174" t="str">
        <f>IF($A11&lt;=①基本情報と建物情報の入力!$G$20, IF(①基本情報と建物情報の入力!$H33&gt;=1, 1,"-"), "-")</f>
        <v>-</v>
      </c>
      <c r="MY11" s="173" t="str">
        <f>IF($A11&lt;=①基本情報と建物情報の入力!$G$20, IF(①基本情報と建物情報の入力!$H33&gt;=2, 1,"-"), "-")</f>
        <v>-</v>
      </c>
      <c r="MZ11" s="175" t="str">
        <f>IF($A11&lt;=①基本情報と建物情報の入力!$G$20, IF(①基本情報と建物情報の入力!$H33&gt;=3, ①基本情報と建物情報の入力!$H33-2,"-"), "-")</f>
        <v>-</v>
      </c>
      <c r="NA11" s="174" t="str">
        <f>IF($A11&lt;=①基本情報と建物情報の入力!$G$20, IF(①基本情報と建物情報の入力!$H33&gt;=1, FV11*MX11, "-"),"-")</f>
        <v>-</v>
      </c>
      <c r="NB11" s="173" t="str">
        <f>IF($A11&lt;=①基本情報と建物情報の入力!$G$20, IF(①基本情報と建物情報の入力!$H33&gt;=2, FW11*MY11, "-"),"-")</f>
        <v>-</v>
      </c>
      <c r="NC11" s="175" t="str">
        <f>IF($A11&lt;=①基本情報と建物情報の入力!$G$20, IF(①基本情報と建物情報の入力!$H33&gt;=3, FX11*MZ11, "-"),"-")</f>
        <v>-</v>
      </c>
      <c r="ND11" s="174" t="str">
        <f>IF($A11&lt;=①基本情報と建物情報の入力!$G$20, IF(①基本情報と建物情報の入力!$H33&gt;=1,  JK11*MX11, "-"),"-")</f>
        <v>-</v>
      </c>
      <c r="NE11" s="173" t="str">
        <f>IF($A11&lt;=①基本情報と建物情報の入力!$G$20, IF(①基本情報と建物情報の入力!$H33&gt;=2,  JL11*MY11, "-"),"-")</f>
        <v>-</v>
      </c>
      <c r="NF11" s="175" t="str">
        <f>IF($A11&lt;=①基本情報と建物情報の入力!$G$20, IF(①基本情報と建物情報の入力!$H33&gt;=3,  JM11*MZ11, "-"),"-")</f>
        <v>-</v>
      </c>
      <c r="NG11" s="174" t="str">
        <f>IF($A11&lt;=①基本情報と建物情報の入力!$G$20, IF(①基本情報と建物情報の入力!$H33&gt;=1,  MQ11*MX11, "-"),"-")</f>
        <v>-</v>
      </c>
      <c r="NH11" s="173" t="str">
        <f>IF($A11&lt;=①基本情報と建物情報の入力!$G$20, IF(①基本情報と建物情報の入力!$H33&gt;=2,  MR11*MY11, "-"),"-")</f>
        <v>-</v>
      </c>
      <c r="NI11" s="175" t="str">
        <f>IF($A11&lt;=①基本情報と建物情報の入力!$G$20, IF(①基本情報と建物情報の入力!$H33&gt;=3,  MS11*MZ11, "-"),"-")</f>
        <v>-</v>
      </c>
      <c r="NJ11" s="186"/>
      <c r="NK11" s="186"/>
      <c r="NL11" s="176"/>
      <c r="NM11" s="215" t="str">
        <f>IF($A11&lt;=①基本情報と建物情報の入力!$G$20,IF(①基本情報と建物情報の入力!$H33&gt;=1,③一次エネルギー消費量の計算結果!E27-③一次エネルギー消費量の計算結果!F27,"-"),"-")</f>
        <v>-</v>
      </c>
      <c r="NN11" s="216" t="str">
        <f>IF($A11&lt;=①基本情報と建物情報の入力!$G$20,IF(①基本情報と建物情報の入力!$H33&gt;=2,③一次エネルギー消費量の計算結果!E28-③一次エネルギー消費量の計算結果!F28,"-"),"-")</f>
        <v>-</v>
      </c>
      <c r="NO11" s="217" t="str">
        <f>IF($A11&lt;=①基本情報と建物情報の入力!$G$20,IF(①基本情報と建物情報の入力!$H33&gt;=3,③一次エネルギー消費量の計算結果!E29-③一次エネルギー消費量の計算結果!F29,"-"),"-")</f>
        <v>-</v>
      </c>
      <c r="NP11" s="215" t="str">
        <f>IF($A11&lt;=①基本情報と建物情報の入力!$G$20,IF(①基本情報と建物情報の入力!$H33&gt;=1,③一次エネルギー消費量の計算結果!G27-③一次エネルギー消費量の計算結果!H27,"-"),"-")</f>
        <v>-</v>
      </c>
      <c r="NQ11" s="216" t="str">
        <f>IF($A11&lt;=①基本情報と建物情報の入力!$G$20,IF(①基本情報と建物情報の入力!$H33&gt;=2,③一次エネルギー消費量の計算結果!G28-③一次エネルギー消費量の計算結果!H28,"-"),"-")</f>
        <v>-</v>
      </c>
      <c r="NR11" s="217" t="str">
        <f>IF($A11&lt;=①基本情報と建物情報の入力!$G$20,IF(①基本情報と建物情報の入力!$H33&gt;=3,③一次エネルギー消費量の計算結果!G29-③一次エネルギー消費量の計算結果!H29,"-"),"-")</f>
        <v>-</v>
      </c>
      <c r="NS11" s="215" t="str">
        <f>IF($A11&lt;=①基本情報と建物情報の入力!$G$20, IF(①基本情報と建物情報の入力!$H33&gt;=1,NM11*MX11,"-"), "-")</f>
        <v>-</v>
      </c>
      <c r="NT11" s="216" t="str">
        <f>IF($A11&lt;=①基本情報と建物情報の入力!$G$20, IF(①基本情報と建物情報の入力!$H33&gt;=2,NN11*MY11,"-"), "-")</f>
        <v>-</v>
      </c>
      <c r="NU11" s="217" t="str">
        <f>IF($A11&lt;=①基本情報と建物情報の入力!$G$20, IF(①基本情報と建物情報の入力!$H33&gt;=3,NO11*MZ11,"-"), "-")</f>
        <v>-</v>
      </c>
      <c r="NV11" s="215" t="str">
        <f>IF($A11&lt;=①基本情報と建物情報の入力!$G$20, IF(①基本情報と建物情報の入力!$H33&gt;=1,NP11*MX11,"-"), "-")</f>
        <v>-</v>
      </c>
      <c r="NW11" s="216" t="str">
        <f>IF($A11&lt;=①基本情報と建物情報の入力!$G$20, IF(①基本情報と建物情報の入力!$H33&gt;=2,NQ11*MY11,"-"), "-")</f>
        <v>-</v>
      </c>
      <c r="NX11" s="216" t="str">
        <f>IF($A11&lt;=①基本情報と建物情報の入力!$G$20, IF(①基本情報と建物情報の入力!$H33&gt;=3,NR11*MZ11,"-"), "-")</f>
        <v>-</v>
      </c>
      <c r="NY11" s="186"/>
      <c r="NZ11" s="186"/>
    </row>
    <row r="12" spans="1:390" s="16" customFormat="1">
      <c r="A12" s="155">
        <f t="shared" si="0"/>
        <v>6</v>
      </c>
      <c r="B12" s="156" t="s">
        <v>104</v>
      </c>
      <c r="C12" s="157" t="str">
        <f>IF(A12&lt;=①基本情報と建物情報の入力!$G$20, ①基本情報と建物情報の入力!$G$19/①基本情報と建物情報の入力!$G$20, "-")</f>
        <v>-</v>
      </c>
      <c r="D12" s="157" t="str">
        <f>IF(A12&lt;=①基本情報と建物情報の入力!$G$20, IF(①基本情報と建物情報の入力!H34&gt;=1, (①基本情報と建物情報の入力!$D34+SQRT(①基本情報と建物情報の入力!$D34^2-16*①基本情報と建物情報の入力!$C34))/4, "-"), "-")</f>
        <v>-</v>
      </c>
      <c r="E12" s="157" t="str">
        <f>IF(A12&lt;=①基本情報と建物情報の入力!$G$20, IF(①基本情報と建物情報の入力!H34&gt;=1, (①基本情報と建物情報の入力!$D34-SQRT(①基本情報と建物情報の入力!$D34^2-16*①基本情報と建物情報の入力!$C34))/4, "-"), "-")</f>
        <v>-</v>
      </c>
      <c r="F12" s="157" t="str">
        <f>IF(A12&lt;=①基本情報と建物情報の入力!$G$20, IF(①基本情報と建物情報の入力!H34&gt;=1, IF(A12=①基本情報と建物情報の入力!$G$20, ①基本情報と建物情報の入力!$C34, ①基本情報と建物情報の入力!G34), "-"), "-")</f>
        <v>-</v>
      </c>
      <c r="G12" s="157" t="str">
        <f>IF(A12&lt;=①基本情報と建物情報の入力!$G$20, IF(①基本情報と建物情報の入力!H34&gt;=1, IF(A12=1, 0, ①基本情報と建物情報の入力!F34), "-"), "-")</f>
        <v>-</v>
      </c>
      <c r="H12" s="158" t="str">
        <f>IF(A12&lt;=①基本情報と建物情報の入力!$G$20,IF(①基本情報と建物情報の入力!H34&gt;=1, ①基本情報と建物情報の入力!$E34*(1-(0.24/①基本情報と建物情報の入力!$H34))*0.64,"-"), "-")</f>
        <v>-</v>
      </c>
      <c r="I12" s="157" t="str">
        <f>IF(A12&lt;=①基本情報と建物情報の入力!$G$20,IF(①基本情報と建物情報の入力!H34&gt;=1,①基本情報と建物情報の入力!$E34*0.12/①基本情報と建物情報の入力!$H34,"-"), "-")</f>
        <v>-</v>
      </c>
      <c r="J12" s="157" t="str">
        <f>IF(A12&lt;=①基本情報と建物情報の入力!$G$20,IF(①基本情報と建物情報の入力!H34&gt;=1,①基本情報と建物情報の入力!$E34*(1-(0.24/①基本情報と建物情報の入力!$H34))*0.36,"-"), "-")</f>
        <v>-</v>
      </c>
      <c r="K12" s="159" t="str">
        <f>IF(A12&lt;=①基本情報と建物情報の入力!$G$20,IF(①基本情報と建物情報の入力!H34&gt;=1,①基本情報と建物情報の入力!$E34*0.12/①基本情報と建物情報の入力!$H34,"-"), "-")</f>
        <v>-</v>
      </c>
      <c r="L12" s="158" t="str">
        <f>IF($A12&lt;=①基本情報と建物情報の入力!$G$20, IF(①基本情報と建物情報の入力!H34&gt;=1,D12*$C12-H12, "-"), "-")</f>
        <v>-</v>
      </c>
      <c r="M12" s="157" t="str">
        <f>IF($A12&lt;=①基本情報と建物情報の入力!$G$20, IF(①基本情報と建物情報の入力!H34&gt;=1,E12*$C12-I12, "-"), "-")</f>
        <v>-</v>
      </c>
      <c r="N12" s="157" t="str">
        <f>IF($A12&lt;=①基本情報と建物情報の入力!$G$20, IF(①基本情報と建物情報の入力!H34&gt;=1,D12*$C12-J12-1.6*①基本情報と建物情報の入力!$H34, "-"), "-")</f>
        <v>-</v>
      </c>
      <c r="O12" s="159" t="str">
        <f>IF($A12&lt;=①基本情報と建物情報の入力!$G$20, IF(①基本情報と建物情報の入力!H34&gt;=1,E12*$C12-K12, "-"), "-")</f>
        <v>-</v>
      </c>
      <c r="P12" s="158" t="str">
        <f>IF(A12&lt;=①基本情報と建物情報の入力!$G$20, IF(①基本情報と建物情報の入力!H34&gt;=1,①基本情報と建物情報の入力!C34/①基本情報と建物情報の入力!H34, "-"), "-")</f>
        <v>-</v>
      </c>
      <c r="Q12" s="157" t="str">
        <f>IF(A12&lt;=①基本情報と建物情報の入力!$G$20, IF(①基本情報と建物情報の入力!H34&gt;=2, ①基本情報と建物情報の入力!C34/①基本情報と建物情報の入力!H34, "-"),"-")</f>
        <v>-</v>
      </c>
      <c r="R12" s="159" t="str">
        <f>IF(A12&lt;=①基本情報と建物情報の入力!$G$20,IF(①基本情報と建物情報の入力!H34&gt;=3, ①基本情報と建物情報の入力!C34/①基本情報と建物情報の入力!H34, "-"),"-")</f>
        <v>-</v>
      </c>
      <c r="S12" s="158" t="str">
        <f>IF($A12&lt;=①基本情報と建物情報の入力!$G$20, IF(①基本情報と建物情報の入力!$H34&gt;=1, IF(①基本情報と建物情報の入力!$I34="有り", P12*室面積の比率!$B$4, P12*室面積の比率!$B$5),"-"), "-")</f>
        <v>-</v>
      </c>
      <c r="T12" s="157" t="str">
        <f>IF($A12&lt;=①基本情報と建物情報の入力!$G$20, IF(①基本情報と建物情報の入力!$H34&gt;=2, IF(①基本情報と建物情報の入力!$I34="有り", Q12*室面積の比率!$B$4, Q12*室面積の比率!$B$5),"-"), "-")</f>
        <v>-</v>
      </c>
      <c r="U12" s="159" t="str">
        <f>IF($A12&lt;=①基本情報と建物情報の入力!$G$20, IF(①基本情報と建物情報の入力!$H34&gt;=3, IF(①基本情報と建物情報の入力!$I34="有り", R12*室面積の比率!$B$4, R12*室面積の比率!$B$5),"-"), "-")</f>
        <v>-</v>
      </c>
      <c r="V12" s="158" t="str">
        <f>IF($A12&lt;=①基本情報と建物情報の入力!$G$20, IF(①基本情報と建物情報の入力!$H34&gt;=1, IF(①基本情報と建物情報の入力!$I34="有り", P12*室面積の比率!$C$4, 0),"-"), "-")</f>
        <v>-</v>
      </c>
      <c r="W12" s="157" t="str">
        <f>IF($A12&lt;=①基本情報と建物情報の入力!$G$20, IF(①基本情報と建物情報の入力!$H34&gt;=2, IF(①基本情報と建物情報の入力!$I34="有り", Q12*室面積の比率!$C$4, 0),"-"), "-")</f>
        <v>-</v>
      </c>
      <c r="X12" s="159" t="str">
        <f>IF($A12&lt;=①基本情報と建物情報の入力!$G$20, IF(①基本情報と建物情報の入力!$H34&gt;=3, IF(①基本情報と建物情報の入力!$I34="有り", R12*室面積の比率!$C$4, 0),"-"), "-")</f>
        <v>-</v>
      </c>
      <c r="Y12" s="158" t="str">
        <f>IF(A12&lt;=①基本情報と建物情報の入力!$G$20, IF(①基本情報と建物情報の入力!H34&gt;=1, F12/①基本情報と建物情報の入力!H34, "-"),"-")</f>
        <v>-</v>
      </c>
      <c r="Z12" s="157" t="str">
        <f>IF(A12&lt;=①基本情報と建物情報の入力!$G$20, IF(①基本情報と建物情報の入力!H34&gt;=2, F12/①基本情報と建物情報の入力!H34, "-"),"-")</f>
        <v>-</v>
      </c>
      <c r="AA12" s="159" t="str">
        <f>IF(A12&lt;=①基本情報と建物情報の入力!$G$20, IF(①基本情報と建物情報の入力!H34&gt;=3, F12/①基本情報と建物情報の入力!H34, "-"),"-")</f>
        <v>-</v>
      </c>
      <c r="AB12" s="158" t="str">
        <f>IF(A12&lt;=①基本情報と建物情報の入力!$G$20, IF(①基本情報と建物情報の入力!H34&gt;=1, G12/①基本情報と建物情報の入力!H34, "-"),"-")</f>
        <v>-</v>
      </c>
      <c r="AC12" s="157" t="str">
        <f>IF(A12&lt;=①基本情報と建物情報の入力!$G$20, IF(①基本情報と建物情報の入力!H34&gt;=2, G12/①基本情報と建物情報の入力!H34, "-"),"-")</f>
        <v>-</v>
      </c>
      <c r="AD12" s="159" t="str">
        <f>IF(A12&lt;=①基本情報と建物情報の入力!$G$20, IF(①基本情報と建物情報の入力!H34&gt;=3, G12/①基本情報と建物情報の入力!H34, "-"),"-")</f>
        <v>-</v>
      </c>
      <c r="AE12" s="158" t="str">
        <f>IF(A12&lt;=①基本情報と建物情報の入力!$G$20, IF(①基本情報と建物情報の入力!H34&gt;=1,H12/①基本情報と建物情報の入力!H34,"-"), "-")</f>
        <v>-</v>
      </c>
      <c r="AF12" s="157" t="str">
        <f>IF(A12&lt;=①基本情報と建物情報の入力!$G$20,IF(①基本情報と建物情報の入力!H34&gt;=1,I12,"-"), "-")</f>
        <v>-</v>
      </c>
      <c r="AG12" s="157" t="str">
        <f>IF(A12&lt;=①基本情報と建物情報の入力!$G$20,IF(①基本情報と建物情報の入力!H34&gt;=1,J12/①基本情報と建物情報の入力!H34,"-"), "-")</f>
        <v>-</v>
      </c>
      <c r="AH12" s="159" t="str">
        <f>IF(A12&lt;=①基本情報と建物情報の入力!$G$20,IF(①基本情報と建物情報の入力!H34&gt;=1,IF(①基本情報と建物情報の入力!H34=1, K12,0), "-"),"-")</f>
        <v>-</v>
      </c>
      <c r="AI12" s="158" t="str">
        <f>IF(A12&lt;=①基本情報と建物情報の入力!$G$20, IF(①基本情報と建物情報の入力!H34&gt;=2, H12/①基本情報と建物情報の入力!H34,"-"),"-")</f>
        <v>-</v>
      </c>
      <c r="AJ12" s="157" t="str">
        <f>IF(A12&lt;=①基本情報と建物情報の入力!$G$20,IF(①基本情報と建物情報の入力!H34&gt;=2, 0, "-"), "-")</f>
        <v>-</v>
      </c>
      <c r="AK12" s="157" t="str">
        <f>IF(A12&lt;=①基本情報と建物情報の入力!$G$20, IF(①基本情報と建物情報の入力!H34&gt;=2, J12/①基本情報と建物情報の入力!H34,"-"),"-")</f>
        <v>-</v>
      </c>
      <c r="AL12" s="159" t="str">
        <f>IF(A12&lt;=①基本情報と建物情報の入力!$G$20, IF(①基本情報と建物情報の入力!H34&gt;=2, K12, "-"), "-")</f>
        <v>-</v>
      </c>
      <c r="AM12" s="158" t="str">
        <f>IF(A12&lt;=①基本情報と建物情報の入力!$G$20, IF(①基本情報と建物情報の入力!H34&gt;=3, H12/①基本情報と建物情報の入力!H34,"-"), "-")</f>
        <v>-</v>
      </c>
      <c r="AN12" s="157" t="str">
        <f>IF(A12&lt;=①基本情報と建物情報の入力!$G$20, IF(①基本情報と建物情報の入力!H34&gt;=3, 0, "-"),"-")</f>
        <v>-</v>
      </c>
      <c r="AO12" s="157" t="str">
        <f>IF(A12&lt;=①基本情報と建物情報の入力!$G$20,IF(①基本情報と建物情報の入力!H34&gt;=3, J12/①基本情報と建物情報の入力!H34,"-"),"-")</f>
        <v>-</v>
      </c>
      <c r="AP12" s="159" t="str">
        <f>IF(A12&lt;=①基本情報と建物情報の入力!$G$20,IF(①基本情報と建物情報の入力!H34&gt;=3, 0, "-"),"-")</f>
        <v>-</v>
      </c>
      <c r="AQ12" s="158" t="str">
        <f>IF(A12&lt;=①基本情報と建物情報の入力!$G$20,IF(①基本情報と建物情報の入力!H34&gt;=1,1.6,"-"), "-")</f>
        <v>-</v>
      </c>
      <c r="AR12" s="157" t="str">
        <f>IF(A12&lt;=①基本情報と建物情報の入力!$G$20, IF(①基本情報と建物情報の入力!H34&gt;=2, 1.6, "-"), "-")</f>
        <v>-</v>
      </c>
      <c r="AS12" s="159" t="str">
        <f>IF(A12&lt;=①基本情報と建物情報の入力!$G$20, IF(①基本情報と建物情報の入力!H34&gt;=3, 1.6, "-"), "-")</f>
        <v>-</v>
      </c>
      <c r="AT12" s="158" t="str">
        <f>IF(A12&lt;=①基本情報と建物情報の入力!$G$20, IF(①基本情報と建物情報の入力!H34&gt;=1,L12/①基本情報と建物情報の入力!H34, "-"), "-")</f>
        <v>-</v>
      </c>
      <c r="AU12" s="157" t="str">
        <f>IF(A12&lt;=①基本情報と建物情報の入力!$G$20, IF(①基本情報と建物情報の入力!H34&gt;=1,M12, "-"), "-")</f>
        <v>-</v>
      </c>
      <c r="AV12" s="157" t="str">
        <f>IF(A12&lt;=①基本情報と建物情報の入力!$G$20, IF(①基本情報と建物情報の入力!H34&gt;=1,N12/①基本情報と建物情報の入力!H34, "-"), "-")</f>
        <v>-</v>
      </c>
      <c r="AW12" s="159" t="str">
        <f>IF(A12&lt;=①基本情報と建物情報の入力!$G$20, IF(①基本情報と建物情報の入力!H34&gt;=1, IF(①基本情報と建物情報の入力!H34=1, O12, 0), "-"), "-")</f>
        <v>-</v>
      </c>
      <c r="AX12" s="158" t="str">
        <f>IF(A12&lt;=①基本情報と建物情報の入力!$G$20, IF(①基本情報と建物情報の入力!H34&gt;=2, L12/①基本情報と建物情報の入力!H34, "-"), "-")</f>
        <v>-</v>
      </c>
      <c r="AY12" s="157" t="str">
        <f>IF(A12&lt;=①基本情報と建物情報の入力!$G$20, IF(①基本情報と建物情報の入力!H34&gt;=2, 0, "-"), "-")</f>
        <v>-</v>
      </c>
      <c r="AZ12" s="157" t="str">
        <f>IF(A12&lt;=①基本情報と建物情報の入力!$G$20, IF(①基本情報と建物情報の入力!H34&gt;=2, N12/①基本情報と建物情報の入力!H34, "-"), "-")</f>
        <v>-</v>
      </c>
      <c r="BA12" s="159" t="str">
        <f>IF(A12&lt;=①基本情報と建物情報の入力!$G$20, IF(①基本情報と建物情報の入力!H34&gt;=2, O12, "-"),"-")</f>
        <v>-</v>
      </c>
      <c r="BB12" s="158" t="str">
        <f>IF(A12&lt;=①基本情報と建物情報の入力!$G$20, IF(①基本情報と建物情報の入力!H34&gt;=3, L12/①基本情報と建物情報の入力!H34, "-"),"-")</f>
        <v>-</v>
      </c>
      <c r="BC12" s="157" t="str">
        <f>IF(A12&lt;=①基本情報と建物情報の入力!$G$20, IF(①基本情報と建物情報の入力!H34&gt;=3, 0, "-"), "-")</f>
        <v>-</v>
      </c>
      <c r="BD12" s="157" t="str">
        <f>IF(A12&lt;=①基本情報と建物情報の入力!$G$20, IF(①基本情報と建物情報の入力!H34&gt;=3, N12/①基本情報と建物情報の入力!H34, "-"),"-")</f>
        <v>-</v>
      </c>
      <c r="BE12" s="159" t="str">
        <f>IF(A12&lt;=①基本情報と建物情報の入力!$G$20, IF(①基本情報と建物情報の入力!H34&gt;=3, 0, "-"), "-")</f>
        <v>-</v>
      </c>
      <c r="BF12" s="158" t="str">
        <f>IF(A12&lt;=①基本情報と建物情報の入力!$G$20, IF(①基本情報と建物情報の入力!H34=1, 0, IF(①基本情報と建物情報の入力!H34&gt;=2, E12*C12, "-")), "-")</f>
        <v>-</v>
      </c>
      <c r="BG12" s="157" t="str">
        <f>IF(A12&lt;=①基本情報と建物情報の入力!$G$20, IF(①基本情報と建物情報の入力!H34&gt;=2, E12*C12, "-"),"-")</f>
        <v>-</v>
      </c>
      <c r="BH12" s="159" t="str">
        <f>IF(A12&lt;=①基本情報と建物情報の入力!$G$20, IF(①基本情報と建物情報の入力!H34&gt;=3, E12*C12*2, "-"), "-")</f>
        <v>-</v>
      </c>
      <c r="BI12" s="158" t="str">
        <f>IF(A12&lt;=①基本情報と建物情報の入力!$G$20, IF(①基本情報と建物情報の入力!H34&gt;=1, IF(A12=1, 0, P12-AB12), "-"), "-")</f>
        <v>-</v>
      </c>
      <c r="BJ12" s="157" t="str">
        <f>IF(A12&lt;=①基本情報と建物情報の入力!$G$20, IF(①基本情報と建物情報の入力!H34&gt;=2, IF(A12=1, 0, Q12-AC12), "-"),"-")</f>
        <v>-</v>
      </c>
      <c r="BK12" s="159" t="str">
        <f>IF(A12&lt;=①基本情報と建物情報の入力!$G$20, IF(①基本情報と建物情報の入力!H34&gt;=3, IF(A12=1, 0, R12-AD12), "-"),"-")</f>
        <v>-</v>
      </c>
      <c r="BL12" s="158" t="str">
        <f>IF(A12&lt;=①基本情報と建物情報の入力!$G$20, IF(①基本情報と建物情報の入力!H34&gt;=1, IF(A12=①基本情報と建物情報の入力!$G$20, 0, P12-Y12), "-"), "-")</f>
        <v>-</v>
      </c>
      <c r="BM12" s="157" t="str">
        <f>IF(A12&lt;=①基本情報と建物情報の入力!$G$20, IF(①基本情報と建物情報の入力!H34&gt;=2, IF(A12=①基本情報と建物情報の入力!$G$20, 0, Q12-Z12), "-"), "-")</f>
        <v>-</v>
      </c>
      <c r="BN12" s="159" t="str">
        <f>IF(A12&lt;=①基本情報と建物情報の入力!$G$20, IF(①基本情報と建物情報の入力!H34&gt;=3, IF(A12=①基本情報と建物情報の入力!$G$20, 0, R12-AA12), "-"), "-")</f>
        <v>-</v>
      </c>
      <c r="BO12" s="160"/>
      <c r="BP12" s="158" t="str">
        <f>IF(A12&lt;=①基本情報と建物情報の入力!$G$20,IF(①基本情報と建物情報の入力!H34&gt;=1,IF(①基本情報と建物情報の入力!H34=1,C12*2/2,C12/2), "-"), "-")</f>
        <v>-</v>
      </c>
      <c r="BQ12" s="157" t="str">
        <f>IF(A12&lt;=①基本情報と建物情報の入力!$G$20, IF(①基本情報と建物情報の入力!H34&gt;=1, C12*2/2, "-"), "-")</f>
        <v>-</v>
      </c>
      <c r="BR12" s="157" t="str">
        <f>IF(A12&lt;=①基本情報と建物情報の入力!$G$20, IF(①基本情報と建物情報の入力!H34&gt;=1, IF(①基本情報と建物情報の入力!H34=1, C12*2/2, C12/2), "-"), "-")</f>
        <v>-</v>
      </c>
      <c r="BS12" s="159" t="str">
        <f>IF(A12&lt;=①基本情報と建物情報の入力!$G$20, IF(①基本情報と建物情報の入力!H34&gt;=1, IF(①基本情報と建物情報の入力!H34=1, C12*2/2, 0), "-"), "-")</f>
        <v>-</v>
      </c>
      <c r="BT12" s="158" t="str">
        <f>IF(A12&lt;=①基本情報と建物情報の入力!$G$20, IF(①基本情報と建物情報の入力!H34&gt;=2, C12/2, "-"), "-")</f>
        <v>-</v>
      </c>
      <c r="BU12" s="157" t="str">
        <f>IF(A12&lt;=①基本情報と建物情報の入力!$G$20, IF(①基本情報と建物情報の入力!H34&gt;=2, 0, "-"), "-")</f>
        <v>-</v>
      </c>
      <c r="BV12" s="157" t="str">
        <f>IF(A12&lt;=①基本情報と建物情報の入力!$G$20, IF(①基本情報と建物情報の入力!H34&gt;=2, C12/2, "-"), "-")</f>
        <v>-</v>
      </c>
      <c r="BW12" s="159" t="str">
        <f>IF(A12&lt;=①基本情報と建物情報の入力!$G$20, IF(①基本情報と建物情報の入力!H34&gt;=2, C12*2/2, "-"), "-")</f>
        <v>-</v>
      </c>
      <c r="BX12" s="158" t="str">
        <f>IF(A12&lt;=①基本情報と建物情報の入力!$G$20, IF(①基本情報と建物情報の入力!H34&gt;=3, 0, "-"), "-")</f>
        <v>-</v>
      </c>
      <c r="BY12" s="157" t="str">
        <f>IF(A12&lt;=①基本情報と建物情報の入力!$G$20, IF(①基本情報と建物情報の入力!H34&gt;=3, 0, "-"), "-")</f>
        <v>-</v>
      </c>
      <c r="BZ12" s="157" t="str">
        <f>IF(A12&lt;=①基本情報と建物情報の入力!$G$20, IF(①基本情報と建物情報の入力!H34&gt;=3, 0, "-"), "-")</f>
        <v>-</v>
      </c>
      <c r="CA12" s="159" t="str">
        <f>IF(A12&lt;=①基本情報と建物情報の入力!$G$20, IF(①基本情報と建物情報の入力!H34&gt;=3, 0, "-"), "-")</f>
        <v>-</v>
      </c>
      <c r="CB12" s="158" t="str">
        <f>IF(A12&lt;=①基本情報と建物情報の入力!$G$20,IF(①基本情報と建物情報の入力!H34&gt;=1, IF(F12&gt;0, IF(A12=①基本情報と建物情報の入力!$G$20, IF(①基本情報と建物情報の入力!H34=1, (D12+E12)*2, D12/①基本情報と建物情報の入力!H34*2+E12), IF(①基本情報と建物情報の入力!H34=1, (D12+F12/D12*2), D12/①基本情報と建物情報の入力!H34+F12/D12)),0),"-"),"-")</f>
        <v>-</v>
      </c>
      <c r="CC12" s="157" t="str">
        <f>IF(A12&lt;=①基本情報と建物情報の入力!$G$20, IF(①基本情報と建物情報の入力!H34&gt;=2, IF(F12&gt;0, IF(A12=①基本情報と建物情報の入力!$G$20, D12/①基本情報と建物情報の入力!H34*2+E12, D12/①基本情報と建物情報の入力!H34+F12/D12), 0),"-"),"-")</f>
        <v>-</v>
      </c>
      <c r="CD12" s="159" t="str">
        <f>IF(A12&lt;=①基本情報と建物情報の入力!$G$20, IF(①基本情報と建物情報の入力!H34&gt;=3, IF(F12&gt;0, IF(A12=①基本情報と建物情報の入力!$G$20, D12/①基本情報と建物情報の入力!H34*2, D12/①基本情報と建物情報の入力!H34),0),"-"),"-")</f>
        <v>-</v>
      </c>
      <c r="CE12" s="158" t="str">
        <f>IF(A12&lt;=①基本情報と建物情報の入力!$G$20, IF(①基本情報と建物情報の入力!H34&gt;=1, IF(A12=1,0, IF(G12&gt;0, IF(①基本情報と建物情報の入力!H34=1, D12+G12/D12*2, D12/①基本情報と建物情報の入力!H34+G12/D12),0)),"-"),"-")</f>
        <v>-</v>
      </c>
      <c r="CF12" s="157" t="str">
        <f>IF(A12&lt;=①基本情報と建物情報の入力!$G$20, IF(①基本情報と建物情報の入力!H34&gt;=2, IF(A12=1, 0, IF(G12&gt;0, D12/①基本情報と建物情報の入力!H34+G12/D12, 0)),"-"),"-")</f>
        <v>-</v>
      </c>
      <c r="CG12" s="159" t="str">
        <f>IF(A12&lt;=①基本情報と建物情報の入力!$G$20, IF(①基本情報と建物情報の入力!H34&gt;=3, IF(A12=1, 0, IF(G12&gt;0, D12/①基本情報と建物情報の入力!H34,0)),"-"), "-")</f>
        <v>-</v>
      </c>
      <c r="CH12" s="158" t="str">
        <f>IF(A12&lt;=①基本情報と建物情報の入力!$G$20, IF(①基本情報と建物情報の入力!H34&gt;=1, IF(①基本情報と建物情報の入力!H34=1, D12/①基本情報と建物情報の入力!H34/20*C12, C12/2+D12/①基本情報と建物情報の入力!H34/20*C12), "-"), "-")</f>
        <v>-</v>
      </c>
      <c r="CI12" s="157" t="str">
        <f>IF(A12&lt;=①基本情報と建物情報の入力!$G$20, IF(①基本情報と建物情報の入力!H34&gt;=1, C12*E12/20, "-"), "-")</f>
        <v>-</v>
      </c>
      <c r="CJ12" s="157" t="str">
        <f>IF(A12&lt;=①基本情報と建物情報の入力!$G$20, IF(①基本情報と建物情報の入力!H34&gt;=1,IF(①基本情報と建物情報の入力!H34=1, D12/①基本情報と建物情報の入力!H34/20*C12, C12/2+D12/①基本情報と建物情報の入力!H34/20*C12), "-"), "-")</f>
        <v>-</v>
      </c>
      <c r="CK12" s="159" t="str">
        <f>IF(A12&lt;=①基本情報と建物情報の入力!$G$20, IF(①基本情報と建物情報の入力!H34&gt;=1, IF(①基本情報と建物情報の入力!H34=1, C12*E12/20, 0), "-"), "-")</f>
        <v>-</v>
      </c>
      <c r="CL12" s="158" t="str">
        <f>IF(A12&lt;=①基本情報と建物情報の入力!$G$20, IF(①基本情報と建物情報の入力!H34&gt;=2, C12/2+D12/①基本情報と建物情報の入力!H34/20*C12,"-"), "-")</f>
        <v>-</v>
      </c>
      <c r="CM12" s="157" t="str">
        <f>IF(A12&lt;=①基本情報と建物情報の入力!$G$20, IF(①基本情報と建物情報の入力!H34&gt;=2, 0,"-"), "-")</f>
        <v>-</v>
      </c>
      <c r="CN12" s="157" t="str">
        <f>IF(A12&lt;=①基本情報と建物情報の入力!$G$20, IF(①基本情報と建物情報の入力!H34&gt;=2, C12/2+D12/①基本情報と建物情報の入力!H34/20*C12,"-"), "-")</f>
        <v>-</v>
      </c>
      <c r="CO12" s="159" t="str">
        <f>IF(A12&lt;=①基本情報と建物情報の入力!$G$20, IF(①基本情報と建物情報の入力!H34&gt;=2, C12*E12/20, "-"), "-")</f>
        <v>-</v>
      </c>
      <c r="CP12" s="158" t="str">
        <f>IF(A12&lt;=①基本情報と建物情報の入力!$G$20, IF(①基本情報と建物情報の入力!H34&gt;=3, C12+D12/①基本情報と建物情報の入力!H34/20*C12, "-"), "-")</f>
        <v>-</v>
      </c>
      <c r="CQ12" s="157" t="str">
        <f>IF(A12&lt;=①基本情報と建物情報の入力!$G$20, IF(①基本情報と建物情報の入力!H34&gt;=3, 0, "-"), "-")</f>
        <v>-</v>
      </c>
      <c r="CR12" s="157" t="str">
        <f>IF(A12&lt;=①基本情報と建物情報の入力!$G$20, IF(①基本情報と建物情報の入力!H34&gt;=3, C12+D12/①基本情報と建物情報の入力!H34/20*C12, "-"), "-")</f>
        <v>-</v>
      </c>
      <c r="CS12" s="159" t="str">
        <f>IF(A12&lt;=①基本情報と建物情報の入力!$G$20, IF(①基本情報と建物情報の入力!H34&gt;=3, 0, "-"), "-")</f>
        <v>-</v>
      </c>
      <c r="CT12" s="158" t="str">
        <f>IF(A12&lt;=①基本情報と建物情報の入力!$G$20, IF(①基本情報と建物情報の入力!H34&gt;=1, IF(F12&gt;0, IF(A12=①基本情報と建物情報の入力!$G$20, IF(①基本情報と建物情報の入力!H34=1, D12*E12/20/①基本情報と建物情報の入力!H34*2, E12/2+D12*E12/20/①基本情報と建物情報の入力!H34*2),IF(①基本情報と建物情報の入力!H34=1, F12/10/①基本情報と建物情報の入力!H34,F12/D12/2+F12/10/①基本情報と建物情報の入力!H34)),0),"-"),"-")</f>
        <v>-</v>
      </c>
      <c r="CU12" s="157" t="str">
        <f>IF(A12&lt;=①基本情報と建物情報の入力!$G$20, IF(①基本情報と建物情報の入力!H34&gt;=2, IF(F12&gt;0, IF(A12=①基本情報と建物情報の入力!$G$20,E12/2+D12*E12/20/①基本情報と建物情報の入力!H34*2, F12/D12/2+F12/10/①基本情報と建物情報の入力!H34),0),"-"),"-")</f>
        <v>-</v>
      </c>
      <c r="CV12" s="159" t="str">
        <f>IF(A12&lt;=①基本情報と建物情報の入力!$G$20, IF(①基本情報と建物情報の入力!H34&gt;=3, IF(F12&gt;0, IF(A12=①基本情報と建物情報の入力!$G$20, E12+E12*D12/20/①基本情報と建物情報の入力!H34*2, F12/D12+F12/10/①基本情報と建物情報の入力!H34),0),"-"), "-")</f>
        <v>-</v>
      </c>
      <c r="CW12" s="158" t="str">
        <f>IF(A12&lt;=①基本情報と建物情報の入力!$G$20, IF(①基本情報と建物情報の入力!H34&gt;=1, IF(A12=1, IF(A12=①基本情報と建物情報の入力!$G$20, 0, IF(F12&gt;0, 0, IF(G13&gt;0, 0, D12/①基本情報と建物情報の入力!H34/2))), IF(A12=①基本情報と建物情報の入力!$G$20, IF(G12&gt;0, 0, IF(F11&gt;0, 0, D12/①基本情報と建物情報の入力!H34/2)), IF(F12&gt;0, IF(G12&gt;0, 0, IF(F11&gt;0, 0, D12/①基本情報と建物情報の入力!H34/2)), IF(G12&gt;0, IF(G13&gt;0, 0, D12/①基本情報と建物情報の入力!H34/2), IF(G13&gt;0, IF(F11&gt;0, 0,D12/①基本情報と建物情報の入力!H34/2), IF(F11&gt;0, D12/①基本情報と建物情報の入力!H34/2, D12/①基本情報と建物情報の入力!H34)))))),"-"),"-")</f>
        <v>-</v>
      </c>
      <c r="CX12" s="157" t="str">
        <f>IF(A12&lt;=①基本情報と建物情報の入力!$G$20, IF(①基本情報と建物情報の入力!H34&gt;=1, IF(A12=1, IF(A12=①基本情報と建物情報の入力!$G$20, 0, E12/2), IF(A12=①基本情報と建物情報の入力!$G$20, E12/2, E12)),"-"),"-")</f>
        <v>-</v>
      </c>
      <c r="CY12" s="157" t="str">
        <f>IF(A12&lt;=①基本情報と建物情報の入力!$G$20, IF(①基本情報と建物情報の入力!H34&gt;=1, IF(A12=1, IF(A12=①基本情報と建物情報の入力!$G$20, 0, D12/①基本情報と建物情報の入力!H34/2), IF(A12=①基本情報と建物情報の入力!$G$20, D12/①基本情報と建物情報の入力!H34/2, D12/①基本情報と建物情報の入力!H34)),"-"),"-")</f>
        <v>-</v>
      </c>
      <c r="CZ12" s="159" t="str">
        <f>IF(A12&lt;=①基本情報と建物情報の入力!$G$20, IF(①基本情報と建物情報の入力!H34&gt;=1, IF(A12=1, IF(A12=①基本情報と建物情報の入力!$G$20, 0, IF(①基本情報と建物情報の入力!H34=1, E12/2, 0)), IF(A12=①基本情報と建物情報の入力!$G$20, IF(①基本情報と建物情報の入力!H34=1, E12/2, 0),IF(①基本情報と建物情報の入力!H34=1, E12, 0))),"-"),"-")</f>
        <v>-</v>
      </c>
      <c r="DA12" s="161" t="str">
        <f>IF(A12&lt;=①基本情報と建物情報の入力!$G$20, IF(①基本情報と建物情報の入力!H34&gt;=2, IF(A12=1, IF(A12=①基本情報と建物情報の入力!$G$20, 0, IF(F12&gt;0, 0, IF(G13&gt;0, 0, D12/①基本情報と建物情報の入力!H34/2))), IF(A12=①基本情報と建物情報の入力!$G$20, IF(G12&gt;0, 0, IF(F11&gt;0, 0, D12/①基本情報と建物情報の入力!H34/2)), IF(F12&gt;0, IF(G12&gt;0, 0, IF(F11&gt;0, 0, D12/①基本情報と建物情報の入力!H34/2)), IF(G12&gt;0, IF(G13&gt;0, 0, D12/①基本情報と建物情報の入力!H34/2), IF(G13&gt;0,IF(F11&gt;0, 0, D12/①基本情報と建物情報の入力!H34/2), IF(F11&gt;0, D12/①基本情報と建物情報の入力!H34/2, D12/①基本情報と建物情報の入力!H34)))))),"-"),"-")</f>
        <v>-</v>
      </c>
      <c r="DB12" s="157" t="str">
        <f>IF(A12&lt;=①基本情報と建物情報の入力!$G$20, IF(①基本情報と建物情報の入力!H34&gt;=2, 0,"-"),"-")</f>
        <v>-</v>
      </c>
      <c r="DC12" s="157" t="str">
        <f>IF(A12&lt;=①基本情報と建物情報の入力!$G$20, IF(①基本情報と建物情報の入力!H34&gt;=2, IF(A12=1, IF(A12=①基本情報と建物情報の入力!$G$20, 0, D12/①基本情報と建物情報の入力!H34/2), IF(A12=①基本情報と建物情報の入力!$G$20, D12/①基本情報と建物情報の入力!H34/2, D12/①基本情報と建物情報の入力!H34)),"-"),"-")</f>
        <v>-</v>
      </c>
      <c r="DD12" s="159" t="str">
        <f>IF(A12&lt;=①基本情報と建物情報の入力!$G$20, IF(①基本情報と建物情報の入力!H34&gt;=2, IF(A12=1, IF(A12=①基本情報と建物情報の入力!$G$20, 0, E12/2), IF(A12=①基本情報と建物情報の入力!$G$20, E12/2, E12)),"-"),"-")</f>
        <v>-</v>
      </c>
      <c r="DE12" s="162" t="str">
        <f>IF(A12&lt;=①基本情報と建物情報の入力!$G$20, IF(①基本情報と建物情報の入力!H34&gt;=3, IF(A12=1, IF(A12=①基本情報と建物情報の入力!$G$20, 0, IF(F12&gt;0, 0, IF(G13&gt;0, 0, D12/①基本情報と建物情報の入力!H34/2))), IF(A12=①基本情報と建物情報の入力!$G$20, IF(G12&gt;0, 0, IF(F11&gt;0, 0, D12/①基本情報と建物情報の入力!H34/2)), IF(F12&gt;0, IF(G12&gt;0, 0, IF(F11&gt;0, 0, D12/①基本情報と建物情報の入力!H34/2)), IF(G12&gt;0, IF(G13&gt;0, 0, D12/①基本情報と建物情報の入力!H34/2), IF(G13&gt;0, IF(F11&gt;0, 0, D12/①基本情報と建物情報の入力!H34/2), IF(F11&gt;0, D12/①基本情報と建物情報の入力!H34/2, D12/①基本情報と建物情報の入力!H34)))))),"-"),"-")</f>
        <v>-</v>
      </c>
      <c r="DF12" s="157" t="str">
        <f>IF(A12&lt;=①基本情報と建物情報の入力!$G$20, IF(①基本情報と建物情報の入力!H34&gt;=3, 0, "-"),"-")</f>
        <v>-</v>
      </c>
      <c r="DG12" s="157" t="str">
        <f>IF(A12&lt;=①基本情報と建物情報の入力!$G$20, IF(①基本情報と建物情報の入力!H34&gt;=3, IF(A12=1, IF(A12=①基本情報と建物情報の入力!$G$20, 0, D12/①基本情報と建物情報の入力!H34/2), IF(A12=①基本情報と建物情報の入力!$G$20, D12/①基本情報と建物情報の入力!H34/2, D12/①基本情報と建物情報の入力!H34)),"-"),"-")</f>
        <v>-</v>
      </c>
      <c r="DH12" s="159" t="str">
        <f>IF(A12&lt;=①基本情報と建物情報の入力!$G$20, IF(①基本情報と建物情報の入力!H34&gt;=3, 0, "-"),"-")</f>
        <v>-</v>
      </c>
      <c r="DI12" s="158" t="str">
        <f>IF(A12&lt;=①基本情報と建物情報の入力!$G$20, IF(①基本情報と建物情報の入力!H34&gt;=1, IF(A12=1, 0, IF(G12&gt;0, IF(①基本情報と建物情報の入力!H34=1, G12/10/①基本情報と建物情報の入力!H34, G12/D12/2+G12/10/①基本情報と建物情報の入力!H34), 0)),"-"),"-")</f>
        <v>-</v>
      </c>
      <c r="DJ12" s="157" t="str">
        <f>IF(A12&lt;=①基本情報と建物情報の入力!$G$20, IF(①基本情報と建物情報の入力!H34&gt;=2, IF(A12=1, 0, IF(G12&gt;0, G12/D12/2+G12/10/①基本情報と建物情報の入力!H34, 0)),"-"),"-")</f>
        <v>-</v>
      </c>
      <c r="DK12" s="159" t="str">
        <f>IF(A12&lt;=①基本情報と建物情報の入力!$G$20, IF(①基本情報と建物情報の入力!H34&gt;=3, IF(A12=1, 0, IF(G12&gt;0, G12/D12+G12/10/①基本情報と建物情報の入力!H34, 0)),"-"),"-")</f>
        <v>-</v>
      </c>
      <c r="DL12" s="158" t="str">
        <f>IF(A12&lt;=①基本情報と建物情報の入力!$G$20, IF(①基本情報と建物情報の入力!H34&gt;=1, IF(A12=1, IF(A12=①基本情報と建物情報の入力!$G$20, 0, IF(F12&gt;0, D12/①基本情報と建物情報の入力!H34/2, 0)), IF(A12=①基本情報と建物情報の入力!$G$20, IF(F11&gt;0, D12/①基本情報と建物情報の入力!H34/2, 0), IF(F12&gt;0, IF(F11&gt;0, D12/①基本情報と建物情報の入力!H34, D12/①基本情報と建物情報の入力!H34/2), IF(F11&gt;0, D12/①基本情報と建物情報の入力!H34/2, 0)))),"-"),"-")</f>
        <v>-</v>
      </c>
      <c r="DM12" s="157" t="str">
        <f>IF(A12&lt;=①基本情報と建物情報の入力!$G$20, IF(①基本情報と建物情報の入力!H34&gt;=2, IF(A12=1, IF(A12=①基本情報と建物情報の入力!$G$20, 0, IF(F12&gt;0, D12/①基本情報と建物情報の入力!H34/2, 0)), IF(A12=①基本情報と建物情報の入力!$G$20, IF(F11&gt;0, D12/①基本情報と建物情報の入力!H34/2, 0), IF(F12&gt;0, IF(F11&gt;0, D12/①基本情報と建物情報の入力!H34, D12/①基本情報と建物情報の入力!H34/2), IF(F11&gt;0, D12/①基本情報と建物情報の入力!H34/2, 0)))),"-"),"-")</f>
        <v>-</v>
      </c>
      <c r="DN12" s="159" t="str">
        <f>IF(A12&lt;=①基本情報と建物情報の入力!$G$20, IF(①基本情報と建物情報の入力!H34&gt;=3, IF(A12=1, IF(A12=①基本情報と建物情報の入力!$G$20, 0, IF(F12&gt;0, D12/①基本情報と建物情報の入力!H34/2, 0)), IF(A12=①基本情報と建物情報の入力!$G$20, IF(F11&gt;0, D12/①基本情報と建物情報の入力!H34/2, 0), IF(F12&gt;0, IF(F11&gt;0, D12/①基本情報と建物情報の入力!H34, D12/①基本情報と建物情報の入力!H34/2), IF(F11&gt;0, D12/①基本情報と建物情報の入力!H34/2, 0)))),"-"),"-")</f>
        <v>-</v>
      </c>
      <c r="DO12" s="158" t="str">
        <f>IF(A12&lt;=①基本情報と建物情報の入力!$G$20, IF(①基本情報と建物情報の入力!H34&gt;=1, IF(A12=1, IF(A12=①基本情報と建物情報の入力!$G$20, 0, IF(G13&gt;0, D12/①基本情報と建物情報の入力!H34/2, 0)), IF(A12=①基本情報と建物情報の入力!$G$20, IF(G12&gt;0, D12/①基本情報と建物情報の入力!H34/2,0), IF(G12&gt;0, IF(G13&gt;0, D12/①基本情報と建物情報の入力!H35, D12/①基本情報と建物情報の入力!H34/2), IF(G13&gt;0, D12/①基本情報と建物情報の入力!H34/2,0)))),"-"),"-")</f>
        <v>-</v>
      </c>
      <c r="DP12" s="157" t="str">
        <f>IF(A12&lt;=①基本情報と建物情報の入力!$G$20, IF(①基本情報と建物情報の入力!H34&gt;=2, IF(A12=1, IF(A12=①基本情報と建物情報の入力!$G$20, 0, IF(G13&gt;0, D12/①基本情報と建物情報の入力!H34/2, 0)), IF(A12=①基本情報と建物情報の入力!$G$20, IF(G12&gt;0, D12/①基本情報と建物情報の入力!H34/2,0), IF(G12&gt;0, IF(G13&gt;0, D12/①基本情報と建物情報の入力!H35, D12/①基本情報と建物情報の入力!H34/2), IF(G13&gt;0, D12/①基本情報と建物情報の入力!H34/2,0)))),"-"),"-")</f>
        <v>-</v>
      </c>
      <c r="DQ12" s="159" t="str">
        <f>IF(A12&lt;=①基本情報と建物情報の入力!$G$20, IF(①基本情報と建物情報の入力!H34&gt;=3, IF(A12=1, IF(A12=①基本情報と建物情報の入力!$G$20, 0, IF(G13&gt;0, D12/①基本情報と建物情報の入力!H34/2, 0)), IF(A12=①基本情報と建物情報の入力!$G$20, IF(G12&gt;0, D12/①基本情報と建物情報の入力!H34/2,0), IF(G12&gt;0, IF(G13&gt;0, D12/①基本情報と建物情報の入力!H35, D12/①基本情報と建物情報の入力!H34/2), IF(G13&gt;0, D12/①基本情報と建物情報の入力!H34/2,0)))),"-"),"-")</f>
        <v>-</v>
      </c>
      <c r="DR12" s="158" t="str">
        <f>IF(A12&lt;=①基本情報と建物情報の入力!$G$20, IF(①基本情報と建物情報の入力!H34&gt;=1, IF(A12=1, D12/①基本情報と建物情報の入力!H34, 0),"-"),"-")</f>
        <v>-</v>
      </c>
      <c r="DS12" s="157" t="str">
        <f>IF(A12&lt;=①基本情報と建物情報の入力!$G$20, IF(①基本情報と建物情報の入力!H34&gt;=1, IF(A12=1, E12, 0),"-"),"-")</f>
        <v>-</v>
      </c>
      <c r="DT12" s="157" t="str">
        <f>IF(A12&lt;=①基本情報と建物情報の入力!$G$20, IF(①基本情報と建物情報の入力!H34&gt;=1, IF(A12=1, D12/①基本情報と建物情報の入力!H34, 0),"-"),"-")</f>
        <v>-</v>
      </c>
      <c r="DU12" s="159" t="str">
        <f>IF(A12&lt;=①基本情報と建物情報の入力!$G$20, IF(①基本情報と建物情報の入力!H34&gt;=1, IF(A12=1, IF(①基本情報と建物情報の入力!H34=1, E12, 0), 0),"-"),"-")</f>
        <v>-</v>
      </c>
      <c r="DV12" s="158" t="str">
        <f>IF(A12&lt;=①基本情報と建物情報の入力!$G$20, IF(①基本情報と建物情報の入力!H34&gt;=2, IF(A12=1, D12/①基本情報と建物情報の入力!H34, 0),"-"),"-")</f>
        <v>-</v>
      </c>
      <c r="DW12" s="157" t="str">
        <f>IF(A12&lt;=①基本情報と建物情報の入力!$G$20, IF(①基本情報と建物情報の入力!H34&gt;=2, 0,"-"),"-")</f>
        <v>-</v>
      </c>
      <c r="DX12" s="157" t="str">
        <f>IF(A12&lt;=①基本情報と建物情報の入力!$G$20, IF(①基本情報と建物情報の入力!H34&gt;=2, IF(A12=1, D12/①基本情報と建物情報の入力!H34, 0),"-"),"-")</f>
        <v>-</v>
      </c>
      <c r="DY12" s="159" t="str">
        <f>IF(A12&lt;=①基本情報と建物情報の入力!$G$20, IF(①基本情報と建物情報の入力!H34&gt;=2, IF(A12=1, E12, 0),"-"),"-")</f>
        <v>-</v>
      </c>
      <c r="DZ12" s="158" t="str">
        <f>IF(A12&lt;=①基本情報と建物情報の入力!$G$20, IF(①基本情報と建物情報の入力!H34&gt;=3, IF(A12=1, D12/①基本情報と建物情報の入力!H34, 0),"-"),"-")</f>
        <v>-</v>
      </c>
      <c r="EA12" s="157" t="str">
        <f>IF(A12&lt;=①基本情報と建物情報の入力!$G$20, IF(①基本情報と建物情報の入力!H34&gt;=3, 0, "-"),"-")</f>
        <v>-</v>
      </c>
      <c r="EB12" s="157" t="str">
        <f>IF(A12&lt;=①基本情報と建物情報の入力!$G$20, IF(①基本情報と建物情報の入力!H34&gt;=3, IF(A12=1, D12/①基本情報と建物情報の入力!H34, 0),"-"),"-")</f>
        <v>-</v>
      </c>
      <c r="EC12" s="159" t="str">
        <f>IF(A12&lt;=①基本情報と建物情報の入力!$G$20, IF(①基本情報と建物情報の入力!H34&gt;=3, 0, "-"),"-")</f>
        <v>-</v>
      </c>
      <c r="ED12" s="158" t="str">
        <f>IF(A12&lt;=①基本情報と建物情報の入力!$G$20, IF(①基本情報と建物情報の入力!H34&gt;=1, IF(A12=1, IF(①基本情報と建物情報の入力!H34=1, D12*E12/①基本情報と建物情報の入力!H34/10, E12/2+D12*E12/①基本情報と建物情報の入力!H34/10),0),"-"),"-")</f>
        <v>-</v>
      </c>
      <c r="EE12" s="157" t="str">
        <f>IF(A12&lt;=①基本情報と建物情報の入力!$G$20, IF(①基本情報と建物情報の入力!H34&gt;=2, IF(A12=1, E12/2+D12*E12/①基本情報と建物情報の入力!H34/10,0),"-"),"-")</f>
        <v>-</v>
      </c>
      <c r="EF12" s="159" t="str">
        <f>IF(A12&lt;=①基本情報と建物情報の入力!$G$20, IF(①基本情報と建物情報の入力!H34&gt;=3, IF(A12=1, E12+D12*E12/①基本情報と建物情報の入力!H34/10,0),"-"),"-")</f>
        <v>-</v>
      </c>
      <c r="EG12" s="160"/>
      <c r="EH12" s="158" t="str">
        <f>IF(A12&lt;=①基本情報と建物情報の入力!$G$20, IF(①基本情報と建物情報の入力!H34&gt;=1, SUM(AT12:AU12,AW12),"-"),"-")</f>
        <v>-</v>
      </c>
      <c r="EI12" s="157" t="str">
        <f>IF(A12&lt;=①基本情報と建物情報の入力!$G$20, IF(①基本情報と建物情報の入力!H34&gt;=2, SUM(AX12:AY12,BA12),"-"),"-")</f>
        <v>-</v>
      </c>
      <c r="EJ12" s="159" t="str">
        <f>IF(A12&lt;=①基本情報と建物情報の入力!$G$20, IF(①基本情報と建物情報の入力!H34&gt;=3, SUM(BB12:BC12,BE12),"-"),"-")</f>
        <v>-</v>
      </c>
      <c r="EK12" s="158" t="str">
        <f>IF(A12&lt;=①基本情報と建物情報の入力!$G$20, IF(①基本情報と建物情報の入力!H34&gt;=1,  AV12,"-"),"-")</f>
        <v>-</v>
      </c>
      <c r="EL12" s="157" t="str">
        <f>IF(A12&lt;=①基本情報と建物情報の入力!$G$20, IF(①基本情報と建物情報の入力!H34&gt;=2,AZ12,"-"),"-")</f>
        <v>-</v>
      </c>
      <c r="EM12" s="159" t="str">
        <f>IF(A12&lt;=①基本情報と建物情報の入力!$G$20, IF(①基本情報と建物情報の入力!H34&gt;=3, BD12,"-"),"-")</f>
        <v>-</v>
      </c>
      <c r="EN12" s="158" t="str">
        <f>IF($A12&lt;=①基本情報と建物情報の入力!$G$20, IF(①基本情報と建物情報の入力!$H34&gt;=1, SUM(AE12:AF12,AH12),"-"),"-")</f>
        <v>-</v>
      </c>
      <c r="EO12" s="157" t="str">
        <f>IF($A12&lt;=①基本情報と建物情報の入力!$G$20, IF(①基本情報と建物情報の入力!$H34&gt;=2, SUM(AI12:AJ12,AL12),"-"),"-")</f>
        <v>-</v>
      </c>
      <c r="EP12" s="159" t="str">
        <f>IF($A12&lt;=①基本情報と建物情報の入力!$G$20, IF(①基本情報と建物情報の入力!$H34&gt;=3, SUM(AM12:AN12,AP12),"-"),"-")</f>
        <v>-</v>
      </c>
      <c r="EQ12" s="158" t="str">
        <f>IF($A12&lt;=①基本情報と建物情報の入力!$G$20, IF(①基本情報と建物情報の入力!$H34&gt;=1, AG12,"-"),"-")</f>
        <v>-</v>
      </c>
      <c r="ER12" s="157" t="str">
        <f>IF($A12&lt;=①基本情報と建物情報の入力!$G$20, IF(①基本情報と建物情報の入力!$H34&gt;=2, AK12,"-"),"-")</f>
        <v>-</v>
      </c>
      <c r="ES12" s="159" t="str">
        <f>IF($A12&lt;=①基本情報と建物情報の入力!$G$20, IF(①基本情報と建物情報の入力!$H34&gt;=3, AO12,"-"),"-")</f>
        <v>-</v>
      </c>
      <c r="ET12" s="160"/>
      <c r="EU12" s="158" t="str">
        <f>IF($A12&lt;=①基本情報と建物情報の入力!$G$20, IF(①基本情報と建物情報の入力!$H34&gt;=1,SUM(EH12,EK12),"-"),"-")</f>
        <v>-</v>
      </c>
      <c r="EV12" s="157" t="str">
        <f>IF($A12&lt;=①基本情報と建物情報の入力!$G$20, IF(①基本情報と建物情報の入力!$H34&gt;=2,SUM(EI12,EL12),"-"),"-")</f>
        <v>-</v>
      </c>
      <c r="EW12" s="159" t="str">
        <f>IF($A12&lt;=①基本情報と建物情報の入力!$G$20, IF(①基本情報と建物情報の入力!$H34&gt;=3,SUM(EJ12,EM12),"-"),"-")</f>
        <v>-</v>
      </c>
      <c r="EX12" s="158" t="str">
        <f>IF($A12&lt;=①基本情報と建物情報の入力!$G$20, IF(①基本情報と建物情報の入力!$H34&gt;=1,   Y12,"-"),"-")</f>
        <v>-</v>
      </c>
      <c r="EY12" s="157" t="str">
        <f>IF($A12&lt;=①基本情報と建物情報の入力!$G$20, IF(①基本情報と建物情報の入力!$H34&gt;=1,   Z12,"-"),"-")</f>
        <v>-</v>
      </c>
      <c r="EZ12" s="159" t="str">
        <f>IF($A12&lt;=①基本情報と建物情報の入力!$G$20, IF(①基本情報と建物情報の入力!$H34&gt;=1,   AA12,"-"),"-")</f>
        <v>-</v>
      </c>
      <c r="FA12" s="158" t="str">
        <f>IF($A12&lt;=①基本情報と建物情報の入力!$G$20, IF(①基本情報と建物情報の入力!$H34&gt;=1, IF($A12=1, P12, 0),"-"),"-")</f>
        <v>-</v>
      </c>
      <c r="FB12" s="157" t="str">
        <f>IF($A12&lt;=①基本情報と建物情報の入力!$G$20, IF(①基本情報と建物情報の入力!$H34&gt;=2, IF($A12=1, Q12, 0),"-"),"-")</f>
        <v>-</v>
      </c>
      <c r="FC12" s="159" t="str">
        <f>IF($A12&lt;=①基本情報と建物情報の入力!$G$20, IF(①基本情報と建物情報の入力!$H34&gt;=3, IF($A12=1, R12, 0),"-"),"-")</f>
        <v>-</v>
      </c>
      <c r="FD12" s="158" t="str">
        <f>IF($A12&lt;=①基本情報と建物情報の入力!$G$20, IF(①基本情報と建物情報の入力!$H34&gt;=1, AB12,"-"),"-")</f>
        <v>-</v>
      </c>
      <c r="FE12" s="157" t="str">
        <f>IF($A12&lt;=①基本情報と建物情報の入力!$G$20, IF(①基本情報と建物情報の入力!$H34&gt;=2, AC12,"-"),"-")</f>
        <v>-</v>
      </c>
      <c r="FF12" s="159" t="str">
        <f>IF($A12&lt;=①基本情報と建物情報の入力!$G$20, IF(①基本情報と建物情報の入力!$H34&gt;=3, AD12,"-"),"-")</f>
        <v>-</v>
      </c>
      <c r="FG12" s="158" t="str">
        <f>IF($A12&lt;=①基本情報と建物情報の入力!$G$20, IF(①基本情報と建物情報の入力!$H34&gt;=1, BF12,"-"),"-")</f>
        <v>-</v>
      </c>
      <c r="FH12" s="157" t="str">
        <f>IF($A12&lt;=①基本情報と建物情報の入力!$G$20, IF(①基本情報と建物情報の入力!$H34&gt;=2, BG12,"-"),"-")</f>
        <v>-</v>
      </c>
      <c r="FI12" s="159" t="str">
        <f>IF($A12&lt;=①基本情報と建物情報の入力!$G$20, IF(①基本情報と建物情報の入力!$H34&gt;=3, BH12,"-"),"-")</f>
        <v>-</v>
      </c>
      <c r="FJ12" s="158" t="str">
        <f>IF($A12&lt;=①基本情報と建物情報の入力!$G$20, IF(①基本情報と建物情報の入力!$H34&gt;=1, IF($A12=1, 0, BI12),"-"),"-")</f>
        <v>-</v>
      </c>
      <c r="FK12" s="157" t="str">
        <f>IF($A12&lt;=①基本情報と建物情報の入力!$G$20, IF(①基本情報と建物情報の入力!$H34&gt;=1, IF($A12=1, 0, BJ12),"-"),"-")</f>
        <v>-</v>
      </c>
      <c r="FL12" s="159" t="str">
        <f>IF($A12&lt;=①基本情報と建物情報の入力!$G$20, IF(①基本情報と建物情報の入力!$H34&gt;=1, IF($A12=1, 0, BK12),"-"),"-")</f>
        <v>-</v>
      </c>
      <c r="FM12" s="158" t="str">
        <f>IF($A12&lt;=①基本情報と建物情報の入力!$G$20, IF(①基本情報と建物情報の入力!$H34&gt;=1, BL12,"-"),"-")</f>
        <v>-</v>
      </c>
      <c r="FN12" s="157" t="str">
        <f>IF($A12&lt;=①基本情報と建物情報の入力!$G$20, IF(①基本情報と建物情報の入力!$H34&gt;=2, BM12,"-"),"-")</f>
        <v>-</v>
      </c>
      <c r="FO12" s="159" t="str">
        <f>IF($A12&lt;=①基本情報と建物情報の入力!$G$20, IF(①基本情報と建物情報の入力!$H34&gt;=3, BN12,"-"),"-")</f>
        <v>-</v>
      </c>
      <c r="FP12" s="158" t="str">
        <f>IF($A12&lt;=①基本情報と建物情報の入力!$G$20, IF(①基本情報と建物情報の入力!$H34&gt;=1, SUM(EN12,EQ12),"-"),"-")</f>
        <v>-</v>
      </c>
      <c r="FQ12" s="157" t="str">
        <f>IF($A12&lt;=①基本情報と建物情報の入力!$G$20, IF(①基本情報と建物情報の入力!$H34&gt;=2, SUM(EO12,ER12),"-"),"-")</f>
        <v>-</v>
      </c>
      <c r="FR12" s="159" t="str">
        <f>IF($A12&lt;=①基本情報と建物情報の入力!$G$20, IF(①基本情報と建物情報の入力!$H34&gt;=3, SUM(EP12,ES12),"-"),"-")</f>
        <v>-</v>
      </c>
      <c r="FS12" s="158" t="str">
        <f>IF($A12&lt;=①基本情報と建物情報の入力!$G$20, IF(①基本情報と建物情報の入力!$H34&gt;=1, AQ12,"-"),"-")</f>
        <v>-</v>
      </c>
      <c r="FT12" s="157" t="str">
        <f>IF($A12&lt;=①基本情報と建物情報の入力!$G$20, IF(①基本情報と建物情報の入力!$H34&gt;=2, AR12,"-"),"-")</f>
        <v>-</v>
      </c>
      <c r="FU12" s="159" t="str">
        <f>IF($A12&lt;=①基本情報と建物情報の入力!$G$20, IF(①基本情報と建物情報の入力!$H34&gt;=3, AS12,"-"),"-")</f>
        <v>-</v>
      </c>
      <c r="FV12" s="158" t="str">
        <f>IF($A12&lt;=①基本情報と建物情報の入力!$G$20, IF(①基本情報と建物情報の入力!$H34&gt;=1, SUM(EU12,EX12,FA12,FD12,FG12,FJ12,FM12,FP12,FS12),"-"),"-")</f>
        <v>-</v>
      </c>
      <c r="FW12" s="157" t="str">
        <f>IF($A12&lt;=①基本情報と建物情報の入力!$G$20, IF(①基本情報と建物情報の入力!$H34&gt;=2, SUM(EV12,EY12,FB12,FE12,FH12,FK12,FN12,FQ12,FT12),"-"),"-")</f>
        <v>-</v>
      </c>
      <c r="FX12" s="159" t="str">
        <f>IF($A12&lt;=①基本情報と建物情報の入力!$G$20, IF(①基本情報と建物情報の入力!$H34&gt;=3, SUM(EW12,EZ12,FC12,FF12,FI12,FL12,FO12,FR12,FU12),"-"),"-")</f>
        <v>-</v>
      </c>
      <c r="FY12" s="160"/>
      <c r="FZ12" s="158" t="str">
        <f>IF($A12&lt;=①基本情報と建物情報の入力!$G$20, ①基本情報と建物情報の入力!H$61, "-")</f>
        <v>-</v>
      </c>
      <c r="GA12" s="157" t="str">
        <f>IF($A12&lt;=①基本情報と建物情報の入力!$G$20, ①基本情報と建物情報の入力!H$62, "-")</f>
        <v>-</v>
      </c>
      <c r="GB12" s="157" t="str">
        <f>IF($A12&lt;=①基本情報と建物情報の入力!$G$20, ①基本情報と建物情報の入力!H$63, "-")</f>
        <v>-</v>
      </c>
      <c r="GC12" s="157" t="str">
        <f>IF($A12&lt;=①基本情報と建物情報の入力!$G$20, ①基本情報と建物情報の入力!H$64, "-")</f>
        <v>-</v>
      </c>
      <c r="GD12" s="157" t="str">
        <f>IF($A12&lt;=①基本情報と建物情報の入力!$G$20, ①基本情報と建物情報の入力!H$65, "-")</f>
        <v>-</v>
      </c>
      <c r="GE12" s="157" t="str">
        <f>IF($A12&lt;=①基本情報と建物情報の入力!$G$20, ①基本情報と建物情報の入力!H$66, "-")</f>
        <v>-</v>
      </c>
      <c r="GF12" s="157" t="str">
        <f>IF(A12&lt;=①基本情報と建物情報の入力!$G$20, ①基本情報と建物情報の入力!$H$66/(2*(0.09-0.15)*①基本情報と建物情報の入力!$H$66+1),"-")</f>
        <v>-</v>
      </c>
      <c r="GG12" s="157" t="str">
        <f>IF($A12&lt;=①基本情報と建物情報の入力!$G$20, ①基本情報と建物情報の入力!H$67, "-")</f>
        <v>-</v>
      </c>
      <c r="GH12" s="159" t="str">
        <f>IF($A12&lt;=①基本情報と建物情報の入力!$G$20, 4.65, "-")</f>
        <v>-</v>
      </c>
      <c r="GI12" s="160"/>
      <c r="GJ12" s="158" t="str">
        <f>IF($A12&lt;=①基本情報と建物情報の入力!$G$20,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2" s="157" t="str">
        <f t="array" ref="GK12">IF($A12&lt;=①基本情報と建物情報の入力!$G$20,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2" s="157" t="str">
        <f t="array" ref="GL12">IF($A12&lt;=①基本情報と建物情報の入力!$G$20,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2" s="157" t="str">
        <f t="array" ref="GM12">IF($A12&lt;=①基本情報と建物情報の入力!$G$20,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2" s="157" t="str">
        <f t="array" ref="GN12">IF($A12&lt;=①基本情報と建物情報の入力!$G$20,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2" s="157" t="str">
        <f t="array" ref="GO12">IF($A12&lt;=①基本情報と建物情報の入力!$G$20,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2" s="157" t="str">
        <f t="array" ref="GP12">IF($A12&lt;=①基本情報と建物情報の入力!$G$20,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2" s="157" t="str">
        <f t="array" ref="GQ12">IF($A12&lt;=①基本情報と建物情報の入力!$G$20,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2" s="157" t="str">
        <f t="array" ref="GR12">IF($A12&lt;=①基本情報と建物情報の入力!$G$20,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2" s="157" t="str">
        <f t="array" ref="GS12">IF($A12&lt;=①基本情報と建物情報の入力!$G$20,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2" s="159" t="str">
        <f t="array" ref="GT12">IF($A12&lt;=①基本情報と建物情報の入力!$G$20,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2" s="160"/>
      <c r="GV12" s="158" t="str">
        <f>IF($A12&lt;=①基本情報と建物情報の入力!$G$20, 温度差係数!$A$10, "-")</f>
        <v>-</v>
      </c>
      <c r="GW12" s="157" t="str">
        <f>IF($A12&lt;=①基本情報と建物情報の入力!$G$20,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2" s="157" t="str">
        <f>IF($A12&lt;=①基本情報と建物情報の入力!$G$20, 温度差係数!$B$10, "-")</f>
        <v>-</v>
      </c>
      <c r="GY12" s="159" t="str">
        <f>IF($A12&lt;=①基本情報と建物情報の入力!$G$20, INDEX(温度差係数!$C$10:$J$10, 0, MATCH(①基本情報と建物情報の入力!$G$13, 温度差係数!$C$9:$J$9, 0)), "-")</f>
        <v>-</v>
      </c>
      <c r="GZ12" s="160"/>
      <c r="HA12" s="158" t="str">
        <f>IF($A12&lt;=①基本情報と建物情報の入力!$G$20, IF(①基本情報と建物情報の入力!$H34&gt;=1, EH12*$FZ12*$GV12+EK12*$FZ12*$GW12,"-"),"-")</f>
        <v>-</v>
      </c>
      <c r="HB12" s="157" t="str">
        <f>IF($A12&lt;=①基本情報と建物情報の入力!$G$20, IF(①基本情報と建物情報の入力!$H34&gt;=2, EI12*$FZ12*$GV12+EL12*$FZ12*$GW12,"-"),"-")</f>
        <v>-</v>
      </c>
      <c r="HC12" s="159" t="str">
        <f>IF($A12&lt;=①基本情報と建物情報の入力!$G$20, IF(①基本情報と建物情報の入力!$H34&gt;=3, EJ12*$FZ12*$GV12+EM12*$FZ12*$GW12,"-"),"-")</f>
        <v>-</v>
      </c>
      <c r="HD12" s="158" t="str">
        <f>IF($A12&lt;=①基本情報と建物情報の入力!$G$20, IF(①基本情報と建物情報の入力!$H34&gt;=1, EX12*$GA12*$GV12,"-"),"-")</f>
        <v>-</v>
      </c>
      <c r="HE12" s="157" t="str">
        <f>IF($A12&lt;=①基本情報と建物情報の入力!$G$20, IF(①基本情報と建物情報の入力!$H34&gt;=2, EY12*$GA12*$GV12,"-"),"-")</f>
        <v>-</v>
      </c>
      <c r="HF12" s="159" t="str">
        <f>IF($A12&lt;=①基本情報と建物情報の入力!$G$20, IF(①基本情報と建物情報の入力!$H34&gt;=3, EZ12*$GA12*$GV12,"-"),"-")</f>
        <v>-</v>
      </c>
      <c r="HG12" s="158" t="str">
        <f>IF($A12&lt;=①基本情報と建物情報の入力!$G$20, IF(①基本情報と建物情報の入力!$H34&gt;=1, FA12*$GB12*$GX12,"-"),"-")</f>
        <v>-</v>
      </c>
      <c r="HH12" s="157" t="str">
        <f>IF($A12&lt;=①基本情報と建物情報の入力!$G$20, IF(①基本情報と建物情報の入力!$H34&gt;=2, FB12*$GB12*$GX12,"-"),"-")</f>
        <v>-</v>
      </c>
      <c r="HI12" s="159" t="str">
        <f>IF($A12&lt;=①基本情報と建物情報の入力!$G$20, IF(①基本情報と建物情報の入力!$H34&gt;=3, FC12*$GB12*$GX12,"-"),"-")</f>
        <v>-</v>
      </c>
      <c r="HJ12" s="158" t="str">
        <f>IF($A12&lt;=①基本情報と建物情報の入力!$G$20, IF(①基本情報と建物情報の入力!$H34&gt;=1, FD12*$GC12*$GV12,"-"),"-")</f>
        <v>-</v>
      </c>
      <c r="HK12" s="157" t="str">
        <f>IF($A12&lt;=①基本情報と建物情報の入力!$G$20, IF(①基本情報と建物情報の入力!$H34&gt;=2, FE12*$GC12*$GV12,"-"),"-")</f>
        <v>-</v>
      </c>
      <c r="HL12" s="159" t="str">
        <f>IF($A12&lt;=①基本情報と建物情報の入力!$G$20, IF(①基本情報と建物情報の入力!$H34&gt;=3, FF12*$GC12*$GV12,"-"),"-")</f>
        <v>-</v>
      </c>
      <c r="HM12" s="158" t="str">
        <f>IF($A12&lt;=①基本情報と建物情報の入力!$G$20, IF(①基本情報と建物情報の入力!$H34&gt;=1, FG12*$GD12*$GY12,"-"),"-")</f>
        <v>-</v>
      </c>
      <c r="HN12" s="157" t="str">
        <f>IF($A12&lt;=①基本情報と建物情報の入力!$G$20, IF(①基本情報と建物情報の入力!$H34&gt;=2, FH12*$GD12*$GY12,"-"),"-")</f>
        <v>-</v>
      </c>
      <c r="HO12" s="159" t="str">
        <f>IF($A12&lt;=①基本情報と建物情報の入力!$G$20, IF(①基本情報と建物情報の入力!$H34&gt;=3, FI12*$GD12*$GY12,"-"),"-")</f>
        <v>-</v>
      </c>
      <c r="HP12" s="158" t="str">
        <f>IF($A12&lt;=①基本情報と建物情報の入力!$G$20, IF(①基本情報と建物情報の入力!$H34&gt;=1, FJ12*$GE12*$GY12,"-"),"-")</f>
        <v>-</v>
      </c>
      <c r="HQ12" s="157" t="str">
        <f>IF($A12&lt;=①基本情報と建物情報の入力!$G$20, IF(①基本情報と建物情報の入力!$H34&gt;=2, FK12*$GE12*$GY12,"-"),"-")</f>
        <v>-</v>
      </c>
      <c r="HR12" s="159" t="str">
        <f>IF($A12&lt;=①基本情報と建物情報の入力!$G$20, IF(①基本情報と建物情報の入力!$H34&gt;=3, FL12*$GE12*$GY12,"-"),"-")</f>
        <v>-</v>
      </c>
      <c r="HS12" s="158" t="str">
        <f>IF($A12&lt;=①基本情報と建物情報の入力!$G$20, IF(①基本情報と建物情報の入力!$H34&gt;=1, FM12*$GF12*$GY12,"-"),"-")</f>
        <v>-</v>
      </c>
      <c r="HT12" s="157" t="str">
        <f>IF($A12&lt;=①基本情報と建物情報の入力!$G$20, IF(①基本情報と建物情報の入力!$H34&gt;=2, FN12*$GF12*$GY12,"-"),"-")</f>
        <v>-</v>
      </c>
      <c r="HU12" s="159" t="str">
        <f>IF($A12&lt;=①基本情報と建物情報の入力!$G$20, IF(①基本情報と建物情報の入力!$H34&gt;=3, FO12*$GF12*$GY12,"-"),"-")</f>
        <v>-</v>
      </c>
      <c r="HV12" s="158" t="str">
        <f>IF($A12&lt;=①基本情報と建物情報の入力!$G$20, IF(①基本情報と建物情報の入力!$H34&gt;=1, EN12*$GG12*$GV12+EQ12*$GG12*$GW12,"-"),"-")</f>
        <v>-</v>
      </c>
      <c r="HW12" s="157" t="str">
        <f>IF($A12&lt;=①基本情報と建物情報の入力!$G$20, IF(①基本情報と建物情報の入力!$H34&gt;=2, EO12*$GG12*$GV12+ER12*$GG12*$GW12,"-"),"-")</f>
        <v>-</v>
      </c>
      <c r="HX12" s="159" t="str">
        <f>IF($A12&lt;=①基本情報と建物情報の入力!$G$20, IF(①基本情報と建物情報の入力!$H34&gt;=3, EP12*$GG12*$GV12+ES12*$GG12*$GW12,"-"),"-")</f>
        <v>-</v>
      </c>
      <c r="HY12" s="158" t="str">
        <f>IF($A12&lt;=①基本情報と建物情報の入力!$G$20, IF(①基本情報と建物情報の入力!$H34&gt;=1, FS12*$GH12*$GW12,"-"),"-")</f>
        <v>-</v>
      </c>
      <c r="HZ12" s="157" t="str">
        <f>IF($A12&lt;=①基本情報と建物情報の入力!$G$20, IF(①基本情報と建物情報の入力!$H34&gt;=2, FT12*$GH12*$GW12,"-"),"-")</f>
        <v>-</v>
      </c>
      <c r="IA12" s="159" t="str">
        <f>IF($A12&lt;=①基本情報と建物情報の入力!$G$20, IF(①基本情報と建物情報の入力!$H34&gt;=3, FU12*$GH12*$GW12,"-"),"-")</f>
        <v>-</v>
      </c>
      <c r="IB12" s="160"/>
      <c r="IC12" s="158" t="str">
        <f>IF($A12&lt;=①基本情報と建物情報の入力!$G$20, IF(①基本情報と建物情報の入力!$H34&gt;=1, SUM(BP12:BQ12,BS12) *$GJ12*$GV12+BR12*$GJ12*$GW12,"-"),"-")</f>
        <v>-</v>
      </c>
      <c r="ID12" s="157" t="str">
        <f>IF($A12&lt;=①基本情報と建物情報の入力!$G$20, IF(①基本情報と建物情報の入力!$H34&gt;=2, SUM(BT12:BU12,BW12) *$GJ12*$GV12+BV12*$GJ12*$GW12,"-"),"-")</f>
        <v>-</v>
      </c>
      <c r="IE12" s="159" t="str">
        <f>IF($A12&lt;=①基本情報と建物情報の入力!$G$20, IF(①基本情報と建物情報の入力!$H34&gt;=3, SUM(BX12:BY12,CA12) *$GJ12*$GV12+BZ12*$GJ12*$GW12,"-"),"-")</f>
        <v>-</v>
      </c>
      <c r="IF12" s="158" t="str">
        <f>IF($A12&lt;=①基本情報と建物情報の入力!$G$20, IF(①基本情報と建物情報の入力!$H34&gt;=1, CB12*$GK12*$GV12,"-"),"-")</f>
        <v>-</v>
      </c>
      <c r="IG12" s="157" t="str">
        <f>IF($A12&lt;=①基本情報と建物情報の入力!$G$20, IF(①基本情報と建物情報の入力!$H34&gt;=2, CC12*$GK12*$GV12,"-"),"-")</f>
        <v>-</v>
      </c>
      <c r="IH12" s="159" t="str">
        <f>IF($A12&lt;=①基本情報と建物情報の入力!$G$20, IF(①基本情報と建物情報の入力!$H34&gt;=3, CD12*$GK12*$GV12,"-"),"-")</f>
        <v>-</v>
      </c>
      <c r="II12" s="158" t="str">
        <f>IF($A12&lt;=①基本情報と建物情報の入力!$G$20, IF(①基本情報と建物情報の入力!$H34&gt;=1, CE12*$GL12*$GV12,"-"),"-")</f>
        <v>-</v>
      </c>
      <c r="IJ12" s="157" t="str">
        <f>IF($A12&lt;=①基本情報と建物情報の入力!$G$20, IF(①基本情報と建物情報の入力!$H34&gt;=2, CF12*$GL12*$GV12,"-"),"-")</f>
        <v>-</v>
      </c>
      <c r="IK12" s="159" t="str">
        <f>IF($A12&lt;=①基本情報と建物情報の入力!$G$20, IF(①基本情報と建物情報の入力!$H34&gt;=3, CG12*$GL12*$GV12,"-"),"-")</f>
        <v>-</v>
      </c>
      <c r="IL12" s="158" t="str">
        <f>IF($A12&lt;=①基本情報と建物情報の入力!$G$20, IF(①基本情報と建物情報の入力!$H34&gt;=1, SUM(CH12:CI12,CK12)*$GM12*$GV12+CJ12*$GM12*$GW12,"-"),"-")</f>
        <v>-</v>
      </c>
      <c r="IM12" s="157" t="str">
        <f>IF($A12&lt;=①基本情報と建物情報の入力!$G$20, IF(①基本情報と建物情報の入力!$H34&gt;=2, SUM(CL12:CM12,CO12)*$GM12*$GV12+CN12*$GM12*$GW12,"-"),"-")</f>
        <v>-</v>
      </c>
      <c r="IN12" s="159" t="str">
        <f>IF($A12&lt;=①基本情報と建物情報の入力!$G$20, IF(①基本情報と建物情報の入力!$H34&gt;=3, SUM(CP12:CQ12,CS12)*$GM12*$GV12+CR12*$GM12*$GW12,"-"),"-")</f>
        <v>-</v>
      </c>
      <c r="IO12" s="158" t="str">
        <f>IF($A12&lt;=①基本情報と建物情報の入力!$G$20, IF(①基本情報と建物情報の入力!$H34&gt;=1, CT12*$GN12*$GV12,"-"),"-")</f>
        <v>-</v>
      </c>
      <c r="IP12" s="157" t="str">
        <f>IF($A12&lt;=①基本情報と建物情報の入力!$G$20, IF(①基本情報と建物情報の入力!$H34&gt;=2, CU12*$GN12*$GV12,"-"),"-")</f>
        <v>-</v>
      </c>
      <c r="IQ12" s="159" t="str">
        <f>IF($A12&lt;=①基本情報と建物情報の入力!$G$20, IF(①基本情報と建物情報の入力!$H34&gt;=3, CV12*$GN12*$GV12,"-"),"-")</f>
        <v>-</v>
      </c>
      <c r="IR12" s="158" t="str">
        <f>IF($A12&lt;=①基本情報と建物情報の入力!$G$20, IF(①基本情報と建物情報の入力!$H34&gt;=1, SUM(CW12:CX12,CZ12)*$GO12*$GV12+CY12*$GO12*$GW12,"-"),"-")</f>
        <v>-</v>
      </c>
      <c r="IS12" s="157" t="str">
        <f>IF($A12&lt;=①基本情報と建物情報の入力!$G$20, IF(①基本情報と建物情報の入力!$H34&gt;=2, SUM(DA12:DB12,DD12)*$GO12*$GV12+DC12*$GO12*$GW12,"-"),"-")</f>
        <v>-</v>
      </c>
      <c r="IT12" s="159" t="str">
        <f>IF($A12&lt;=①基本情報と建物情報の入力!$G$20, IF(①基本情報と建物情報の入力!$H34&gt;=3, SUM(DE12:DF12,DH12)*$GO12*$GV12+DG12*$GO12*$GW12,"-"),"-")</f>
        <v>-</v>
      </c>
      <c r="IU12" s="158" t="str">
        <f>IF($A12&lt;=①基本情報と建物情報の入力!$G$20, IF(①基本情報と建物情報の入力!$H34&gt;=1, DI12*$GP12*$GV12,"-"),"-")</f>
        <v>-</v>
      </c>
      <c r="IV12" s="157" t="str">
        <f>IF($A12&lt;=①基本情報と建物情報の入力!$G$20, IF(①基本情報と建物情報の入力!$H34&gt;=2, DJ12*$GP12*$GV12,"-"),"-")</f>
        <v>-</v>
      </c>
      <c r="IW12" s="159" t="str">
        <f>IF($A12&lt;=①基本情報と建物情報の入力!$G$20, IF(①基本情報と建物情報の入力!$H34&gt;=3, DK12*$GP12*$GV12,"-"),"-")</f>
        <v>-</v>
      </c>
      <c r="IX12" s="158" t="str">
        <f>IF($A12&lt;=①基本情報と建物情報の入力!$G$20, IF(①基本情報と建物情報の入力!$H34&gt;=1, DL12*$GQ12*$GV12,"-"),"-")</f>
        <v>-</v>
      </c>
      <c r="IY12" s="157" t="str">
        <f>IF($A12&lt;=①基本情報と建物情報の入力!$G$20, IF(①基本情報と建物情報の入力!$H34&gt;=2, DM12*$GQ12*$GV12,"-"),"-")</f>
        <v>-</v>
      </c>
      <c r="IZ12" s="159" t="str">
        <f>IF($A12&lt;=①基本情報と建物情報の入力!$G$20, IF(①基本情報と建物情報の入力!$H34&gt;=3, DN12*$GQ12*$GV12,"-"),"-")</f>
        <v>-</v>
      </c>
      <c r="JA12" s="158" t="str">
        <f>IF($A12&lt;=①基本情報と建物情報の入力!$G$20, IF(①基本情報と建物情報の入力!$H34&gt;=1, DO12*$GR12*$GV12,"-"),"-")</f>
        <v>-</v>
      </c>
      <c r="JB12" s="157" t="str">
        <f>IF($A12&lt;=①基本情報と建物情報の入力!$G$20, IF(①基本情報と建物情報の入力!$H34&gt;=2, DP12*$GR12*$GV12,"-"),"-")</f>
        <v>-</v>
      </c>
      <c r="JC12" s="159" t="str">
        <f>IF($A12&lt;=①基本情報と建物情報の入力!$G$20, IF(①基本情報と建物情報の入力!$H34&gt;=3, DQ12*$GR12*$GV12,"-"),"-")</f>
        <v>-</v>
      </c>
      <c r="JD12" s="158" t="str">
        <f>IF($A12&lt;=①基本情報と建物情報の入力!$G$20, IF(①基本情報と建物情報の入力!$H34&gt;=1, SUM(DR12:DS12,DU12)*$GS12*$GV12+DT12*$GS12*$GW12,"-"),"-")</f>
        <v>-</v>
      </c>
      <c r="JE12" s="157" t="str">
        <f>IF($A12&lt;=①基本情報と建物情報の入力!$G$20, IF(①基本情報と建物情報の入力!$H34&gt;=2, SUM(DV12:DW12,DY12)*$GS12*$GV12+DX12*$GS12*$GW12,"-"),"-")</f>
        <v>-</v>
      </c>
      <c r="JF12" s="159" t="str">
        <f>IF($A12&lt;=①基本情報と建物情報の入力!$G$20, IF(①基本情報と建物情報の入力!$H34&gt;=3, SUM(DZ12:EA12,EC12)*$GS12*$GV12+EB12*$GS12*$GW12,"-"),"-")</f>
        <v>-</v>
      </c>
      <c r="JG12" s="158" t="str">
        <f>IF($A12&lt;=①基本情報と建物情報の入力!$G$20, IF(①基本情報と建物情報の入力!$H34&gt;=1, ED12*$GT12*$GX12,"-"),"-")</f>
        <v>-</v>
      </c>
      <c r="JH12" s="157" t="str">
        <f>IF($A12&lt;=①基本情報と建物情報の入力!$G$20, IF(①基本情報と建物情報の入力!$H34&gt;=2, EE12*$GT12*$GX12,"-"),"-")</f>
        <v>-</v>
      </c>
      <c r="JI12" s="159" t="str">
        <f>IF($A12&lt;=①基本情報と建物情報の入力!$G$20, IF(①基本情報と建物情報の入力!$H34&gt;=3, EF12*$GT12*$GX12,"-"),"-")</f>
        <v>-</v>
      </c>
      <c r="JJ12" s="160"/>
      <c r="JK12" s="158" t="str">
        <f>IF($A12&lt;=①基本情報と建物情報の入力!$G$20, IF(①基本情報と建物情報の入力!$H34&gt;=1, SUM(HA12,HD12,HG12,HJ12,HM12,HP12,HS12,HV12,HY12)+SUM(IC12,IF12,II12,IL12,IO12,IR12,IU12,IX12,JA12,JD12,JG12),"-"),"-")</f>
        <v>-</v>
      </c>
      <c r="JL12" s="157" t="str">
        <f>IF($A12&lt;=①基本情報と建物情報の入力!$G$20, IF(①基本情報と建物情報の入力!$H34&gt;=2, SUM(HB12,HE12,HH12,HK12,HN12,HQ12,HT12,HW12,HZ12)+SUM(ID12,IG12,IJ12,IM12,IP12,IS12,IV12,IY12,JB12,JE12,JH12),"-"),"-")</f>
        <v>-</v>
      </c>
      <c r="JM12" s="159" t="str">
        <f>IF($A12&lt;=①基本情報と建物情報の入力!$G$20, IF(①基本情報と建物情報の入力!$H34&gt;=3, SUM(HC12,HF12,HI12,HL12,HO12,HR12,HU12,HX12,IA12)+SUM(IE12,IH12,IK12,IN12,IQ12,IT12,IW12,IZ12,JC12,JF12,JI12),"-"),"-")</f>
        <v>-</v>
      </c>
      <c r="JN12" s="157" t="str">
        <f>IF($A12&lt;=①基本情報と建物情報の入力!$G$20, IF(①基本情報と建物情報の入力!$H34&gt;=1, ROUNDUP(JK12/FV12, 2),"-"),"-")</f>
        <v>-</v>
      </c>
      <c r="JO12" s="157" t="str">
        <f>IF($A12&lt;=①基本情報と建物情報の入力!$G$20, IF(①基本情報と建物情報の入力!$H34&gt;=2, ROUNDUP(JL12/FW12, 2),"-"),"-")</f>
        <v>-</v>
      </c>
      <c r="JP12" s="157" t="str">
        <f>IF($A12&lt;=①基本情報と建物情報の入力!$G$20, IF(①基本情報と建物情報の入力!$H34&gt;=3, ROUNDUP(JM12/FX12, 2),"-"),"-")</f>
        <v>-</v>
      </c>
      <c r="JQ12" s="160"/>
      <c r="JR12" s="163" t="str">
        <f>IF($A12&lt;=①基本情報と建物情報の入力!$G$20, INDEX(方位係数!$B$7:$H$16, MATCH(JR$4, 方位係数!$A$7:$A$16,0), MATCH(①基本情報と建物情報の入力!$G$13, 方位係数!$B$6:$I$6,0)),"-")</f>
        <v>-</v>
      </c>
      <c r="JS12" s="163" t="str">
        <f>IF($A12&lt;=①基本情報と建物情報の入力!$G$20, INDEX(方位係数!$B$7:$H$16, MATCH(JS$4, 方位係数!$A$7:$A$16,0), MATCH(①基本情報と建物情報の入力!$G$13, 方位係数!$B$6:$I$6,0)),"-")</f>
        <v>-</v>
      </c>
      <c r="JT12" s="163" t="str">
        <f>IF($A12&lt;=①基本情報と建物情報の入力!$G$20, INDEX(方位係数!$B$7:$H$16, MATCH(JT$4, 方位係数!$A$7:$A$16,0), MATCH(①基本情報と建物情報の入力!$G$13, 方位係数!$B$6:$I$6,0)),"-")</f>
        <v>-</v>
      </c>
      <c r="JU12" s="163" t="str">
        <f>IF($A12&lt;=①基本情報と建物情報の入力!$G$20, INDEX(方位係数!$B$7:$H$16, MATCH(JU$4, 方位係数!$A$7:$A$16,0), MATCH(①基本情報と建物情報の入力!$G$13, 方位係数!$B$6:$I$6,0)),"-")</f>
        <v>-</v>
      </c>
      <c r="JV12" s="163" t="str">
        <f>IF($A12&lt;=①基本情報と建物情報の入力!$G$20, INDEX(方位係数!$B$7:$H$16, MATCH(JV$4, 方位係数!$A$7:$A$16,0), MATCH(①基本情報と建物情報の入力!$G$13, 方位係数!$B$6:$I$6,0)),"-")</f>
        <v>-</v>
      </c>
      <c r="JW12" s="160"/>
      <c r="JX12" s="158" t="str">
        <f>IF($A12&lt;=①基本情報と建物情報の入力!$G$20, IF(①基本情報と建物情報の入力!$H34&gt;=1, IF(AT12=0, 0, AT12*0.034*($FZ12+(BP12*$GJ12+$CE12*$GL12+CH12*$GM12+CW12*$GO12+DR12*$GS12)/AT12)*JR12),"-"),"-")</f>
        <v>-</v>
      </c>
      <c r="JY12" s="157" t="str">
        <f>IF($A12&lt;=①基本情報と建物情報の入力!$G$20, IF(①基本情報と建物情報の入力!$H34&gt;=1, IF(AU12=0, 0, AU12*0.034*($FZ12+(BQ12*$GJ12+$CE12*$GL12+CI12*$GM12+CX12*$GO12+DS12*$GS12)/AU12)*JS12),"-"),"-")</f>
        <v>-</v>
      </c>
      <c r="JZ12" s="157" t="str">
        <f>IF($A12&lt;=①基本情報と建物情報の入力!$G$20, IF(①基本情報と建物情報の入力!$H34&gt;=1, IF(AV12=0, 0, AV12*0.034*($FZ12+(BR12*$GJ12+$CE12*$GL12+CJ12*$GM12+CY12*$GO12+DT12*$GS12)/AV12)*JT12),"-"),"-")</f>
        <v>-</v>
      </c>
      <c r="KA12" s="159" t="str">
        <f>IF($A12&lt;=①基本情報と建物情報の入力!$G$20, IF(①基本情報と建物情報の入力!$H34&gt;=1, IF(AW12=0, 0, AW12*0.034*($FZ12+(BS12*$GJ12+$CE12*$GL12+CK12*$GM12+CZ12*$GO12+DU12*$GS12)/AW12)*JU12),"-"),"-")</f>
        <v>-</v>
      </c>
      <c r="KB12" s="158" t="str">
        <f>IF($A12&lt;=①基本情報と建物情報の入力!$G$20, IF(①基本情報と建物情報の入力!$H34&gt;=2, IF(AX12=0, 0, AX12*0.034*($FZ12+(BT12*$GJ12+$CF12*$GL12+CL12*$GM12+DA12*$GO12+DV12*$GS12)/AX12)*JR12),"-"),"-")</f>
        <v>-</v>
      </c>
      <c r="KC12" s="157" t="str">
        <f>IF($A12&lt;=①基本情報と建物情報の入力!$G$20, IF(①基本情報と建物情報の入力!$H34&gt;=2, IF(AY12=0, 0, AY12*0.034*($FZ12+(BU12*$GJ12+$CF12*$GL12+CM12*$GM12+DB12*$GO12+DW12*$GS12)/AY12)*JS12),"-"),"-")</f>
        <v>-</v>
      </c>
      <c r="KD12" s="157" t="str">
        <f>IF($A12&lt;=①基本情報と建物情報の入力!$G$20, IF(①基本情報と建物情報の入力!$H34&gt;=2, IF(AZ12=0, 0, AZ12*0.034*($FZ12+(BV12*$GJ12+$CF12*$GL12+CN12*$GM12+DC12*$GO12+DX12*$GS12)/AZ12)*JT12),"-"),"-")</f>
        <v>-</v>
      </c>
      <c r="KE12" s="159" t="str">
        <f>IF($A12&lt;=①基本情報と建物情報の入力!$G$20, IF(①基本情報と建物情報の入力!$H34&gt;=2, IF(BA12=0, 0, BA12*0.034*($FZ12+(BW12*$GJ12+$CF12*$GL12+CO12*$GM12+DD12*$GO12+DY12*$GS12)/BA12)*JU12),"-"),"-")</f>
        <v>-</v>
      </c>
      <c r="KF12" s="158" t="str">
        <f>IF($A12&lt;=①基本情報と建物情報の入力!$G$20, IF(①基本情報と建物情報の入力!$H34&gt;=3, IF(BB12=0, 0, BB12*0.034*($FZ12+(BX12*$GJ12+$CG12*$GL12+CP12*$GM12+DE12*$GO12+DZ12*$GS12)/BB12)*JR12),"-"),"-")</f>
        <v>-</v>
      </c>
      <c r="KG12" s="157" t="str">
        <f>IF($A12&lt;=①基本情報と建物情報の入力!$G$20, IF(①基本情報と建物情報の入力!$H34&gt;=3, IF(BC12=0, 0, BC12*0.034*($FZ12+(BY12*$GJ12+$CG12*$GL12+CQ12*$GM12+DF12*$GO12+EA12*$GS12)/BC12)*JS12),"-"),"-")</f>
        <v>-</v>
      </c>
      <c r="KH12" s="157" t="str">
        <f>IF($A12&lt;=①基本情報と建物情報の入力!$G$20, IF(①基本情報と建物情報の入力!$H34&gt;=3, IF(BD12=0, 0, BD12*0.034*($FZ12+(BZ12*$GJ12+$CG12*$GL12+CR12*$GM12+DG12*$GO12+EB12*$GS12)/BD12)*JT12),"-"),"-")</f>
        <v>-</v>
      </c>
      <c r="KI12" s="159" t="str">
        <f>IF($A12&lt;=①基本情報と建物情報の入力!$G$20, IF(①基本情報と建物情報の入力!$H34&gt;=3, IF(BE12=0, 0, BE12*0.034*($FZ12+(CA12*$GJ12+$CG12*$GL12+CS12*$GM12+DH12*$GO12+EC12*$GS12)/BE12)*JU12),"-"),"-")</f>
        <v>-</v>
      </c>
      <c r="KJ12" s="158" t="str">
        <f>IF($A12&lt;=①基本情報と建物情報の入力!$G$20, IF(①基本情報と建物情報の入力!$H34&gt;=1, IF(EX12=0, 0, EX12*0.034*($GA12+(CB12*$GK12+CT12*$GN12+DL12*$GQ12)/EX12)*$JV12),"-"),"-")</f>
        <v>-</v>
      </c>
      <c r="KK12" s="157" t="str">
        <f>IF($A12&lt;=①基本情報と建物情報の入力!$G$20, IF(①基本情報と建物情報の入力!$H34&gt;=2, IF(EY12=0, 0, EY12*0.034*($GA12+(CC12*$GK12+CU12*$GN12+DM12*$GQ12)/EY12)*$JV12),"-"),"-")</f>
        <v>-</v>
      </c>
      <c r="KL12" s="159" t="str">
        <f>IF($A12&lt;=①基本情報と建物情報の入力!$G$20, IF(①基本情報と建物情報の入力!$H34&gt;=3, IF(EZ12=0, 0, EZ12*0.034*($GA12+(CD12*$GK12+CV12*$GN12+DN12*$GQ12)/EZ12)*$JV12),"-"),"-")</f>
        <v>-</v>
      </c>
      <c r="KM12" s="158" t="str">
        <f>IF($A12&lt;=①基本情報と建物情報の入力!$G$20, 0.51,"-")</f>
        <v>-</v>
      </c>
      <c r="KN12" s="159" t="str">
        <f>IF($A12&lt;=①基本情報と建物情報の入力!$G$20, IF(①基本情報と建物情報の入力!$H34&gt;=1, ①基本情報と建物情報の入力!$H$68,"-"),"-")</f>
        <v>-</v>
      </c>
      <c r="KO12" s="158" t="str">
        <f>IF($A12&lt;=①基本情報と建物情報の入力!$G$20, IF(①基本情報と建物情報の入力!$H34&gt;=1, AE12*$KM12*$KN12*JR12,"-"),"-")</f>
        <v>-</v>
      </c>
      <c r="KP12" s="157" t="str">
        <f>IF($A12&lt;=①基本情報と建物情報の入力!$G$20, IF(①基本情報と建物情報の入力!$H34&gt;=1, AF12*$KM12*$KN12,"-"),"-")</f>
        <v>-</v>
      </c>
      <c r="KQ12" s="157" t="str">
        <f>IF($A12&lt;=①基本情報と建物情報の入力!$G$20, IF(①基本情報と建物情報の入力!$H34&gt;=1, AG12*$KM12*$KN12,"-"),"-")</f>
        <v>-</v>
      </c>
      <c r="KR12" s="159" t="str">
        <f>IF($A12&lt;=①基本情報と建物情報の入力!$G$20, IF(①基本情報と建物情報の入力!$H34&gt;=1, AH12*$KM12*$KN12,"-"),"-")</f>
        <v>-</v>
      </c>
      <c r="KS12" s="158" t="str">
        <f>IF($A12&lt;=①基本情報と建物情報の入力!$G$20, IF(①基本情報と建物情報の入力!$H34&gt;=2, AI12*$KM12*$KN12*JR12,"-"),"-")</f>
        <v>-</v>
      </c>
      <c r="KT12" s="157" t="str">
        <f>IF($A12&lt;=①基本情報と建物情報の入力!$G$20, IF(①基本情報と建物情報の入力!$H34&gt;=2, AJ12*$KM12*$KN12*JS12,"-"),"-")</f>
        <v>-</v>
      </c>
      <c r="KU12" s="157" t="str">
        <f>IF($A12&lt;=①基本情報と建物情報の入力!$G$20, IF(①基本情報と建物情報の入力!$H34&gt;=2, AK12*$KM12*$KN12*JT12,"-"),"-")</f>
        <v>-</v>
      </c>
      <c r="KV12" s="159" t="str">
        <f>IF($A12&lt;=①基本情報と建物情報の入力!$G$20, IF(①基本情報と建物情報の入力!$H34&gt;=2, AL12*$KM12*$KN12*JU12,"-"),"-")</f>
        <v>-</v>
      </c>
      <c r="KW12" s="158" t="str">
        <f>IF($A12&lt;=①基本情報と建物情報の入力!$G$20, IF(①基本情報と建物情報の入力!$H34&gt;=3, AM12*$KM12*$KN12*JR12,"-"),"-")</f>
        <v>-</v>
      </c>
      <c r="KX12" s="157" t="str">
        <f>IF($A12&lt;=①基本情報と建物情報の入力!$G$20, IF(①基本情報と建物情報の入力!$H34&gt;=3, AN12*$KM12*$KN12*JS12,"-"),"-")</f>
        <v>-</v>
      </c>
      <c r="KY12" s="157" t="str">
        <f>IF($A12&lt;=①基本情報と建物情報の入力!$G$20, IF(①基本情報と建物情報の入力!$H34&gt;=3, AO12*$KM12*$KN12*JT12,"-"),"-")</f>
        <v>-</v>
      </c>
      <c r="KZ12" s="159" t="str">
        <f>IF($A12&lt;=①基本情報と建物情報の入力!$G$20, IF(①基本情報と建物情報の入力!$H34&gt;=3, AP12*$KM12*$KN12*JU12,"-"),"-")</f>
        <v>-</v>
      </c>
      <c r="LA12" s="157" t="str">
        <f>IF($A12&lt;=①基本情報と建物情報の入力!$G$20, IF(①基本情報と建物情報の入力!$H34&gt;=1, SUM(JX12:KA12,KJ12,KO12:KR12), "-"), "-")</f>
        <v>-</v>
      </c>
      <c r="LB12" s="157" t="str">
        <f>IF($A12&lt;=①基本情報と建物情報の入力!$G$20, IF(①基本情報と建物情報の入力!$H34&gt;=2, SUM(KB12:KE12,KK12,KS12:KV12), "-"), "-")</f>
        <v>-</v>
      </c>
      <c r="LC12" s="157" t="str">
        <f>IF($A12&lt;=①基本情報と建物情報の入力!$G$20, IF(①基本情報と建物情報の入力!$H34&gt;=3, SUM(KF12:KI12,KL12,KW12:KZ12), "-"), "-")</f>
        <v>-</v>
      </c>
      <c r="LD12" s="164" t="str">
        <f>IF($A12&lt;=①基本情報と建物情報の入力!$G$20, IF(①基本情報と建物情報の入力!$H34&gt;=1, ROUNDDOWN(LA12/FV12*100, 1),"-"),"-")</f>
        <v>-</v>
      </c>
      <c r="LE12" s="165" t="str">
        <f>IF($A12&lt;=①基本情報と建物情報の入力!$G$20, IF(①基本情報と建物情報の入力!$H34&gt;=2, ROUNDDOWN(LB12/FW12*100, 1),"-"),"-")</f>
        <v>-</v>
      </c>
      <c r="LF12" s="169" t="str">
        <f>IF($A12&lt;=①基本情報と建物情報の入力!$G$20, IF(①基本情報と建物情報の入力!$H34&gt;=3, ROUNDDOWN(LC12/FX12*100, 1),"-"),"-")</f>
        <v>-</v>
      </c>
      <c r="LG12" s="160"/>
      <c r="LH12" s="166" t="str">
        <f>IF($A12&lt;=①基本情報と建物情報の入力!$G$20, INDEX(方位係数!$B$21:$I$30, MATCH(LH$4, 方位係数!$A$21:$A$30,0), MATCH(①基本情報と建物情報の入力!$G$13, 方位係数!$B$20:$I$20,0)),"-")</f>
        <v>-</v>
      </c>
      <c r="LI12" s="163" t="str">
        <f>IF($A12&lt;=①基本情報と建物情報の入力!$G$20, INDEX(方位係数!$B$21:$I$30, MATCH(LI$4, 方位係数!$A$21:$A$30,0), MATCH(①基本情報と建物情報の入力!$G$13, 方位係数!$B$20:$I$20,0)),"-")</f>
        <v>-</v>
      </c>
      <c r="LJ12" s="163" t="str">
        <f>IF($A12&lt;=①基本情報と建物情報の入力!$G$20, INDEX(方位係数!$B$21:$I$30, MATCH(LJ$4, 方位係数!$A$21:$A$30,0), MATCH(①基本情報と建物情報の入力!$G$13, 方位係数!$B$20:$I$20,0)),"-")</f>
        <v>-</v>
      </c>
      <c r="LK12" s="163" t="str">
        <f>IF($A12&lt;=①基本情報と建物情報の入力!$G$20, INDEX(方位係数!$B$21:$I$30, MATCH(LK$4, 方位係数!$A$21:$A$30,0), MATCH(①基本情報と建物情報の入力!$G$13, 方位係数!$B$20:$I$20,0)),"-")</f>
        <v>-</v>
      </c>
      <c r="LL12" s="167" t="str">
        <f>IF($A12&lt;=①基本情報と建物情報の入力!$G$20, INDEX(方位係数!$B$21:$I$30, MATCH(LL$4, 方位係数!$A$21:$A$30,0), MATCH(①基本情報と建物情報の入力!$G$13, 方位係数!$B$20:$I$20,0)),"-")</f>
        <v>-</v>
      </c>
      <c r="LM12" s="160"/>
      <c r="LN12" s="161" t="str">
        <f>IF($A12&lt;=①基本情報と建物情報の入力!$G$20, IF(①基本情報と建物情報の入力!$H34&gt;=1, IF(AT12=0, 0, AT12*0.034*($FZ12+(BP12*$GJ12+$CE12*$GL12+CH12*$GM12+CW12*$GO12+DR12*$GS12)/AT12)*LH12),"-"),"-")</f>
        <v>-</v>
      </c>
      <c r="LO12" s="162" t="str">
        <f>IF($A12&lt;=①基本情報と建物情報の入力!$G$20, IF(①基本情報と建物情報の入力!$H34&gt;=1, IF(AU12=0, 0, AU12*0.034*($FZ12+(BQ12*$GJ12+$CE12*$GL12+CI12*$GM12+CX12*$GO12+DS12*$GS12)/AU12)*LI12),"-"),"-")</f>
        <v>-</v>
      </c>
      <c r="LP12" s="162" t="str">
        <f>IF($A12&lt;=①基本情報と建物情報の入力!$G$20, IF(①基本情報と建物情報の入力!$H34&gt;=1, IF(AV12=0, 0, AV12*0.034*($FZ12+(BR12*$GJ12+$CE12*$GL12+CJ12*$GM12+CY12*$GO12+DT12*$GS12)/AV12)*LJ12),"-"),"-")</f>
        <v>-</v>
      </c>
      <c r="LQ12" s="168" t="str">
        <f>IF($A12&lt;=①基本情報と建物情報の入力!$G$20, IF(①基本情報と建物情報の入力!$H34&gt;=1, IF(AW12=0, 0, AW12*0.034*($FZ12+(BS12*$GJ12+$CE12*$GL12+CK12*$GM12+CZ12*$GO12+DU12*$GS12)/AW12)*LK12),"-"),"-")</f>
        <v>-</v>
      </c>
      <c r="LR12" s="158" t="str">
        <f>IF($A12&lt;=①基本情報と建物情報の入力!$G$20, IF(①基本情報と建物情報の入力!$H34&gt;=2, IF(AX12=0, 0, AX12*0.034*($FZ12+(BT12*$GJ12+$CF12*$GL12+CL12*$GM12+DA12*$GO12+DV12*$GS12)/AX12)*LH12),"-"),"-")</f>
        <v>-</v>
      </c>
      <c r="LS12" s="157" t="str">
        <f>IF($A12&lt;=①基本情報と建物情報の入力!$G$20, IF(①基本情報と建物情報の入力!$H34&gt;=2, IF(AY12=0, 0, AY12*0.034*($FZ12+(BU12*$GJ12+$CF12*$GL12+CM12*$GM12+DB12*$GO12+DW12*$GS12)/AY12)*LI12),"-"),"-")</f>
        <v>-</v>
      </c>
      <c r="LT12" s="157" t="str">
        <f>IF($A12&lt;=①基本情報と建物情報の入力!$G$20, IF(①基本情報と建物情報の入力!$H34&gt;=2, IF(AZ12=0, 0, AZ12*0.034*($FZ12+(BV12*$GJ12+$CF12*$GL12+CN12*$GM12+DC12*$GO12+DX12*$GS12)/AZ12)*LJ12),"-"),"-")</f>
        <v>-</v>
      </c>
      <c r="LU12" s="159" t="str">
        <f>IF($A12&lt;=①基本情報と建物情報の入力!$G$20, IF(①基本情報と建物情報の入力!$H34&gt;=2, IF(BA12=0, 0, BA12*0.034*($FZ12+(BW12*$GJ12+$CF12*$GL12+CO12*$GM12+DD12*$GO12+DY12*$GS12)/BA12)*LK12),"-"),"-")</f>
        <v>-</v>
      </c>
      <c r="LV12" s="158" t="str">
        <f>IF($A12&lt;=①基本情報と建物情報の入力!$G$20, IF(①基本情報と建物情報の入力!$H34&gt;=3, IF(BB12=0, 0, BB12*0.034*($FZ12+(BX12*$GJ12+$CG12*$GL12+CP12*$GM12+DE12*$GO12+DZ12*$GS12)/BB12)*LH12),"-"),"-")</f>
        <v>-</v>
      </c>
      <c r="LW12" s="157" t="str">
        <f>IF($A12&lt;=①基本情報と建物情報の入力!$G$20, IF(①基本情報と建物情報の入力!$H34&gt;=3, IF(BC12=0, 0, BC12*0.034*($FZ12+(BY12*$GJ12+$CG12*$GL12+CQ12*$GM12+DF12*$GO12+EA12*$GS12)/BC12)*LI12),"-"),"-")</f>
        <v>-</v>
      </c>
      <c r="LX12" s="157" t="str">
        <f>IF($A12&lt;=①基本情報と建物情報の入力!$G$20, IF(①基本情報と建物情報の入力!$H34&gt;=3, IF(BD12=0, 0, BD12*0.034*($FZ12+(BZ12*$GJ12+$CG12*$GL12+CR12*$GM12+DG12*$GO12+EB12*$GS12)/BD12)*LJ12),"-"),"-")</f>
        <v>-</v>
      </c>
      <c r="LY12" s="159" t="str">
        <f>IF($A12&lt;=①基本情報と建物情報の入力!$G$20, IF(①基本情報と建物情報の入力!$H34&gt;=3, IF(BE12=0, 0, BE12*0.034*($FZ12+(CA12*$GJ12+$CG12*$GL12+CS12*$GM12+DH12*$GO12+EC12*$GS12)/BE12)*LK12),"-"),"-")</f>
        <v>-</v>
      </c>
      <c r="LZ12" s="157" t="str">
        <f>IF($A12&lt;=①基本情報と建物情報の入力!$G$20, IF(①基本情報と建物情報の入力!$H34&gt;=1, IF(EX12=0, 0, EX12*0.034*($GA12+(CB12*$GK12+CT12*$GN12+DL12*$GQ12)/EX12)*$LL12),"-"),"-")</f>
        <v>-</v>
      </c>
      <c r="MA12" s="157" t="str">
        <f>IF($A12&lt;=①基本情報と建物情報の入力!$G$20, IF(①基本情報と建物情報の入力!$H34&gt;=2, IF(EY12=0, 0, EY12*0.034*($GA12+(CC12*$GK12+CU12*$GN12+DM12*$GQ12)/EY12)*$LL12),"-"),"-")</f>
        <v>-</v>
      </c>
      <c r="MB12" s="157" t="str">
        <f>IF($A12&lt;=①基本情報と建物情報の入力!$G$20, IF(①基本情報と建物情報の入力!$H34&gt;=3, IF(EZ12=0, 0, EZ12*0.034*($GA12+(CD12*$GK12+CV12*$GN12+DN12*$GQ12)/EZ12)*$LL12),"-"),"-")</f>
        <v>-</v>
      </c>
      <c r="MC12" s="158" t="str">
        <f>IF($A12&lt;=①基本情報と建物情報の入力!$G$20, 0.93,"-")</f>
        <v>-</v>
      </c>
      <c r="MD12" s="159" t="str">
        <f>IF($A12&lt;=①基本情報と建物情報の入力!$G$20, IF(①基本情報と建物情報の入力!$H34&gt;=1, ①基本情報と建物情報の入力!$H$69,"-"),"-")</f>
        <v>-</v>
      </c>
      <c r="ME12" s="158" t="str">
        <f>IF($A12&lt;=①基本情報と建物情報の入力!$G$20, IF(①基本情報と建物情報の入力!$H34&gt;=1, AE12*$MC12*$MD12*LH12,"-"),"-")</f>
        <v>-</v>
      </c>
      <c r="MF12" s="157" t="str">
        <f>IF($A12&lt;=①基本情報と建物情報の入力!$G$20, IF(①基本情報と建物情報の入力!$H34&gt;=1, AF12*$MC12*$MD12*LI12,"-"),"-")</f>
        <v>-</v>
      </c>
      <c r="MG12" s="157" t="str">
        <f>IF($A12&lt;=①基本情報と建物情報の入力!$G$20, IF(①基本情報と建物情報の入力!$H34&gt;=1, AG12*$MC12*$MD12*LJ12,"-"),"-")</f>
        <v>-</v>
      </c>
      <c r="MH12" s="159" t="str">
        <f>IF($A12&lt;=①基本情報と建物情報の入力!$G$20, IF(①基本情報と建物情報の入力!$H34&gt;=1, AH12*$MC12*$MD12*LK12,"-"),"-")</f>
        <v>-</v>
      </c>
      <c r="MI12" s="158" t="str">
        <f>IF($A12&lt;=①基本情報と建物情報の入力!$G$20, IF(①基本情報と建物情報の入力!$H34&gt;=2, AI12*$MC12*$MD12*LH12,"-"),"-")</f>
        <v>-</v>
      </c>
      <c r="MJ12" s="157" t="str">
        <f>IF($A12&lt;=①基本情報と建物情報の入力!$G$20, IF(①基本情報と建物情報の入力!$H34&gt;=2, AJ12*$MC12*$MD12*LI12,"-"),"-")</f>
        <v>-</v>
      </c>
      <c r="MK12" s="157" t="str">
        <f>IF($A12&lt;=①基本情報と建物情報の入力!$G$20, IF(①基本情報と建物情報の入力!$H34&gt;=2, AK12*$MC12*$MD12*LJ12,"-"),"-")</f>
        <v>-</v>
      </c>
      <c r="ML12" s="159" t="str">
        <f>IF($A12&lt;=①基本情報と建物情報の入力!$G$20, IF(①基本情報と建物情報の入力!$H34&gt;=2, AL12*$MC12*$MD12*LK12,"-"),"-")</f>
        <v>-</v>
      </c>
      <c r="MM12" s="158" t="str">
        <f>IF($A12&lt;=①基本情報と建物情報の入力!$G$20, IF(①基本情報と建物情報の入力!$H34&gt;=3, AM12*$MC12*$MD12*LH12,"-"),"-")</f>
        <v>-</v>
      </c>
      <c r="MN12" s="157" t="str">
        <f>IF($A12&lt;=①基本情報と建物情報の入力!$G$20, IF(①基本情報と建物情報の入力!$H34&gt;=3, AN12*$MC12*$MD12*LI12,"-"),"-")</f>
        <v>-</v>
      </c>
      <c r="MO12" s="157" t="str">
        <f>IF($A12&lt;=①基本情報と建物情報の入力!$G$20, IF(①基本情報と建物情報の入力!$H34&gt;=3, AO12*$MC12*$MD12*LJ12,"-"),"-")</f>
        <v>-</v>
      </c>
      <c r="MP12" s="159" t="str">
        <f>IF($A12&lt;=①基本情報と建物情報の入力!$G$20, IF(①基本情報と建物情報の入力!$H34&gt;=3, AP12*$MC12*$MD12*LK12,"-"),"-")</f>
        <v>-</v>
      </c>
      <c r="MQ12" s="157" t="str">
        <f>IF($A12&lt;=①基本情報と建物情報の入力!$G$20, IF(①基本情報と建物情報の入力!$H34&gt;=1, SUM(LN12:LQ12,LZ12,ME12:MH12), "-"), "-")</f>
        <v>-</v>
      </c>
      <c r="MR12" s="157" t="str">
        <f>IF($A12&lt;=①基本情報と建物情報の入力!$G$20, IF(①基本情報と建物情報の入力!$H34&gt;=2, SUM(LR12:LU12,MA12,MI12:ML12), "-"), "-")</f>
        <v>-</v>
      </c>
      <c r="MS12" s="157" t="str">
        <f>IF($A12&lt;=①基本情報と建物情報の入力!$G$20, IF(①基本情報と建物情報の入力!$H34&gt;=3, SUM(LV12:LY12,MB12,MM12:MP12), "-"), "-")</f>
        <v>-</v>
      </c>
      <c r="MT12" s="164" t="str">
        <f>IF($A12&lt;=①基本情報と建物情報の入力!$G$20, IF(①基本情報と建物情報の入力!$H34&gt;=1, ROUNDUP(MQ12/FV12*100,1),"-"),"-")</f>
        <v>-</v>
      </c>
      <c r="MU12" s="165" t="str">
        <f>IF($A12&lt;=①基本情報と建物情報の入力!$G$20, IF(①基本情報と建物情報の入力!$H34&gt;=2,ROUNDUP(MR12/FW12*100,1),"-"),"-")</f>
        <v>-</v>
      </c>
      <c r="MV12" s="169" t="str">
        <f>IF($A12&lt;=①基本情報と建物情報の入力!$G$20, IF(①基本情報と建物情報の入力!$H34&gt;=3, ROUNDUP(MS12/FX12*100,1),"-"),"-")</f>
        <v>-</v>
      </c>
      <c r="MW12" s="160"/>
      <c r="MX12" s="158" t="str">
        <f>IF($A12&lt;=①基本情報と建物情報の入力!$G$20, IF(①基本情報と建物情報の入力!$H34&gt;=1, 1,"-"), "-")</f>
        <v>-</v>
      </c>
      <c r="MY12" s="157" t="str">
        <f>IF($A12&lt;=①基本情報と建物情報の入力!$G$20, IF(①基本情報と建物情報の入力!$H34&gt;=2, 1,"-"), "-")</f>
        <v>-</v>
      </c>
      <c r="MZ12" s="159" t="str">
        <f>IF($A12&lt;=①基本情報と建物情報の入力!$G$20, IF(①基本情報と建物情報の入力!$H34&gt;=3, ①基本情報と建物情報の入力!$H34-2,"-"), "-")</f>
        <v>-</v>
      </c>
      <c r="NA12" s="158" t="str">
        <f>IF($A12&lt;=①基本情報と建物情報の入力!$G$20, IF(①基本情報と建物情報の入力!$H34&gt;=1, FV12*MX12, "-"),"-")</f>
        <v>-</v>
      </c>
      <c r="NB12" s="157" t="str">
        <f>IF($A12&lt;=①基本情報と建物情報の入力!$G$20, IF(①基本情報と建物情報の入力!$H34&gt;=2, FW12*MY12, "-"),"-")</f>
        <v>-</v>
      </c>
      <c r="NC12" s="159" t="str">
        <f>IF($A12&lt;=①基本情報と建物情報の入力!$G$20, IF(①基本情報と建物情報の入力!$H34&gt;=3, FX12*MZ12, "-"),"-")</f>
        <v>-</v>
      </c>
      <c r="ND12" s="158" t="str">
        <f>IF($A12&lt;=①基本情報と建物情報の入力!$G$20, IF(①基本情報と建物情報の入力!$H34&gt;=1,  JK12*MX12, "-"),"-")</f>
        <v>-</v>
      </c>
      <c r="NE12" s="157" t="str">
        <f>IF($A12&lt;=①基本情報と建物情報の入力!$G$20, IF(①基本情報と建物情報の入力!$H34&gt;=2,  JL12*MY12, "-"),"-")</f>
        <v>-</v>
      </c>
      <c r="NF12" s="159" t="str">
        <f>IF($A12&lt;=①基本情報と建物情報の入力!$G$20, IF(①基本情報と建物情報の入力!$H34&gt;=3,  JM12*MZ12, "-"),"-")</f>
        <v>-</v>
      </c>
      <c r="NG12" s="158" t="str">
        <f>IF($A12&lt;=①基本情報と建物情報の入力!$G$20, IF(①基本情報と建物情報の入力!$H34&gt;=1,  MQ12*MX12, "-"),"-")</f>
        <v>-</v>
      </c>
      <c r="NH12" s="157" t="str">
        <f>IF($A12&lt;=①基本情報と建物情報の入力!$G$20, IF(①基本情報と建物情報の入力!$H34&gt;=2,  MR12*MY12, "-"),"-")</f>
        <v>-</v>
      </c>
      <c r="NI12" s="159" t="str">
        <f>IF($A12&lt;=①基本情報と建物情報の入力!$G$20, IF(①基本情報と建物情報の入力!$H34&gt;=3,  MS12*MZ12, "-"),"-")</f>
        <v>-</v>
      </c>
      <c r="NJ12" s="170"/>
      <c r="NK12" s="170"/>
      <c r="NL12" s="160"/>
      <c r="NM12" s="212" t="str">
        <f>IF($A12&lt;=①基本情報と建物情報の入力!$G$20,IF(①基本情報と建物情報の入力!$H34&gt;=1,③一次エネルギー消費量の計算結果!E30-③一次エネルギー消費量の計算結果!F30,"-"),"-")</f>
        <v>-</v>
      </c>
      <c r="NN12" s="213" t="str">
        <f>IF($A12&lt;=①基本情報と建物情報の入力!$G$20,IF(①基本情報と建物情報の入力!$H34&gt;=2,③一次エネルギー消費量の計算結果!E31-③一次エネルギー消費量の計算結果!F31,"-"),"-")</f>
        <v>-</v>
      </c>
      <c r="NO12" s="214" t="str">
        <f>IF($A12&lt;=①基本情報と建物情報の入力!$G$20,IF(①基本情報と建物情報の入力!$H34&gt;=3,③一次エネルギー消費量の計算結果!E32-③一次エネルギー消費量の計算結果!F32,"-"),"-")</f>
        <v>-</v>
      </c>
      <c r="NP12" s="212" t="str">
        <f>IF($A12&lt;=①基本情報と建物情報の入力!$G$20,IF(①基本情報と建物情報の入力!$H34&gt;=1,③一次エネルギー消費量の計算結果!G30-③一次エネルギー消費量の計算結果!H30,"-"),"-")</f>
        <v>-</v>
      </c>
      <c r="NQ12" s="213" t="str">
        <f>IF($A12&lt;=①基本情報と建物情報の入力!$G$20,IF(①基本情報と建物情報の入力!$H34&gt;=2,③一次エネルギー消費量の計算結果!G31-③一次エネルギー消費量の計算結果!H31,"-"),"-")</f>
        <v>-</v>
      </c>
      <c r="NR12" s="214" t="str">
        <f>IF($A12&lt;=①基本情報と建物情報の入力!$G$20,IF(①基本情報と建物情報の入力!$H34&gt;=3,③一次エネルギー消費量の計算結果!G32-③一次エネルギー消費量の計算結果!H32,"-"),"-")</f>
        <v>-</v>
      </c>
      <c r="NS12" s="212" t="str">
        <f>IF($A12&lt;=①基本情報と建物情報の入力!$G$20, IF(①基本情報と建物情報の入力!$H34&gt;=1,NM12*MX12,"-"), "-")</f>
        <v>-</v>
      </c>
      <c r="NT12" s="213" t="str">
        <f>IF($A12&lt;=①基本情報と建物情報の入力!$G$20, IF(①基本情報と建物情報の入力!$H34&gt;=2,NN12*MY12,"-"), "-")</f>
        <v>-</v>
      </c>
      <c r="NU12" s="214" t="str">
        <f>IF($A12&lt;=①基本情報と建物情報の入力!$G$20, IF(①基本情報と建物情報の入力!$H34&gt;=3,NO12*MZ12,"-"), "-")</f>
        <v>-</v>
      </c>
      <c r="NV12" s="212" t="str">
        <f>IF($A12&lt;=①基本情報と建物情報の入力!$G$20, IF(①基本情報と建物情報の入力!$H34&gt;=1,NP12*MX12,"-"), "-")</f>
        <v>-</v>
      </c>
      <c r="NW12" s="213" t="str">
        <f>IF($A12&lt;=①基本情報と建物情報の入力!$G$20, IF(①基本情報と建物情報の入力!$H34&gt;=2,NQ12*MY12,"-"), "-")</f>
        <v>-</v>
      </c>
      <c r="NX12" s="213" t="str">
        <f>IF($A12&lt;=①基本情報と建物情報の入力!$G$20, IF(①基本情報と建物情報の入力!$H34&gt;=3,NR12*MZ12,"-"), "-")</f>
        <v>-</v>
      </c>
      <c r="NY12" s="170"/>
      <c r="NZ12" s="170"/>
    </row>
    <row r="13" spans="1:390" s="16" customFormat="1">
      <c r="A13" s="17">
        <f t="shared" si="0"/>
        <v>7</v>
      </c>
      <c r="B13" s="154" t="s">
        <v>104</v>
      </c>
      <c r="C13" s="16" t="str">
        <f>IF(A13&lt;=①基本情報と建物情報の入力!$G$20, ①基本情報と建物情報の入力!$G$19/①基本情報と建物情報の入力!$G$20, "-")</f>
        <v>-</v>
      </c>
      <c r="D13" s="16" t="str">
        <f>IF(A13&lt;=①基本情報と建物情報の入力!$G$20, IF(①基本情報と建物情報の入力!H35&gt;=1, (①基本情報と建物情報の入力!$D35+SQRT(①基本情報と建物情報の入力!$D35^2-16*①基本情報と建物情報の入力!$C35))/4, "-"), "-")</f>
        <v>-</v>
      </c>
      <c r="E13" s="16" t="str">
        <f>IF(A13&lt;=①基本情報と建物情報の入力!$G$20, IF(①基本情報と建物情報の入力!H35&gt;=1, (①基本情報と建物情報の入力!$D35-SQRT(①基本情報と建物情報の入力!$D35^2-16*①基本情報と建物情報の入力!$C35))/4, "-"), "-")</f>
        <v>-</v>
      </c>
      <c r="F13" s="16" t="str">
        <f>IF(A13&lt;=①基本情報と建物情報の入力!$G$20, IF(①基本情報と建物情報の入力!H35&gt;=1, IF(A13=①基本情報と建物情報の入力!$G$20, ①基本情報と建物情報の入力!$C35, ①基本情報と建物情報の入力!G35), "-"), "-")</f>
        <v>-</v>
      </c>
      <c r="G13" s="16" t="str">
        <f>IF(A13&lt;=①基本情報と建物情報の入力!$G$20, IF(①基本情報と建物情報の入力!H35&gt;=1, IF(A13=1, 0, ①基本情報と建物情報の入力!F35), "-"), "-")</f>
        <v>-</v>
      </c>
      <c r="H13" s="24" t="str">
        <f>IF(A13&lt;=①基本情報と建物情報の入力!$G$20,IF(①基本情報と建物情報の入力!H35&gt;=1, ①基本情報と建物情報の入力!$E35*(1-(0.24/①基本情報と建物情報の入力!$H35))*0.64,"-"), "-")</f>
        <v>-</v>
      </c>
      <c r="I13" s="16" t="str">
        <f>IF(A13&lt;=①基本情報と建物情報の入力!$G$20,IF(①基本情報と建物情報の入力!H35&gt;=1,①基本情報と建物情報の入力!$E35*0.12/①基本情報と建物情報の入力!$H35,"-"), "-")</f>
        <v>-</v>
      </c>
      <c r="J13" s="16" t="str">
        <f>IF(A13&lt;=①基本情報と建物情報の入力!$G$20,IF(①基本情報と建物情報の入力!H35&gt;=1,①基本情報と建物情報の入力!$E35*(1-(0.24/①基本情報と建物情報の入力!$H35))*0.36,"-"), "-")</f>
        <v>-</v>
      </c>
      <c r="K13" s="25" t="str">
        <f>IF(A13&lt;=①基本情報と建物情報の入力!$G$20,IF(①基本情報と建物情報の入力!H35&gt;=1,①基本情報と建物情報の入力!$E35*0.12/①基本情報と建物情報の入力!$H35,"-"), "-")</f>
        <v>-</v>
      </c>
      <c r="L13" s="24" t="str">
        <f>IF($A13&lt;=①基本情報と建物情報の入力!$G$20, IF(①基本情報と建物情報の入力!H35&gt;=1,D13*$C13-H13, "-"), "-")</f>
        <v>-</v>
      </c>
      <c r="M13" s="16" t="str">
        <f>IF($A13&lt;=①基本情報と建物情報の入力!$G$20, IF(①基本情報と建物情報の入力!H35&gt;=1,E13*$C13-I13, "-"), "-")</f>
        <v>-</v>
      </c>
      <c r="N13" s="16" t="str">
        <f>IF($A13&lt;=①基本情報と建物情報の入力!$G$20, IF(①基本情報と建物情報の入力!H35&gt;=1,D13*$C13-J13-1.6*①基本情報と建物情報の入力!$H35, "-"), "-")</f>
        <v>-</v>
      </c>
      <c r="O13" s="25" t="str">
        <f>IF($A13&lt;=①基本情報と建物情報の入力!$G$20, IF(①基本情報と建物情報の入力!H35&gt;=1,E13*$C13-K13, "-"), "-")</f>
        <v>-</v>
      </c>
      <c r="P13" s="24" t="str">
        <f>IF(A13&lt;=①基本情報と建物情報の入力!$G$20, IF(①基本情報と建物情報の入力!H35&gt;=1,①基本情報と建物情報の入力!C35/①基本情報と建物情報の入力!H35, "-"), "-")</f>
        <v>-</v>
      </c>
      <c r="Q13" s="16" t="str">
        <f>IF(A13&lt;=①基本情報と建物情報の入力!$G$20, IF(①基本情報と建物情報の入力!H35&gt;=2, ①基本情報と建物情報の入力!C35/①基本情報と建物情報の入力!H35, "-"),"-")</f>
        <v>-</v>
      </c>
      <c r="R13" s="25" t="str">
        <f>IF(A13&lt;=①基本情報と建物情報の入力!$G$20,IF(①基本情報と建物情報の入力!H35&gt;=3, ①基本情報と建物情報の入力!C35/①基本情報と建物情報の入力!H35, "-"),"-")</f>
        <v>-</v>
      </c>
      <c r="S13" s="24" t="str">
        <f>IF($A13&lt;=①基本情報と建物情報の入力!$G$20, IF(①基本情報と建物情報の入力!$H35&gt;=1, IF(①基本情報と建物情報の入力!$I35="有り", P13*室面積の比率!$B$4, P13*室面積の比率!$B$5),"-"), "-")</f>
        <v>-</v>
      </c>
      <c r="T13" s="16" t="str">
        <f>IF($A13&lt;=①基本情報と建物情報の入力!$G$20, IF(①基本情報と建物情報の入力!$H35&gt;=2, IF(①基本情報と建物情報の入力!$I35="有り", Q13*室面積の比率!$B$4, Q13*室面積の比率!$B$5),"-"), "-")</f>
        <v>-</v>
      </c>
      <c r="U13" s="25" t="str">
        <f>IF($A13&lt;=①基本情報と建物情報の入力!$G$20, IF(①基本情報と建物情報の入力!$H35&gt;=3, IF(①基本情報と建物情報の入力!$I35="有り", R13*室面積の比率!$B$4, R13*室面積の比率!$B$5),"-"), "-")</f>
        <v>-</v>
      </c>
      <c r="V13" s="24" t="str">
        <f>IF($A13&lt;=①基本情報と建物情報の入力!$G$20, IF(①基本情報と建物情報の入力!$H35&gt;=1, IF(①基本情報と建物情報の入力!$I35="有り", P13*室面積の比率!$C$4, 0),"-"), "-")</f>
        <v>-</v>
      </c>
      <c r="W13" s="16" t="str">
        <f>IF($A13&lt;=①基本情報と建物情報の入力!$G$20, IF(①基本情報と建物情報の入力!$H35&gt;=2, IF(①基本情報と建物情報の入力!$I35="有り", Q13*室面積の比率!$C$4, 0),"-"), "-")</f>
        <v>-</v>
      </c>
      <c r="X13" s="25" t="str">
        <f>IF($A13&lt;=①基本情報と建物情報の入力!$G$20, IF(①基本情報と建物情報の入力!$H35&gt;=3, IF(①基本情報と建物情報の入力!$I35="有り", R13*室面積の比率!$C$4, 0),"-"), "-")</f>
        <v>-</v>
      </c>
      <c r="Y13" s="24" t="str">
        <f>IF(A13&lt;=①基本情報と建物情報の入力!$G$20, IF(①基本情報と建物情報の入力!H35&gt;=1, F13/①基本情報と建物情報の入力!H35, "-"),"-")</f>
        <v>-</v>
      </c>
      <c r="Z13" s="16" t="str">
        <f>IF(A13&lt;=①基本情報と建物情報の入力!$G$20, IF(①基本情報と建物情報の入力!H35&gt;=2, F13/①基本情報と建物情報の入力!H35, "-"),"-")</f>
        <v>-</v>
      </c>
      <c r="AA13" s="25" t="str">
        <f>IF(A13&lt;=①基本情報と建物情報の入力!$G$20, IF(①基本情報と建物情報の入力!H35&gt;=3, F13/①基本情報と建物情報の入力!H35, "-"),"-")</f>
        <v>-</v>
      </c>
      <c r="AB13" s="24" t="str">
        <f>IF(A13&lt;=①基本情報と建物情報の入力!$G$20, IF(①基本情報と建物情報の入力!H35&gt;=1, G13/①基本情報と建物情報の入力!H35, "-"),"-")</f>
        <v>-</v>
      </c>
      <c r="AC13" s="16" t="str">
        <f>IF(A13&lt;=①基本情報と建物情報の入力!$G$20, IF(①基本情報と建物情報の入力!H35&gt;=2, G13/①基本情報と建物情報の入力!H35, "-"),"-")</f>
        <v>-</v>
      </c>
      <c r="AD13" s="25" t="str">
        <f>IF(A13&lt;=①基本情報と建物情報の入力!$G$20, IF(①基本情報と建物情報の入力!H35&gt;=3, G13/①基本情報と建物情報の入力!H35, "-"),"-")</f>
        <v>-</v>
      </c>
      <c r="AE13" s="24" t="str">
        <f>IF(A13&lt;=①基本情報と建物情報の入力!$G$20, IF(①基本情報と建物情報の入力!H35&gt;=1,H13/①基本情報と建物情報の入力!H35,"-"), "-")</f>
        <v>-</v>
      </c>
      <c r="AF13" s="16" t="str">
        <f>IF(A13&lt;=①基本情報と建物情報の入力!$G$20,IF(①基本情報と建物情報の入力!H35&gt;=1,I13,"-"), "-")</f>
        <v>-</v>
      </c>
      <c r="AG13" s="16" t="str">
        <f>IF(A13&lt;=①基本情報と建物情報の入力!$G$20,IF(①基本情報と建物情報の入力!H35&gt;=1,J13/①基本情報と建物情報の入力!H35,"-"), "-")</f>
        <v>-</v>
      </c>
      <c r="AH13" s="25" t="str">
        <f>IF(A13&lt;=①基本情報と建物情報の入力!$G$20,IF(①基本情報と建物情報の入力!H35&gt;=1,IF(①基本情報と建物情報の入力!H35=1, K13,0), "-"),"-")</f>
        <v>-</v>
      </c>
      <c r="AI13" s="24" t="str">
        <f>IF(A13&lt;=①基本情報と建物情報の入力!$G$20, IF(①基本情報と建物情報の入力!H35&gt;=2, H13/①基本情報と建物情報の入力!H35,"-"),"-")</f>
        <v>-</v>
      </c>
      <c r="AJ13" s="16" t="str">
        <f>IF(A13&lt;=①基本情報と建物情報の入力!$G$20,IF(①基本情報と建物情報の入力!H35&gt;=2, 0, "-"), "-")</f>
        <v>-</v>
      </c>
      <c r="AK13" s="16" t="str">
        <f>IF(A13&lt;=①基本情報と建物情報の入力!$G$20, IF(①基本情報と建物情報の入力!H35&gt;=2, J13/①基本情報と建物情報の入力!H35,"-"),"-")</f>
        <v>-</v>
      </c>
      <c r="AL13" s="25" t="str">
        <f>IF(A13&lt;=①基本情報と建物情報の入力!$G$20, IF(①基本情報と建物情報の入力!H35&gt;=2, K13, "-"), "-")</f>
        <v>-</v>
      </c>
      <c r="AM13" s="24" t="str">
        <f>IF(A13&lt;=①基本情報と建物情報の入力!$G$20, IF(①基本情報と建物情報の入力!H35&gt;=3, H13/①基本情報と建物情報の入力!H35,"-"), "-")</f>
        <v>-</v>
      </c>
      <c r="AN13" s="16" t="str">
        <f>IF(A13&lt;=①基本情報と建物情報の入力!$G$20, IF(①基本情報と建物情報の入力!H35&gt;=3, 0, "-"),"-")</f>
        <v>-</v>
      </c>
      <c r="AO13" s="16" t="str">
        <f>IF(A13&lt;=①基本情報と建物情報の入力!$G$20,IF(①基本情報と建物情報の入力!H35&gt;=3, J13/①基本情報と建物情報の入力!H35,"-"),"-")</f>
        <v>-</v>
      </c>
      <c r="AP13" s="25" t="str">
        <f>IF(A13&lt;=①基本情報と建物情報の入力!$G$20,IF(①基本情報と建物情報の入力!H35&gt;=3, 0, "-"),"-")</f>
        <v>-</v>
      </c>
      <c r="AQ13" s="24" t="str">
        <f>IF(A13&lt;=①基本情報と建物情報の入力!$G$20,IF(①基本情報と建物情報の入力!H35&gt;=1,1.6,"-"), "-")</f>
        <v>-</v>
      </c>
      <c r="AR13" s="16" t="str">
        <f>IF(A13&lt;=①基本情報と建物情報の入力!$G$20, IF(①基本情報と建物情報の入力!H35&gt;=2, 1.6, "-"), "-")</f>
        <v>-</v>
      </c>
      <c r="AS13" s="25" t="str">
        <f>IF(A13&lt;=①基本情報と建物情報の入力!$G$20, IF(①基本情報と建物情報の入力!H35&gt;=3, 1.6, "-"), "-")</f>
        <v>-</v>
      </c>
      <c r="AT13" s="24" t="str">
        <f>IF(A13&lt;=①基本情報と建物情報の入力!$G$20, IF(①基本情報と建物情報の入力!H35&gt;=1,L13/①基本情報と建物情報の入力!H35, "-"), "-")</f>
        <v>-</v>
      </c>
      <c r="AU13" s="16" t="str">
        <f>IF(A13&lt;=①基本情報と建物情報の入力!$G$20, IF(①基本情報と建物情報の入力!H35&gt;=1,M13, "-"), "-")</f>
        <v>-</v>
      </c>
      <c r="AV13" s="16" t="str">
        <f>IF(A13&lt;=①基本情報と建物情報の入力!$G$20, IF(①基本情報と建物情報の入力!H35&gt;=1,N13/①基本情報と建物情報の入力!H35, "-"), "-")</f>
        <v>-</v>
      </c>
      <c r="AW13" s="25" t="str">
        <f>IF(A13&lt;=①基本情報と建物情報の入力!$G$20, IF(①基本情報と建物情報の入力!H35&gt;=1, IF(①基本情報と建物情報の入力!H35=1, O13, 0), "-"), "-")</f>
        <v>-</v>
      </c>
      <c r="AX13" s="24" t="str">
        <f>IF(A13&lt;=①基本情報と建物情報の入力!$G$20, IF(①基本情報と建物情報の入力!H35&gt;=2, L13/①基本情報と建物情報の入力!H35, "-"), "-")</f>
        <v>-</v>
      </c>
      <c r="AY13" s="16" t="str">
        <f>IF(A13&lt;=①基本情報と建物情報の入力!$G$20, IF(①基本情報と建物情報の入力!H35&gt;=2, 0, "-"), "-")</f>
        <v>-</v>
      </c>
      <c r="AZ13" s="16" t="str">
        <f>IF(A13&lt;=①基本情報と建物情報の入力!$G$20, IF(①基本情報と建物情報の入力!H35&gt;=2, N13/①基本情報と建物情報の入力!H35, "-"), "-")</f>
        <v>-</v>
      </c>
      <c r="BA13" s="25" t="str">
        <f>IF(A13&lt;=①基本情報と建物情報の入力!$G$20, IF(①基本情報と建物情報の入力!H35&gt;=2, O13, "-"),"-")</f>
        <v>-</v>
      </c>
      <c r="BB13" s="24" t="str">
        <f>IF(A13&lt;=①基本情報と建物情報の入力!$G$20, IF(①基本情報と建物情報の入力!H35&gt;=3, L13/①基本情報と建物情報の入力!H35, "-"),"-")</f>
        <v>-</v>
      </c>
      <c r="BC13" s="16" t="str">
        <f>IF(A13&lt;=①基本情報と建物情報の入力!$G$20, IF(①基本情報と建物情報の入力!H35&gt;=3, 0, "-"), "-")</f>
        <v>-</v>
      </c>
      <c r="BD13" s="16" t="str">
        <f>IF(A13&lt;=①基本情報と建物情報の入力!$G$20, IF(①基本情報と建物情報の入力!H35&gt;=3, N13/①基本情報と建物情報の入力!H35, "-"),"-")</f>
        <v>-</v>
      </c>
      <c r="BE13" s="25" t="str">
        <f>IF(A13&lt;=①基本情報と建物情報の入力!$G$20, IF(①基本情報と建物情報の入力!H35&gt;=3, 0, "-"), "-")</f>
        <v>-</v>
      </c>
      <c r="BF13" s="24" t="str">
        <f>IF(A13&lt;=①基本情報と建物情報の入力!$G$20, IF(①基本情報と建物情報の入力!H35=1, 0, IF(①基本情報と建物情報の入力!H35&gt;=2, E13*C13, "-")), "-")</f>
        <v>-</v>
      </c>
      <c r="BG13" s="16" t="str">
        <f>IF(A13&lt;=①基本情報と建物情報の入力!$G$20, IF(①基本情報と建物情報の入力!H35&gt;=2, E13*C13, "-"),"-")</f>
        <v>-</v>
      </c>
      <c r="BH13" s="25" t="str">
        <f>IF(A13&lt;=①基本情報と建物情報の入力!$G$20, IF(①基本情報と建物情報の入力!H35&gt;=3, E13*C13*2, "-"), "-")</f>
        <v>-</v>
      </c>
      <c r="BI13" s="24" t="str">
        <f>IF(A13&lt;=①基本情報と建物情報の入力!$G$20, IF(①基本情報と建物情報の入力!H35&gt;=1, IF(A13=1, 0, P13-AB13), "-"), "-")</f>
        <v>-</v>
      </c>
      <c r="BJ13" s="16" t="str">
        <f>IF(A13&lt;=①基本情報と建物情報の入力!$G$20, IF(①基本情報と建物情報の入力!H35&gt;=2, IF(A13=1, 0, Q13-AC13), "-"),"-")</f>
        <v>-</v>
      </c>
      <c r="BK13" s="25" t="str">
        <f>IF(A13&lt;=①基本情報と建物情報の入力!$G$20, IF(①基本情報と建物情報の入力!H35&gt;=3, IF(A13=1, 0, R13-AD13), "-"),"-")</f>
        <v>-</v>
      </c>
      <c r="BL13" s="24" t="str">
        <f>IF(A13&lt;=①基本情報と建物情報の入力!$G$20, IF(①基本情報と建物情報の入力!H35&gt;=1, IF(A13=①基本情報と建物情報の入力!$G$20, 0, P13-Y13), "-"), "-")</f>
        <v>-</v>
      </c>
      <c r="BM13" s="16" t="str">
        <f>IF(A13&lt;=①基本情報と建物情報の入力!$G$20, IF(①基本情報と建物情報の入力!H35&gt;=2, IF(A13=①基本情報と建物情報の入力!$G$20, 0, Q13-Z13), "-"), "-")</f>
        <v>-</v>
      </c>
      <c r="BN13" s="25" t="str">
        <f>IF(A13&lt;=①基本情報と建物情報の入力!$G$20, IF(①基本情報と建物情報の入力!H35&gt;=3, IF(A13=①基本情報と建物情報の入力!$G$20, 0, R13-AA13), "-"), "-")</f>
        <v>-</v>
      </c>
      <c r="BO13" s="99"/>
      <c r="BP13" s="24" t="str">
        <f>IF(A13&lt;=①基本情報と建物情報の入力!$G$20,IF(①基本情報と建物情報の入力!H35&gt;=1,IF(①基本情報と建物情報の入力!H35=1,C13*2/2,C13/2), "-"), "-")</f>
        <v>-</v>
      </c>
      <c r="BQ13" s="16" t="str">
        <f>IF(A13&lt;=①基本情報と建物情報の入力!$G$20, IF(①基本情報と建物情報の入力!H35&gt;=1, C13*2/2, "-"), "-")</f>
        <v>-</v>
      </c>
      <c r="BR13" s="16" t="str">
        <f>IF(A13&lt;=①基本情報と建物情報の入力!$G$20, IF(①基本情報と建物情報の入力!H35&gt;=1, IF(①基本情報と建物情報の入力!H35=1, C13*2/2, C13/2), "-"), "-")</f>
        <v>-</v>
      </c>
      <c r="BS13" s="25" t="str">
        <f>IF(A13&lt;=①基本情報と建物情報の入力!$G$20, IF(①基本情報と建物情報の入力!H35&gt;=1, IF(①基本情報と建物情報の入力!H35=1, C13*2/2, 0), "-"), "-")</f>
        <v>-</v>
      </c>
      <c r="BT13" s="24" t="str">
        <f>IF(A13&lt;=①基本情報と建物情報の入力!$G$20, IF(①基本情報と建物情報の入力!H35&gt;=2, C13/2, "-"), "-")</f>
        <v>-</v>
      </c>
      <c r="BU13" s="16" t="str">
        <f>IF(A13&lt;=①基本情報と建物情報の入力!$G$20, IF(①基本情報と建物情報の入力!H35&gt;=2, 0, "-"), "-")</f>
        <v>-</v>
      </c>
      <c r="BV13" s="16" t="str">
        <f>IF(A13&lt;=①基本情報と建物情報の入力!$G$20, IF(①基本情報と建物情報の入力!H35&gt;=2, C13/2, "-"), "-")</f>
        <v>-</v>
      </c>
      <c r="BW13" s="25" t="str">
        <f>IF(A13&lt;=①基本情報と建物情報の入力!$G$20, IF(①基本情報と建物情報の入力!H35&gt;=2, C13*2/2, "-"), "-")</f>
        <v>-</v>
      </c>
      <c r="BX13" s="24" t="str">
        <f>IF(A13&lt;=①基本情報と建物情報の入力!$G$20, IF(①基本情報と建物情報の入力!H35&gt;=3, 0, "-"), "-")</f>
        <v>-</v>
      </c>
      <c r="BY13" s="16" t="str">
        <f>IF(A13&lt;=①基本情報と建物情報の入力!$G$20, IF(①基本情報と建物情報の入力!H35&gt;=3, 0, "-"), "-")</f>
        <v>-</v>
      </c>
      <c r="BZ13" s="16" t="str">
        <f>IF(A13&lt;=①基本情報と建物情報の入力!$G$20, IF(①基本情報と建物情報の入力!H35&gt;=3, 0, "-"), "-")</f>
        <v>-</v>
      </c>
      <c r="CA13" s="25" t="str">
        <f>IF(A13&lt;=①基本情報と建物情報の入力!$G$20, IF(①基本情報と建物情報の入力!H35&gt;=3, 0, "-"), "-")</f>
        <v>-</v>
      </c>
      <c r="CB13" s="24" t="str">
        <f>IF(A13&lt;=①基本情報と建物情報の入力!$G$20,IF(①基本情報と建物情報の入力!H35&gt;=1, IF(F13&gt;0, IF(A13=①基本情報と建物情報の入力!$G$20, IF(①基本情報と建物情報の入力!H35=1, (D13+E13)*2, D13/①基本情報と建物情報の入力!H35*2+E13), IF(①基本情報と建物情報の入力!H35=1, (D13+F13/D13*2), D13/①基本情報と建物情報の入力!H35+F13/D13)),0),"-"),"-")</f>
        <v>-</v>
      </c>
      <c r="CC13" s="16" t="str">
        <f>IF(A13&lt;=①基本情報と建物情報の入力!$G$20, IF(①基本情報と建物情報の入力!H35&gt;=2, IF(F13&gt;0, IF(A13=①基本情報と建物情報の入力!$G$20, D13/①基本情報と建物情報の入力!H35*2+E13, D13/①基本情報と建物情報の入力!H35+F13/D13), 0),"-"),"-")</f>
        <v>-</v>
      </c>
      <c r="CD13" s="25" t="str">
        <f>IF(A13&lt;=①基本情報と建物情報の入力!$G$20, IF(①基本情報と建物情報の入力!H35&gt;=3, IF(F13&gt;0, IF(A13=①基本情報と建物情報の入力!$G$20, D13/①基本情報と建物情報の入力!H35*2, D13/①基本情報と建物情報の入力!H35),0),"-"),"-")</f>
        <v>-</v>
      </c>
      <c r="CE13" s="24" t="str">
        <f>IF(A13&lt;=①基本情報と建物情報の入力!$G$20, IF(①基本情報と建物情報の入力!H35&gt;=1, IF(A13=1,0, IF(G13&gt;0, IF(①基本情報と建物情報の入力!H35=1, D13+G13/D13*2, D13/①基本情報と建物情報の入力!H35+G13/D13),0)),"-"),"-")</f>
        <v>-</v>
      </c>
      <c r="CF13" s="16" t="str">
        <f>IF(A13&lt;=①基本情報と建物情報の入力!$G$20, IF(①基本情報と建物情報の入力!H35&gt;=2, IF(A13=1, 0, IF(G13&gt;0, D13/①基本情報と建物情報の入力!H35+G13/D13, 0)),"-"),"-")</f>
        <v>-</v>
      </c>
      <c r="CG13" s="25" t="str">
        <f>IF(A13&lt;=①基本情報と建物情報の入力!$G$20, IF(①基本情報と建物情報の入力!H35&gt;=3, IF(A13=1, 0, IF(G13&gt;0, D13/①基本情報と建物情報の入力!H35,0)),"-"), "-")</f>
        <v>-</v>
      </c>
      <c r="CH13" s="24" t="str">
        <f>IF(A13&lt;=①基本情報と建物情報の入力!$G$20, IF(①基本情報と建物情報の入力!H35&gt;=1, IF(①基本情報と建物情報の入力!H35=1, D13/①基本情報と建物情報の入力!H35/20*C13, C13/2+D13/①基本情報と建物情報の入力!H35/20*C13), "-"), "-")</f>
        <v>-</v>
      </c>
      <c r="CI13" s="16" t="str">
        <f>IF(A13&lt;=①基本情報と建物情報の入力!$G$20, IF(①基本情報と建物情報の入力!H35&gt;=1, C13*E13/20, "-"), "-")</f>
        <v>-</v>
      </c>
      <c r="CJ13" s="16" t="str">
        <f>IF(A13&lt;=①基本情報と建物情報の入力!$G$20, IF(①基本情報と建物情報の入力!H35&gt;=1,IF(①基本情報と建物情報の入力!H35=1, D13/①基本情報と建物情報の入力!H35/20*C13, C13/2+D13/①基本情報と建物情報の入力!H35/20*C13), "-"), "-")</f>
        <v>-</v>
      </c>
      <c r="CK13" s="25" t="str">
        <f>IF(A13&lt;=①基本情報と建物情報の入力!$G$20, IF(①基本情報と建物情報の入力!H35&gt;=1, IF(①基本情報と建物情報の入力!H35=1, C13*E13/20, 0), "-"), "-")</f>
        <v>-</v>
      </c>
      <c r="CL13" s="24" t="str">
        <f>IF(A13&lt;=①基本情報と建物情報の入力!$G$20, IF(①基本情報と建物情報の入力!H35&gt;=2, C13/2+D13/①基本情報と建物情報の入力!H35/20*C13,"-"), "-")</f>
        <v>-</v>
      </c>
      <c r="CM13" s="16" t="str">
        <f>IF(A13&lt;=①基本情報と建物情報の入力!$G$20, IF(①基本情報と建物情報の入力!H35&gt;=2, 0,"-"), "-")</f>
        <v>-</v>
      </c>
      <c r="CN13" s="16" t="str">
        <f>IF(A13&lt;=①基本情報と建物情報の入力!$G$20, IF(①基本情報と建物情報の入力!H35&gt;=2, C13/2+D13/①基本情報と建物情報の入力!H35/20*C13,"-"), "-")</f>
        <v>-</v>
      </c>
      <c r="CO13" s="25" t="str">
        <f>IF(A13&lt;=①基本情報と建物情報の入力!$G$20, IF(①基本情報と建物情報の入力!H35&gt;=2, C13*E13/20, "-"), "-")</f>
        <v>-</v>
      </c>
      <c r="CP13" s="24" t="str">
        <f>IF(A13&lt;=①基本情報と建物情報の入力!$G$20, IF(①基本情報と建物情報の入力!H35&gt;=3, C13+D13/①基本情報と建物情報の入力!H35/20*C13, "-"), "-")</f>
        <v>-</v>
      </c>
      <c r="CQ13" s="16" t="str">
        <f>IF(A13&lt;=①基本情報と建物情報の入力!$G$20, IF(①基本情報と建物情報の入力!H35&gt;=3, 0, "-"), "-")</f>
        <v>-</v>
      </c>
      <c r="CR13" s="16" t="str">
        <f>IF(A13&lt;=①基本情報と建物情報の入力!$G$20, IF(①基本情報と建物情報の入力!H35&gt;=3, C13+D13/①基本情報と建物情報の入力!H35/20*C13, "-"), "-")</f>
        <v>-</v>
      </c>
      <c r="CS13" s="25" t="str">
        <f>IF(A13&lt;=①基本情報と建物情報の入力!$G$20, IF(①基本情報と建物情報の入力!H35&gt;=3, 0, "-"), "-")</f>
        <v>-</v>
      </c>
      <c r="CT13" s="24" t="str">
        <f>IF(A13&lt;=①基本情報と建物情報の入力!$G$20, IF(①基本情報と建物情報の入力!H35&gt;=1, IF(F13&gt;0, IF(A13=①基本情報と建物情報の入力!$G$20, IF(①基本情報と建物情報の入力!H35=1, D13*E13/20/①基本情報と建物情報の入力!H35*2, E13/2+D13*E13/20/①基本情報と建物情報の入力!H35*2),IF(①基本情報と建物情報の入力!H35=1, F13/10/①基本情報と建物情報の入力!H35,F13/D13/2+F13/10/①基本情報と建物情報の入力!H35)),0),"-"),"-")</f>
        <v>-</v>
      </c>
      <c r="CU13" s="16" t="str">
        <f>IF(A13&lt;=①基本情報と建物情報の入力!$G$20, IF(①基本情報と建物情報の入力!H35&gt;=2, IF(F13&gt;0, IF(A13=①基本情報と建物情報の入力!$G$20,E13/2+D13*E13/20/①基本情報と建物情報の入力!H35*2, F13/D13/2+F13/10/①基本情報と建物情報の入力!H35),0),"-"),"-")</f>
        <v>-</v>
      </c>
      <c r="CV13" s="25" t="str">
        <f>IF(A13&lt;=①基本情報と建物情報の入力!$G$20, IF(①基本情報と建物情報の入力!H35&gt;=3, IF(F13&gt;0, IF(A13=①基本情報と建物情報の入力!$G$20, E13+E13*D13/20/①基本情報と建物情報の入力!H35*2, F13/D13+F13/10/①基本情報と建物情報の入力!H35),0),"-"), "-")</f>
        <v>-</v>
      </c>
      <c r="CW13" s="24" t="str">
        <f>IF(A13&lt;=①基本情報と建物情報の入力!$G$20, IF(①基本情報と建物情報の入力!H35&gt;=1, IF(A13=1, IF(A13=①基本情報と建物情報の入力!$G$20, 0, IF(F13&gt;0, 0, IF(G14&gt;0, 0, D13/①基本情報と建物情報の入力!H35/2))), IF(A13=①基本情報と建物情報の入力!$G$20, IF(G13&gt;0, 0, IF(F12&gt;0, 0, D13/①基本情報と建物情報の入力!H35/2)), IF(F13&gt;0, IF(G13&gt;0, 0, IF(F12&gt;0, 0, D13/①基本情報と建物情報の入力!H35/2)), IF(G13&gt;0, IF(G14&gt;0, 0, D13/①基本情報と建物情報の入力!H35/2), IF(G14&gt;0, IF(F12&gt;0, 0,D13/①基本情報と建物情報の入力!H35/2), IF(F12&gt;0, D13/①基本情報と建物情報の入力!H35/2, D13/①基本情報と建物情報の入力!H35)))))),"-"),"-")</f>
        <v>-</v>
      </c>
      <c r="CX13" s="16" t="str">
        <f>IF(A13&lt;=①基本情報と建物情報の入力!$G$20, IF(①基本情報と建物情報の入力!H35&gt;=1, IF(A13=1, IF(A13=①基本情報と建物情報の入力!$G$20, 0, E13/2), IF(A13=①基本情報と建物情報の入力!$G$20, E13/2, E13)),"-"),"-")</f>
        <v>-</v>
      </c>
      <c r="CY13" s="16" t="str">
        <f>IF(A13&lt;=①基本情報と建物情報の入力!$G$20, IF(①基本情報と建物情報の入力!H35&gt;=1, IF(A13=1, IF(A13=①基本情報と建物情報の入力!$G$20, 0, D13/①基本情報と建物情報の入力!H35/2), IF(A13=①基本情報と建物情報の入力!$G$20, D13/①基本情報と建物情報の入力!H35/2, D13/①基本情報と建物情報の入力!H35)),"-"),"-")</f>
        <v>-</v>
      </c>
      <c r="CZ13" s="25" t="str">
        <f>IF(A13&lt;=①基本情報と建物情報の入力!$G$20, IF(①基本情報と建物情報の入力!H35&gt;=1, IF(A13=1, IF(A13=①基本情報と建物情報の入力!$G$20, 0, IF(①基本情報と建物情報の入力!H35=1, E13/2, 0)), IF(A13=①基本情報と建物情報の入力!$G$20, IF(①基本情報と建物情報の入力!H35=1, E13/2, 0),IF(①基本情報と建物情報の入力!H35=1, E13, 0))),"-"),"-")</f>
        <v>-</v>
      </c>
      <c r="DA13" s="46" t="str">
        <f>IF(A13&lt;=①基本情報と建物情報の入力!$G$20, IF(①基本情報と建物情報の入力!H35&gt;=2, IF(A13=1, IF(A13=①基本情報と建物情報の入力!$G$20, 0, IF(F13&gt;0, 0, IF(G14&gt;0, 0, D13/①基本情報と建物情報の入力!H35/2))), IF(A13=①基本情報と建物情報の入力!$G$20, IF(G13&gt;0, 0, IF(F12&gt;0, 0, D13/①基本情報と建物情報の入力!H35/2)), IF(F13&gt;0, IF(G13&gt;0, 0, IF(F12&gt;0, 0, D13/①基本情報と建物情報の入力!H35/2)), IF(G13&gt;0, IF(G14&gt;0, 0, D13/①基本情報と建物情報の入力!H35/2), IF(G14&gt;0,IF(F12&gt;0, 0, D13/①基本情報と建物情報の入力!H35/2), IF(F12&gt;0, D13/①基本情報と建物情報の入力!H35/2, D13/①基本情報と建物情報の入力!H35)))))),"-"),"-")</f>
        <v>-</v>
      </c>
      <c r="DB13" s="16" t="str">
        <f>IF(A13&lt;=①基本情報と建物情報の入力!$G$20, IF(①基本情報と建物情報の入力!H35&gt;=2, 0,"-"),"-")</f>
        <v>-</v>
      </c>
      <c r="DC13" s="16" t="str">
        <f>IF(A13&lt;=①基本情報と建物情報の入力!$G$20, IF(①基本情報と建物情報の入力!H35&gt;=2, IF(A13=1, IF(A13=①基本情報と建物情報の入力!$G$20, 0, D13/①基本情報と建物情報の入力!H35/2), IF(A13=①基本情報と建物情報の入力!$G$20, D13/①基本情報と建物情報の入力!H35/2, D13/①基本情報と建物情報の入力!H35)),"-"),"-")</f>
        <v>-</v>
      </c>
      <c r="DD13" s="25" t="str">
        <f>IF(A13&lt;=①基本情報と建物情報の入力!$G$20, IF(①基本情報と建物情報の入力!H35&gt;=2, IF(A13=1, IF(A13=①基本情報と建物情報の入力!$G$20, 0, E13/2), IF(A13=①基本情報と建物情報の入力!$G$20, E13/2, E13)),"-"),"-")</f>
        <v>-</v>
      </c>
      <c r="DE13" s="47" t="str">
        <f>IF(A13&lt;=①基本情報と建物情報の入力!$G$20, IF(①基本情報と建物情報の入力!H35&gt;=3, IF(A13=1, IF(A13=①基本情報と建物情報の入力!$G$20, 0, IF(F13&gt;0, 0, IF(G14&gt;0, 0, D13/①基本情報と建物情報の入力!H35/2))), IF(A13=①基本情報と建物情報の入力!$G$20, IF(G13&gt;0, 0, IF(F12&gt;0, 0, D13/①基本情報と建物情報の入力!H35/2)), IF(F13&gt;0, IF(G13&gt;0, 0, IF(F12&gt;0, 0, D13/①基本情報と建物情報の入力!H35/2)), IF(G13&gt;0, IF(G14&gt;0, 0, D13/①基本情報と建物情報の入力!H35/2), IF(G14&gt;0, IF(F12&gt;0, 0, D13/①基本情報と建物情報の入力!H35/2), IF(F12&gt;0, D13/①基本情報と建物情報の入力!H35/2, D13/①基本情報と建物情報の入力!H35)))))),"-"),"-")</f>
        <v>-</v>
      </c>
      <c r="DF13" s="16" t="str">
        <f>IF(A13&lt;=①基本情報と建物情報の入力!$G$20, IF(①基本情報と建物情報の入力!H35&gt;=3, 0, "-"),"-")</f>
        <v>-</v>
      </c>
      <c r="DG13" s="16" t="str">
        <f>IF(A13&lt;=①基本情報と建物情報の入力!$G$20, IF(①基本情報と建物情報の入力!H35&gt;=3, IF(A13=1, IF(A13=①基本情報と建物情報の入力!$G$20, 0, D13/①基本情報と建物情報の入力!H35/2), IF(A13=①基本情報と建物情報の入力!$G$20, D13/①基本情報と建物情報の入力!H35/2, D13/①基本情報と建物情報の入力!H35)),"-"),"-")</f>
        <v>-</v>
      </c>
      <c r="DH13" s="25" t="str">
        <f>IF(A13&lt;=①基本情報と建物情報の入力!$G$20, IF(①基本情報と建物情報の入力!H35&gt;=3, 0, "-"),"-")</f>
        <v>-</v>
      </c>
      <c r="DI13" s="24" t="str">
        <f>IF(A13&lt;=①基本情報と建物情報の入力!$G$20, IF(①基本情報と建物情報の入力!H35&gt;=1, IF(A13=1, 0, IF(G13&gt;0, IF(①基本情報と建物情報の入力!H35=1, G13/10/①基本情報と建物情報の入力!H35, G13/D13/2+G13/10/①基本情報と建物情報の入力!H35), 0)),"-"),"-")</f>
        <v>-</v>
      </c>
      <c r="DJ13" s="16" t="str">
        <f>IF(A13&lt;=①基本情報と建物情報の入力!$G$20, IF(①基本情報と建物情報の入力!H35&gt;=2, IF(A13=1, 0, IF(G13&gt;0, G13/D13/2+G13/10/①基本情報と建物情報の入力!H35, 0)),"-"),"-")</f>
        <v>-</v>
      </c>
      <c r="DK13" s="25" t="str">
        <f>IF(A13&lt;=①基本情報と建物情報の入力!$G$20, IF(①基本情報と建物情報の入力!H35&gt;=3, IF(A13=1, 0, IF(G13&gt;0, G13/D13+G13/10/①基本情報と建物情報の入力!H35, 0)),"-"),"-")</f>
        <v>-</v>
      </c>
      <c r="DL13" s="24" t="str">
        <f>IF(A13&lt;=①基本情報と建物情報の入力!$G$20, IF(①基本情報と建物情報の入力!H35&gt;=1, IF(A13=1, IF(A13=①基本情報と建物情報の入力!$G$20, 0, IF(F13&gt;0, D13/①基本情報と建物情報の入力!H35/2, 0)), IF(A13=①基本情報と建物情報の入力!$G$20, IF(F12&gt;0, D13/①基本情報と建物情報の入力!H35/2, 0), IF(F13&gt;0, IF(F12&gt;0, D13/①基本情報と建物情報の入力!H35, D13/①基本情報と建物情報の入力!H35/2), IF(F12&gt;0, D13/①基本情報と建物情報の入力!H35/2, 0)))),"-"),"-")</f>
        <v>-</v>
      </c>
      <c r="DM13" s="16" t="str">
        <f>IF(A13&lt;=①基本情報と建物情報の入力!$G$20, IF(①基本情報と建物情報の入力!H35&gt;=2, IF(A13=1, IF(A13=①基本情報と建物情報の入力!$G$20, 0, IF(F13&gt;0, D13/①基本情報と建物情報の入力!H35/2, 0)), IF(A13=①基本情報と建物情報の入力!$G$20, IF(F12&gt;0, D13/①基本情報と建物情報の入力!H35/2, 0), IF(F13&gt;0, IF(F12&gt;0, D13/①基本情報と建物情報の入力!H35, D13/①基本情報と建物情報の入力!H35/2), IF(F12&gt;0, D13/①基本情報と建物情報の入力!H35/2, 0)))),"-"),"-")</f>
        <v>-</v>
      </c>
      <c r="DN13" s="25" t="str">
        <f>IF(A13&lt;=①基本情報と建物情報の入力!$G$20, IF(①基本情報と建物情報の入力!H35&gt;=3, IF(A13=1, IF(A13=①基本情報と建物情報の入力!$G$20, 0, IF(F13&gt;0, D13/①基本情報と建物情報の入力!H35/2, 0)), IF(A13=①基本情報と建物情報の入力!$G$20, IF(F12&gt;0, D13/①基本情報と建物情報の入力!H35/2, 0), IF(F13&gt;0, IF(F12&gt;0, D13/①基本情報と建物情報の入力!H35, D13/①基本情報と建物情報の入力!H35/2), IF(F12&gt;0, D13/①基本情報と建物情報の入力!H35/2, 0)))),"-"),"-")</f>
        <v>-</v>
      </c>
      <c r="DO13" s="24" t="str">
        <f>IF(A13&lt;=①基本情報と建物情報の入力!$G$20, IF(①基本情報と建物情報の入力!H35&gt;=1, IF(A13=1, IF(A13=①基本情報と建物情報の入力!$G$20, 0, IF(G14&gt;0, D13/①基本情報と建物情報の入力!H35/2, 0)), IF(A13=①基本情報と建物情報の入力!$G$20, IF(G13&gt;0, D13/①基本情報と建物情報の入力!H35/2,0), IF(G13&gt;0, IF(G14&gt;0, D13/①基本情報と建物情報の入力!H36, D13/①基本情報と建物情報の入力!H35/2), IF(G14&gt;0, D13/①基本情報と建物情報の入力!H35/2,0)))),"-"),"-")</f>
        <v>-</v>
      </c>
      <c r="DP13" s="16" t="str">
        <f>IF(A13&lt;=①基本情報と建物情報の入力!$G$20, IF(①基本情報と建物情報の入力!H35&gt;=2, IF(A13=1, IF(A13=①基本情報と建物情報の入力!$G$20, 0, IF(G14&gt;0, D13/①基本情報と建物情報の入力!H35/2, 0)), IF(A13=①基本情報と建物情報の入力!$G$20, IF(G13&gt;0, D13/①基本情報と建物情報の入力!H35/2,0), IF(G13&gt;0, IF(G14&gt;0, D13/①基本情報と建物情報の入力!H36, D13/①基本情報と建物情報の入力!H35/2), IF(G14&gt;0, D13/①基本情報と建物情報の入力!H35/2,0)))),"-"),"-")</f>
        <v>-</v>
      </c>
      <c r="DQ13" s="25" t="str">
        <f>IF(A13&lt;=①基本情報と建物情報の入力!$G$20, IF(①基本情報と建物情報の入力!H35&gt;=3, IF(A13=1, IF(A13=①基本情報と建物情報の入力!$G$20, 0, IF(G14&gt;0, D13/①基本情報と建物情報の入力!H35/2, 0)), IF(A13=①基本情報と建物情報の入力!$G$20, IF(G13&gt;0, D13/①基本情報と建物情報の入力!H35/2,0), IF(G13&gt;0, IF(G14&gt;0, D13/①基本情報と建物情報の入力!H36, D13/①基本情報と建物情報の入力!H35/2), IF(G14&gt;0, D13/①基本情報と建物情報の入力!H35/2,0)))),"-"),"-")</f>
        <v>-</v>
      </c>
      <c r="DR13" s="24" t="str">
        <f>IF(A13&lt;=①基本情報と建物情報の入力!$G$20, IF(①基本情報と建物情報の入力!H35&gt;=1, IF(A13=1, D13/①基本情報と建物情報の入力!H35, 0),"-"),"-")</f>
        <v>-</v>
      </c>
      <c r="DS13" s="16" t="str">
        <f>IF(A13&lt;=①基本情報と建物情報の入力!$G$20, IF(①基本情報と建物情報の入力!H35&gt;=1, IF(A13=1, E13, 0),"-"),"-")</f>
        <v>-</v>
      </c>
      <c r="DT13" s="16" t="str">
        <f>IF(A13&lt;=①基本情報と建物情報の入力!$G$20, IF(①基本情報と建物情報の入力!H35&gt;=1, IF(A13=1, D13/①基本情報と建物情報の入力!H35, 0),"-"),"-")</f>
        <v>-</v>
      </c>
      <c r="DU13" s="25" t="str">
        <f>IF(A13&lt;=①基本情報と建物情報の入力!$G$20, IF(①基本情報と建物情報の入力!H35&gt;=1, IF(A13=1, IF(①基本情報と建物情報の入力!H35=1, E13, 0), 0),"-"),"-")</f>
        <v>-</v>
      </c>
      <c r="DV13" s="24" t="str">
        <f>IF(A13&lt;=①基本情報と建物情報の入力!$G$20, IF(①基本情報と建物情報の入力!H35&gt;=2, IF(A13=1, D13/①基本情報と建物情報の入力!H35, 0),"-"),"-")</f>
        <v>-</v>
      </c>
      <c r="DW13" s="16" t="str">
        <f>IF(A13&lt;=①基本情報と建物情報の入力!$G$20, IF(①基本情報と建物情報の入力!H35&gt;=2, 0,"-"),"-")</f>
        <v>-</v>
      </c>
      <c r="DX13" s="16" t="str">
        <f>IF(A13&lt;=①基本情報と建物情報の入力!$G$20, IF(①基本情報と建物情報の入力!H35&gt;=2, IF(A13=1, D13/①基本情報と建物情報の入力!H35, 0),"-"),"-")</f>
        <v>-</v>
      </c>
      <c r="DY13" s="25" t="str">
        <f>IF(A13&lt;=①基本情報と建物情報の入力!$G$20, IF(①基本情報と建物情報の入力!H35&gt;=2, IF(A13=1, E13, 0),"-"),"-")</f>
        <v>-</v>
      </c>
      <c r="DZ13" s="24" t="str">
        <f>IF(A13&lt;=①基本情報と建物情報の入力!$G$20, IF(①基本情報と建物情報の入力!H35&gt;=3, IF(A13=1, D13/①基本情報と建物情報の入力!H35, 0),"-"),"-")</f>
        <v>-</v>
      </c>
      <c r="EA13" s="16" t="str">
        <f>IF(A13&lt;=①基本情報と建物情報の入力!$G$20, IF(①基本情報と建物情報の入力!H35&gt;=3, 0, "-"),"-")</f>
        <v>-</v>
      </c>
      <c r="EB13" s="16" t="str">
        <f>IF(A13&lt;=①基本情報と建物情報の入力!$G$20, IF(①基本情報と建物情報の入力!H35&gt;=3, IF(A13=1, D13/①基本情報と建物情報の入力!H35, 0),"-"),"-")</f>
        <v>-</v>
      </c>
      <c r="EC13" s="25" t="str">
        <f>IF(A13&lt;=①基本情報と建物情報の入力!$G$20, IF(①基本情報と建物情報の入力!H35&gt;=3, 0, "-"),"-")</f>
        <v>-</v>
      </c>
      <c r="ED13" s="24" t="str">
        <f>IF(A13&lt;=①基本情報と建物情報の入力!$G$20, IF(①基本情報と建物情報の入力!H35&gt;=1, IF(A13=1, IF(①基本情報と建物情報の入力!H35=1, D13*E13/①基本情報と建物情報の入力!H35/10, E13/2+D13*E13/①基本情報と建物情報の入力!H35/10),0),"-"),"-")</f>
        <v>-</v>
      </c>
      <c r="EE13" s="16" t="str">
        <f>IF(A13&lt;=①基本情報と建物情報の入力!$G$20, IF(①基本情報と建物情報の入力!H35&gt;=2, IF(A13=1, E13/2+D13*E13/①基本情報と建物情報の入力!H35/10,0),"-"),"-")</f>
        <v>-</v>
      </c>
      <c r="EF13" s="25" t="str">
        <f>IF(A13&lt;=①基本情報と建物情報の入力!$G$20, IF(①基本情報と建物情報の入力!H35&gt;=3, IF(A13=1, E13+D13*E13/①基本情報と建物情報の入力!H35/10,0),"-"),"-")</f>
        <v>-</v>
      </c>
      <c r="EG13" s="99"/>
      <c r="EH13" s="24" t="str">
        <f>IF(A13&lt;=①基本情報と建物情報の入力!$G$20, IF(①基本情報と建物情報の入力!H35&gt;=1, SUM(AT13:AU13,AW13),"-"),"-")</f>
        <v>-</v>
      </c>
      <c r="EI13" s="16" t="str">
        <f>IF(A13&lt;=①基本情報と建物情報の入力!$G$20, IF(①基本情報と建物情報の入力!H35&gt;=2, SUM(AX13:AY13,BA13),"-"),"-")</f>
        <v>-</v>
      </c>
      <c r="EJ13" s="25" t="str">
        <f>IF(A13&lt;=①基本情報と建物情報の入力!$G$20, IF(①基本情報と建物情報の入力!H35&gt;=3, SUM(BB13:BC13,BE13),"-"),"-")</f>
        <v>-</v>
      </c>
      <c r="EK13" s="24" t="str">
        <f>IF(A13&lt;=①基本情報と建物情報の入力!$G$20, IF(①基本情報と建物情報の入力!H35&gt;=1,  AV13,"-"),"-")</f>
        <v>-</v>
      </c>
      <c r="EL13" s="16" t="str">
        <f>IF(A13&lt;=①基本情報と建物情報の入力!$G$20, IF(①基本情報と建物情報の入力!H35&gt;=2,AZ13,"-"),"-")</f>
        <v>-</v>
      </c>
      <c r="EM13" s="25" t="str">
        <f>IF(A13&lt;=①基本情報と建物情報の入力!$G$20, IF(①基本情報と建物情報の入力!H35&gt;=3, BD13,"-"),"-")</f>
        <v>-</v>
      </c>
      <c r="EN13" s="24" t="str">
        <f>IF($A13&lt;=①基本情報と建物情報の入力!$G$20, IF(①基本情報と建物情報の入力!$H35&gt;=1, SUM(AE13:AF13,AH13),"-"),"-")</f>
        <v>-</v>
      </c>
      <c r="EO13" s="16" t="str">
        <f>IF($A13&lt;=①基本情報と建物情報の入力!$G$20, IF(①基本情報と建物情報の入力!$H35&gt;=2, SUM(AI13:AJ13,AL13),"-"),"-")</f>
        <v>-</v>
      </c>
      <c r="EP13" s="25" t="str">
        <f>IF($A13&lt;=①基本情報と建物情報の入力!$G$20, IF(①基本情報と建物情報の入力!$H35&gt;=3, SUM(AM13:AN13,AP13),"-"),"-")</f>
        <v>-</v>
      </c>
      <c r="EQ13" s="24" t="str">
        <f>IF($A13&lt;=①基本情報と建物情報の入力!$G$20, IF(①基本情報と建物情報の入力!$H35&gt;=1, AG13,"-"),"-")</f>
        <v>-</v>
      </c>
      <c r="ER13" s="16" t="str">
        <f>IF($A13&lt;=①基本情報と建物情報の入力!$G$20, IF(①基本情報と建物情報の入力!$H35&gt;=2, AK13,"-"),"-")</f>
        <v>-</v>
      </c>
      <c r="ES13" s="25" t="str">
        <f>IF($A13&lt;=①基本情報と建物情報の入力!$G$20, IF(①基本情報と建物情報の入力!$H35&gt;=3, AO13,"-"),"-")</f>
        <v>-</v>
      </c>
      <c r="ET13" s="99"/>
      <c r="EU13" s="24" t="str">
        <f>IF($A13&lt;=①基本情報と建物情報の入力!$G$20, IF(①基本情報と建物情報の入力!$H35&gt;=1,SUM(EH13,EK13),"-"),"-")</f>
        <v>-</v>
      </c>
      <c r="EV13" s="16" t="str">
        <f>IF($A13&lt;=①基本情報と建物情報の入力!$G$20, IF(①基本情報と建物情報の入力!$H35&gt;=2,SUM(EI13,EL13),"-"),"-")</f>
        <v>-</v>
      </c>
      <c r="EW13" s="25" t="str">
        <f>IF($A13&lt;=①基本情報と建物情報の入力!$G$20, IF(①基本情報と建物情報の入力!$H35&gt;=3,SUM(EJ13,EM13),"-"),"-")</f>
        <v>-</v>
      </c>
      <c r="EX13" s="24" t="str">
        <f>IF($A13&lt;=①基本情報と建物情報の入力!$G$20, IF(①基本情報と建物情報の入力!$H35&gt;=1,   Y13,"-"),"-")</f>
        <v>-</v>
      </c>
      <c r="EY13" s="16" t="str">
        <f>IF($A13&lt;=①基本情報と建物情報の入力!$G$20, IF(①基本情報と建物情報の入力!$H35&gt;=1,   Z13,"-"),"-")</f>
        <v>-</v>
      </c>
      <c r="EZ13" s="25" t="str">
        <f>IF($A13&lt;=①基本情報と建物情報の入力!$G$20, IF(①基本情報と建物情報の入力!$H35&gt;=1,   AA13,"-"),"-")</f>
        <v>-</v>
      </c>
      <c r="FA13" s="24" t="str">
        <f>IF($A13&lt;=①基本情報と建物情報の入力!$G$20, IF(①基本情報と建物情報の入力!$H35&gt;=1, IF($A13=1, P13, 0),"-"),"-")</f>
        <v>-</v>
      </c>
      <c r="FB13" s="16" t="str">
        <f>IF($A13&lt;=①基本情報と建物情報の入力!$G$20, IF(①基本情報と建物情報の入力!$H35&gt;=2, IF($A13=1, Q13, 0),"-"),"-")</f>
        <v>-</v>
      </c>
      <c r="FC13" s="25" t="str">
        <f>IF($A13&lt;=①基本情報と建物情報の入力!$G$20, IF(①基本情報と建物情報の入力!$H35&gt;=3, IF($A13=1, R13, 0),"-"),"-")</f>
        <v>-</v>
      </c>
      <c r="FD13" s="24" t="str">
        <f>IF($A13&lt;=①基本情報と建物情報の入力!$G$20, IF(①基本情報と建物情報の入力!$H35&gt;=1, AB13,"-"),"-")</f>
        <v>-</v>
      </c>
      <c r="FE13" s="16" t="str">
        <f>IF($A13&lt;=①基本情報と建物情報の入力!$G$20, IF(①基本情報と建物情報の入力!$H35&gt;=2, AC13,"-"),"-")</f>
        <v>-</v>
      </c>
      <c r="FF13" s="25" t="str">
        <f>IF($A13&lt;=①基本情報と建物情報の入力!$G$20, IF(①基本情報と建物情報の入力!$H35&gt;=3, AD13,"-"),"-")</f>
        <v>-</v>
      </c>
      <c r="FG13" s="24" t="str">
        <f>IF($A13&lt;=①基本情報と建物情報の入力!$G$20, IF(①基本情報と建物情報の入力!$H35&gt;=1, BF13,"-"),"-")</f>
        <v>-</v>
      </c>
      <c r="FH13" s="16" t="str">
        <f>IF($A13&lt;=①基本情報と建物情報の入力!$G$20, IF(①基本情報と建物情報の入力!$H35&gt;=2, BG13,"-"),"-")</f>
        <v>-</v>
      </c>
      <c r="FI13" s="25" t="str">
        <f>IF($A13&lt;=①基本情報と建物情報の入力!$G$20, IF(①基本情報と建物情報の入力!$H35&gt;=3, BH13,"-"),"-")</f>
        <v>-</v>
      </c>
      <c r="FJ13" s="24" t="str">
        <f>IF($A13&lt;=①基本情報と建物情報の入力!$G$20, IF(①基本情報と建物情報の入力!$H35&gt;=1, IF($A13=1, 0, BI13),"-"),"-")</f>
        <v>-</v>
      </c>
      <c r="FK13" s="16" t="str">
        <f>IF($A13&lt;=①基本情報と建物情報の入力!$G$20, IF(①基本情報と建物情報の入力!$H35&gt;=1, IF($A13=1, 0, BJ13),"-"),"-")</f>
        <v>-</v>
      </c>
      <c r="FL13" s="25" t="str">
        <f>IF($A13&lt;=①基本情報と建物情報の入力!$G$20, IF(①基本情報と建物情報の入力!$H35&gt;=1, IF($A13=1, 0, BK13),"-"),"-")</f>
        <v>-</v>
      </c>
      <c r="FM13" s="24" t="str">
        <f>IF($A13&lt;=①基本情報と建物情報の入力!$G$20, IF(①基本情報と建物情報の入力!$H35&gt;=1, BL13,"-"),"-")</f>
        <v>-</v>
      </c>
      <c r="FN13" s="16" t="str">
        <f>IF($A13&lt;=①基本情報と建物情報の入力!$G$20, IF(①基本情報と建物情報の入力!$H35&gt;=2, BM13,"-"),"-")</f>
        <v>-</v>
      </c>
      <c r="FO13" s="25" t="str">
        <f>IF($A13&lt;=①基本情報と建物情報の入力!$G$20, IF(①基本情報と建物情報の入力!$H35&gt;=3, BN13,"-"),"-")</f>
        <v>-</v>
      </c>
      <c r="FP13" s="24" t="str">
        <f>IF($A13&lt;=①基本情報と建物情報の入力!$G$20, IF(①基本情報と建物情報の入力!$H35&gt;=1, SUM(EN13,EQ13),"-"),"-")</f>
        <v>-</v>
      </c>
      <c r="FQ13" s="16" t="str">
        <f>IF($A13&lt;=①基本情報と建物情報の入力!$G$20, IF(①基本情報と建物情報の入力!$H35&gt;=2, SUM(EO13,ER13),"-"),"-")</f>
        <v>-</v>
      </c>
      <c r="FR13" s="25" t="str">
        <f>IF($A13&lt;=①基本情報と建物情報の入力!$G$20, IF(①基本情報と建物情報の入力!$H35&gt;=3, SUM(EP13,ES13),"-"),"-")</f>
        <v>-</v>
      </c>
      <c r="FS13" s="24" t="str">
        <f>IF($A13&lt;=①基本情報と建物情報の入力!$G$20, IF(①基本情報と建物情報の入力!$H35&gt;=1, AQ13,"-"),"-")</f>
        <v>-</v>
      </c>
      <c r="FT13" s="16" t="str">
        <f>IF($A13&lt;=①基本情報と建物情報の入力!$G$20, IF(①基本情報と建物情報の入力!$H35&gt;=2, AR13,"-"),"-")</f>
        <v>-</v>
      </c>
      <c r="FU13" s="25" t="str">
        <f>IF($A13&lt;=①基本情報と建物情報の入力!$G$20, IF(①基本情報と建物情報の入力!$H35&gt;=3, AS13,"-"),"-")</f>
        <v>-</v>
      </c>
      <c r="FV13" s="24" t="str">
        <f>IF($A13&lt;=①基本情報と建物情報の入力!$G$20, IF(①基本情報と建物情報の入力!$H35&gt;=1, SUM(EU13,EX13,FA13,FD13,FG13,FJ13,FM13,FP13,FS13),"-"),"-")</f>
        <v>-</v>
      </c>
      <c r="FW13" s="16" t="str">
        <f>IF($A13&lt;=①基本情報と建物情報の入力!$G$20, IF(①基本情報と建物情報の入力!$H35&gt;=2, SUM(EV13,EY13,FB13,FE13,FH13,FK13,FN13,FQ13,FT13),"-"),"-")</f>
        <v>-</v>
      </c>
      <c r="FX13" s="25" t="str">
        <f>IF($A13&lt;=①基本情報と建物情報の入力!$G$20, IF(①基本情報と建物情報の入力!$H35&gt;=3, SUM(EW13,EZ13,FC13,FF13,FI13,FL13,FO13,FR13,FU13),"-"),"-")</f>
        <v>-</v>
      </c>
      <c r="FY13" s="99"/>
      <c r="FZ13" s="24" t="str">
        <f>IF($A13&lt;=①基本情報と建物情報の入力!$G$20, ①基本情報と建物情報の入力!H$61, "-")</f>
        <v>-</v>
      </c>
      <c r="GA13" s="16" t="str">
        <f>IF($A13&lt;=①基本情報と建物情報の入力!$G$20, ①基本情報と建物情報の入力!H$62, "-")</f>
        <v>-</v>
      </c>
      <c r="GB13" s="16" t="str">
        <f>IF($A13&lt;=①基本情報と建物情報の入力!$G$20, ①基本情報と建物情報の入力!H$63, "-")</f>
        <v>-</v>
      </c>
      <c r="GC13" s="16" t="str">
        <f>IF($A13&lt;=①基本情報と建物情報の入力!$G$20, ①基本情報と建物情報の入力!H$64, "-")</f>
        <v>-</v>
      </c>
      <c r="GD13" s="16" t="str">
        <f>IF($A13&lt;=①基本情報と建物情報の入力!$G$20, ①基本情報と建物情報の入力!H$65, "-")</f>
        <v>-</v>
      </c>
      <c r="GE13" s="16" t="str">
        <f>IF($A13&lt;=①基本情報と建物情報の入力!$G$20, ①基本情報と建物情報の入力!H$66, "-")</f>
        <v>-</v>
      </c>
      <c r="GF13" s="16" t="str">
        <f>IF(A13&lt;=①基本情報と建物情報の入力!$G$20, ①基本情報と建物情報の入力!$H$66/(2*(0.09-0.15)*①基本情報と建物情報の入力!$H$66+1),"-")</f>
        <v>-</v>
      </c>
      <c r="GG13" s="16" t="str">
        <f>IF($A13&lt;=①基本情報と建物情報の入力!$G$20, ①基本情報と建物情報の入力!H$67, "-")</f>
        <v>-</v>
      </c>
      <c r="GH13" s="25" t="str">
        <f>IF($A13&lt;=①基本情報と建物情報の入力!$G$20, 4.65, "-")</f>
        <v>-</v>
      </c>
      <c r="GI13" s="99"/>
      <c r="GJ13" s="24" t="str">
        <f>IF($A13&lt;=①基本情報と建物情報の入力!$G$20,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3" s="16" t="str">
        <f t="array" ref="GK13">IF($A13&lt;=①基本情報と建物情報の入力!$G$20,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3" s="16" t="str">
        <f t="array" ref="GL13">IF($A13&lt;=①基本情報と建物情報の入力!$G$20,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3" s="16" t="str">
        <f t="array" ref="GM13">IF($A13&lt;=①基本情報と建物情報の入力!$G$20,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3" s="16" t="str">
        <f t="array" ref="GN13">IF($A13&lt;=①基本情報と建物情報の入力!$G$20,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3" s="16" t="str">
        <f t="array" ref="GO13">IF($A13&lt;=①基本情報と建物情報の入力!$G$20,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3" s="16" t="str">
        <f t="array" ref="GP13">IF($A13&lt;=①基本情報と建物情報の入力!$G$20,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3" s="16" t="str">
        <f t="array" ref="GQ13">IF($A13&lt;=①基本情報と建物情報の入力!$G$20,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3" s="16" t="str">
        <f t="array" ref="GR13">IF($A13&lt;=①基本情報と建物情報の入力!$G$20,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3" s="16" t="str">
        <f t="array" ref="GS13">IF($A13&lt;=①基本情報と建物情報の入力!$G$20,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3" s="25" t="str">
        <f t="array" ref="GT13">IF($A13&lt;=①基本情報と建物情報の入力!$G$20,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3" s="99"/>
      <c r="GV13" s="24" t="str">
        <f>IF($A13&lt;=①基本情報と建物情報の入力!$G$20, 温度差係数!$A$10, "-")</f>
        <v>-</v>
      </c>
      <c r="GW13" s="16" t="str">
        <f>IF($A13&lt;=①基本情報と建物情報の入力!$G$20,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3" s="16" t="str">
        <f>IF($A13&lt;=①基本情報と建物情報の入力!$G$20, 温度差係数!$B$10, "-")</f>
        <v>-</v>
      </c>
      <c r="GY13" s="25" t="str">
        <f>IF($A13&lt;=①基本情報と建物情報の入力!$G$20, INDEX(温度差係数!$C$10:$J$10, 0, MATCH(①基本情報と建物情報の入力!$G$13, 温度差係数!$C$9:$J$9, 0)), "-")</f>
        <v>-</v>
      </c>
      <c r="GZ13" s="99"/>
      <c r="HA13" s="24" t="str">
        <f>IF($A13&lt;=①基本情報と建物情報の入力!$G$20, IF(①基本情報と建物情報の入力!$H35&gt;=1, EH13*$FZ13*$GV13+EK13*$FZ13*$GW13,"-"),"-")</f>
        <v>-</v>
      </c>
      <c r="HB13" s="16" t="str">
        <f>IF($A13&lt;=①基本情報と建物情報の入力!$G$20, IF(①基本情報と建物情報の入力!$H35&gt;=2, EI13*$FZ13*$GV13+EL13*$FZ13*$GW13,"-"),"-")</f>
        <v>-</v>
      </c>
      <c r="HC13" s="25" t="str">
        <f>IF($A13&lt;=①基本情報と建物情報の入力!$G$20, IF(①基本情報と建物情報の入力!$H35&gt;=3, EJ13*$FZ13*$GV13+EM13*$FZ13*$GW13,"-"),"-")</f>
        <v>-</v>
      </c>
      <c r="HD13" s="24" t="str">
        <f>IF($A13&lt;=①基本情報と建物情報の入力!$G$20, IF(①基本情報と建物情報の入力!$H35&gt;=1, EX13*$GA13*$GV13,"-"),"-")</f>
        <v>-</v>
      </c>
      <c r="HE13" s="16" t="str">
        <f>IF($A13&lt;=①基本情報と建物情報の入力!$G$20, IF(①基本情報と建物情報の入力!$H35&gt;=2, EY13*$GA13*$GV13,"-"),"-")</f>
        <v>-</v>
      </c>
      <c r="HF13" s="25" t="str">
        <f>IF($A13&lt;=①基本情報と建物情報の入力!$G$20, IF(①基本情報と建物情報の入力!$H35&gt;=3, EZ13*$GA13*$GV13,"-"),"-")</f>
        <v>-</v>
      </c>
      <c r="HG13" s="24" t="str">
        <f>IF($A13&lt;=①基本情報と建物情報の入力!$G$20, IF(①基本情報と建物情報の入力!$H35&gt;=1, FA13*$GB13*$GX13,"-"),"-")</f>
        <v>-</v>
      </c>
      <c r="HH13" s="16" t="str">
        <f>IF($A13&lt;=①基本情報と建物情報の入力!$G$20, IF(①基本情報と建物情報の入力!$H35&gt;=2, FB13*$GB13*$GX13,"-"),"-")</f>
        <v>-</v>
      </c>
      <c r="HI13" s="25" t="str">
        <f>IF($A13&lt;=①基本情報と建物情報の入力!$G$20, IF(①基本情報と建物情報の入力!$H35&gt;=3, FC13*$GB13*$GX13,"-"),"-")</f>
        <v>-</v>
      </c>
      <c r="HJ13" s="24" t="str">
        <f>IF($A13&lt;=①基本情報と建物情報の入力!$G$20, IF(①基本情報と建物情報の入力!$H35&gt;=1, FD13*$GC13*$GV13,"-"),"-")</f>
        <v>-</v>
      </c>
      <c r="HK13" s="16" t="str">
        <f>IF($A13&lt;=①基本情報と建物情報の入力!$G$20, IF(①基本情報と建物情報の入力!$H35&gt;=2, FE13*$GC13*$GV13,"-"),"-")</f>
        <v>-</v>
      </c>
      <c r="HL13" s="25" t="str">
        <f>IF($A13&lt;=①基本情報と建物情報の入力!$G$20, IF(①基本情報と建物情報の入力!$H35&gt;=3, FF13*$GC13*$GV13,"-"),"-")</f>
        <v>-</v>
      </c>
      <c r="HM13" s="24" t="str">
        <f>IF($A13&lt;=①基本情報と建物情報の入力!$G$20, IF(①基本情報と建物情報の入力!$H35&gt;=1, FG13*$GD13*$GY13,"-"),"-")</f>
        <v>-</v>
      </c>
      <c r="HN13" s="16" t="str">
        <f>IF($A13&lt;=①基本情報と建物情報の入力!$G$20, IF(①基本情報と建物情報の入力!$H35&gt;=2, FH13*$GD13*$GY13,"-"),"-")</f>
        <v>-</v>
      </c>
      <c r="HO13" s="25" t="str">
        <f>IF($A13&lt;=①基本情報と建物情報の入力!$G$20, IF(①基本情報と建物情報の入力!$H35&gt;=3, FI13*$GD13*$GY13,"-"),"-")</f>
        <v>-</v>
      </c>
      <c r="HP13" s="24" t="str">
        <f>IF($A13&lt;=①基本情報と建物情報の入力!$G$20, IF(①基本情報と建物情報の入力!$H35&gt;=1, FJ13*$GE13*$GY13,"-"),"-")</f>
        <v>-</v>
      </c>
      <c r="HQ13" s="16" t="str">
        <f>IF($A13&lt;=①基本情報と建物情報の入力!$G$20, IF(①基本情報と建物情報の入力!$H35&gt;=2, FK13*$GE13*$GY13,"-"),"-")</f>
        <v>-</v>
      </c>
      <c r="HR13" s="25" t="str">
        <f>IF($A13&lt;=①基本情報と建物情報の入力!$G$20, IF(①基本情報と建物情報の入力!$H35&gt;=3, FL13*$GE13*$GY13,"-"),"-")</f>
        <v>-</v>
      </c>
      <c r="HS13" s="24" t="str">
        <f>IF($A13&lt;=①基本情報と建物情報の入力!$G$20, IF(①基本情報と建物情報の入力!$H35&gt;=1, FM13*$GF13*$GY13,"-"),"-")</f>
        <v>-</v>
      </c>
      <c r="HT13" s="16" t="str">
        <f>IF($A13&lt;=①基本情報と建物情報の入力!$G$20, IF(①基本情報と建物情報の入力!$H35&gt;=2, FN13*$GF13*$GY13,"-"),"-")</f>
        <v>-</v>
      </c>
      <c r="HU13" s="25" t="str">
        <f>IF($A13&lt;=①基本情報と建物情報の入力!$G$20, IF(①基本情報と建物情報の入力!$H35&gt;=3, FO13*$GF13*$GY13,"-"),"-")</f>
        <v>-</v>
      </c>
      <c r="HV13" s="24" t="str">
        <f>IF($A13&lt;=①基本情報と建物情報の入力!$G$20, IF(①基本情報と建物情報の入力!$H35&gt;=1, EN13*$GG13*$GV13+EQ13*$GG13*$GW13,"-"),"-")</f>
        <v>-</v>
      </c>
      <c r="HW13" s="16" t="str">
        <f>IF($A13&lt;=①基本情報と建物情報の入力!$G$20, IF(①基本情報と建物情報の入力!$H35&gt;=2, EO13*$GG13*$GV13+ER13*$GG13*$GW13,"-"),"-")</f>
        <v>-</v>
      </c>
      <c r="HX13" s="25" t="str">
        <f>IF($A13&lt;=①基本情報と建物情報の入力!$G$20, IF(①基本情報と建物情報の入力!$H35&gt;=3, EP13*$GG13*$GV13+ES13*$GG13*$GW13,"-"),"-")</f>
        <v>-</v>
      </c>
      <c r="HY13" s="24" t="str">
        <f>IF($A13&lt;=①基本情報と建物情報の入力!$G$20, IF(①基本情報と建物情報の入力!$H35&gt;=1, FS13*$GH13*$GW13,"-"),"-")</f>
        <v>-</v>
      </c>
      <c r="HZ13" s="16" t="str">
        <f>IF($A13&lt;=①基本情報と建物情報の入力!$G$20, IF(①基本情報と建物情報の入力!$H35&gt;=2, FT13*$GH13*$GW13,"-"),"-")</f>
        <v>-</v>
      </c>
      <c r="IA13" s="25" t="str">
        <f>IF($A13&lt;=①基本情報と建物情報の入力!$G$20, IF(①基本情報と建物情報の入力!$H35&gt;=3, FU13*$GH13*$GW13,"-"),"-")</f>
        <v>-</v>
      </c>
      <c r="IB13" s="99"/>
      <c r="IC13" s="24" t="str">
        <f>IF($A13&lt;=①基本情報と建物情報の入力!$G$20, IF(①基本情報と建物情報の入力!$H35&gt;=1, SUM(BP13:BQ13,BS13) *$GJ13*$GV13+BR13*$GJ13*$GW13,"-"),"-")</f>
        <v>-</v>
      </c>
      <c r="ID13" s="16" t="str">
        <f>IF($A13&lt;=①基本情報と建物情報の入力!$G$20, IF(①基本情報と建物情報の入力!$H35&gt;=2, SUM(BT13:BU13,BW13) *$GJ13*$GV13+BV13*$GJ13*$GW13,"-"),"-")</f>
        <v>-</v>
      </c>
      <c r="IE13" s="25" t="str">
        <f>IF($A13&lt;=①基本情報と建物情報の入力!$G$20, IF(①基本情報と建物情報の入力!$H35&gt;=3, SUM(BX13:BY13,CA13) *$GJ13*$GV13+BZ13*$GJ13*$GW13,"-"),"-")</f>
        <v>-</v>
      </c>
      <c r="IF13" s="24" t="str">
        <f>IF($A13&lt;=①基本情報と建物情報の入力!$G$20, IF(①基本情報と建物情報の入力!$H35&gt;=1, CB13*$GK13*$GV13,"-"),"-")</f>
        <v>-</v>
      </c>
      <c r="IG13" s="16" t="str">
        <f>IF($A13&lt;=①基本情報と建物情報の入力!$G$20, IF(①基本情報と建物情報の入力!$H35&gt;=2, CC13*$GK13*$GV13,"-"),"-")</f>
        <v>-</v>
      </c>
      <c r="IH13" s="25" t="str">
        <f>IF($A13&lt;=①基本情報と建物情報の入力!$G$20, IF(①基本情報と建物情報の入力!$H35&gt;=3, CD13*$GK13*$GV13,"-"),"-")</f>
        <v>-</v>
      </c>
      <c r="II13" s="24" t="str">
        <f>IF($A13&lt;=①基本情報と建物情報の入力!$G$20, IF(①基本情報と建物情報の入力!$H35&gt;=1, CE13*$GL13*$GV13,"-"),"-")</f>
        <v>-</v>
      </c>
      <c r="IJ13" s="16" t="str">
        <f>IF($A13&lt;=①基本情報と建物情報の入力!$G$20, IF(①基本情報と建物情報の入力!$H35&gt;=2, CF13*$GL13*$GV13,"-"),"-")</f>
        <v>-</v>
      </c>
      <c r="IK13" s="25" t="str">
        <f>IF($A13&lt;=①基本情報と建物情報の入力!$G$20, IF(①基本情報と建物情報の入力!$H35&gt;=3, CG13*$GL13*$GV13,"-"),"-")</f>
        <v>-</v>
      </c>
      <c r="IL13" s="24" t="str">
        <f>IF($A13&lt;=①基本情報と建物情報の入力!$G$20, IF(①基本情報と建物情報の入力!$H35&gt;=1, SUM(CH13:CI13,CK13)*$GM13*$GV13+CJ13*$GM13*$GW13,"-"),"-")</f>
        <v>-</v>
      </c>
      <c r="IM13" s="16" t="str">
        <f>IF($A13&lt;=①基本情報と建物情報の入力!$G$20, IF(①基本情報と建物情報の入力!$H35&gt;=2, SUM(CL13:CM13,CO13)*$GM13*$GV13+CN13*$GM13*$GW13,"-"),"-")</f>
        <v>-</v>
      </c>
      <c r="IN13" s="25" t="str">
        <f>IF($A13&lt;=①基本情報と建物情報の入力!$G$20, IF(①基本情報と建物情報の入力!$H35&gt;=3, SUM(CP13:CQ13,CS13)*$GM13*$GV13+CR13*$GM13*$GW13,"-"),"-")</f>
        <v>-</v>
      </c>
      <c r="IO13" s="24" t="str">
        <f>IF($A13&lt;=①基本情報と建物情報の入力!$G$20, IF(①基本情報と建物情報の入力!$H35&gt;=1, CT13*$GN13*$GV13,"-"),"-")</f>
        <v>-</v>
      </c>
      <c r="IP13" s="16" t="str">
        <f>IF($A13&lt;=①基本情報と建物情報の入力!$G$20, IF(①基本情報と建物情報の入力!$H35&gt;=2, CU13*$GN13*$GV13,"-"),"-")</f>
        <v>-</v>
      </c>
      <c r="IQ13" s="25" t="str">
        <f>IF($A13&lt;=①基本情報と建物情報の入力!$G$20, IF(①基本情報と建物情報の入力!$H35&gt;=3, CV13*$GN13*$GV13,"-"),"-")</f>
        <v>-</v>
      </c>
      <c r="IR13" s="24" t="str">
        <f>IF($A13&lt;=①基本情報と建物情報の入力!$G$20, IF(①基本情報と建物情報の入力!$H35&gt;=1, SUM(CW13:CX13,CZ13)*$GO13*$GV13+CY13*$GO13*$GW13,"-"),"-")</f>
        <v>-</v>
      </c>
      <c r="IS13" s="16" t="str">
        <f>IF($A13&lt;=①基本情報と建物情報の入力!$G$20, IF(①基本情報と建物情報の入力!$H35&gt;=2, SUM(DA13:DB13,DD13)*$GO13*$GV13+DC13*$GO13*$GW13,"-"),"-")</f>
        <v>-</v>
      </c>
      <c r="IT13" s="25" t="str">
        <f>IF($A13&lt;=①基本情報と建物情報の入力!$G$20, IF(①基本情報と建物情報の入力!$H35&gt;=3, SUM(DE13:DF13,DH13)*$GO13*$GV13+DG13*$GO13*$GW13,"-"),"-")</f>
        <v>-</v>
      </c>
      <c r="IU13" s="24" t="str">
        <f>IF($A13&lt;=①基本情報と建物情報の入力!$G$20, IF(①基本情報と建物情報の入力!$H35&gt;=1, DI13*$GP13*$GV13,"-"),"-")</f>
        <v>-</v>
      </c>
      <c r="IV13" s="16" t="str">
        <f>IF($A13&lt;=①基本情報と建物情報の入力!$G$20, IF(①基本情報と建物情報の入力!$H35&gt;=2, DJ13*$GP13*$GV13,"-"),"-")</f>
        <v>-</v>
      </c>
      <c r="IW13" s="25" t="str">
        <f>IF($A13&lt;=①基本情報と建物情報の入力!$G$20, IF(①基本情報と建物情報の入力!$H35&gt;=3, DK13*$GP13*$GV13,"-"),"-")</f>
        <v>-</v>
      </c>
      <c r="IX13" s="24" t="str">
        <f>IF($A13&lt;=①基本情報と建物情報の入力!$G$20, IF(①基本情報と建物情報の入力!$H35&gt;=1, DL13*$GQ13*$GV13,"-"),"-")</f>
        <v>-</v>
      </c>
      <c r="IY13" s="16" t="str">
        <f>IF($A13&lt;=①基本情報と建物情報の入力!$G$20, IF(①基本情報と建物情報の入力!$H35&gt;=2, DM13*$GQ13*$GV13,"-"),"-")</f>
        <v>-</v>
      </c>
      <c r="IZ13" s="25" t="str">
        <f>IF($A13&lt;=①基本情報と建物情報の入力!$G$20, IF(①基本情報と建物情報の入力!$H35&gt;=3, DN13*$GQ13*$GV13,"-"),"-")</f>
        <v>-</v>
      </c>
      <c r="JA13" s="24" t="str">
        <f>IF($A13&lt;=①基本情報と建物情報の入力!$G$20, IF(①基本情報と建物情報の入力!$H35&gt;=1, DO13*$GR13*$GV13,"-"),"-")</f>
        <v>-</v>
      </c>
      <c r="JB13" s="16" t="str">
        <f>IF($A13&lt;=①基本情報と建物情報の入力!$G$20, IF(①基本情報と建物情報の入力!$H35&gt;=2, DP13*$GR13*$GV13,"-"),"-")</f>
        <v>-</v>
      </c>
      <c r="JC13" s="25" t="str">
        <f>IF($A13&lt;=①基本情報と建物情報の入力!$G$20, IF(①基本情報と建物情報の入力!$H35&gt;=3, DQ13*$GR13*$GV13,"-"),"-")</f>
        <v>-</v>
      </c>
      <c r="JD13" s="24" t="str">
        <f>IF($A13&lt;=①基本情報と建物情報の入力!$G$20, IF(①基本情報と建物情報の入力!$H35&gt;=1, SUM(DR13:DS13,DU13)*$GS13*$GV13+DT13*$GS13*$GW13,"-"),"-")</f>
        <v>-</v>
      </c>
      <c r="JE13" s="16" t="str">
        <f>IF($A13&lt;=①基本情報と建物情報の入力!$G$20, IF(①基本情報と建物情報の入力!$H35&gt;=2, SUM(DV13:DW13,DY13)*$GS13*$GV13+DX13*$GS13*$GW13,"-"),"-")</f>
        <v>-</v>
      </c>
      <c r="JF13" s="25" t="str">
        <f>IF($A13&lt;=①基本情報と建物情報の入力!$G$20, IF(①基本情報と建物情報の入力!$H35&gt;=3, SUM(DZ13:EA13,EC13)*$GS13*$GV13+EB13*$GS13*$GW13,"-"),"-")</f>
        <v>-</v>
      </c>
      <c r="JG13" s="24" t="str">
        <f>IF($A13&lt;=①基本情報と建物情報の入力!$G$20, IF(①基本情報と建物情報の入力!$H35&gt;=1, ED13*$GT13*$GX13,"-"),"-")</f>
        <v>-</v>
      </c>
      <c r="JH13" s="16" t="str">
        <f>IF($A13&lt;=①基本情報と建物情報の入力!$G$20, IF(①基本情報と建物情報の入力!$H35&gt;=2, EE13*$GT13*$GX13,"-"),"-")</f>
        <v>-</v>
      </c>
      <c r="JI13" s="25" t="str">
        <f>IF($A13&lt;=①基本情報と建物情報の入力!$G$20, IF(①基本情報と建物情報の入力!$H35&gt;=3, EF13*$GT13*$GX13,"-"),"-")</f>
        <v>-</v>
      </c>
      <c r="JJ13" s="99"/>
      <c r="JK13" s="24" t="str">
        <f>IF($A13&lt;=①基本情報と建物情報の入力!$G$20, IF(①基本情報と建物情報の入力!$H35&gt;=1, SUM(HA13,HD13,HG13,HJ13,HM13,HP13,HS13,HV13,HY13)+SUM(IC13,IF13,II13,IL13,IO13,IR13,IU13,IX13,JA13,JD13,JG13),"-"),"-")</f>
        <v>-</v>
      </c>
      <c r="JL13" s="16" t="str">
        <f>IF($A13&lt;=①基本情報と建物情報の入力!$G$20, IF(①基本情報と建物情報の入力!$H35&gt;=2, SUM(HB13,HE13,HH13,HK13,HN13,HQ13,HT13,HW13,HZ13)+SUM(ID13,IG13,IJ13,IM13,IP13,IS13,IV13,IY13,JB13,JE13,JH13),"-"),"-")</f>
        <v>-</v>
      </c>
      <c r="JM13" s="25" t="str">
        <f>IF($A13&lt;=①基本情報と建物情報の入力!$G$20, IF(①基本情報と建物情報の入力!$H35&gt;=3, SUM(HC13,HF13,HI13,HL13,HO13,HR13,HU13,HX13,IA13)+SUM(IE13,IH13,IK13,IN13,IQ13,IT13,IW13,IZ13,JC13,JF13,JI13),"-"),"-")</f>
        <v>-</v>
      </c>
      <c r="JN13" s="16" t="str">
        <f>IF($A13&lt;=①基本情報と建物情報の入力!$G$20, IF(①基本情報と建物情報の入力!$H35&gt;=1, ROUNDUP(JK13/FV13, 2),"-"),"-")</f>
        <v>-</v>
      </c>
      <c r="JO13" s="16" t="str">
        <f>IF($A13&lt;=①基本情報と建物情報の入力!$G$20, IF(①基本情報と建物情報の入力!$H35&gt;=2, ROUNDUP(JL13/FW13, 2),"-"),"-")</f>
        <v>-</v>
      </c>
      <c r="JP13" s="16" t="str">
        <f>IF($A13&lt;=①基本情報と建物情報の入力!$G$20, IF(①基本情報と建物情報の入力!$H35&gt;=3, ROUNDUP(JM13/FX13, 2),"-"),"-")</f>
        <v>-</v>
      </c>
      <c r="JQ13" s="99"/>
      <c r="JR13" s="101" t="str">
        <f>IF($A13&lt;=①基本情報と建物情報の入力!$G$20, INDEX(方位係数!$B$7:$H$16, MATCH(JR$4, 方位係数!$A$7:$A$16,0), MATCH(①基本情報と建物情報の入力!$G$13, 方位係数!$B$6:$I$6,0)),"-")</f>
        <v>-</v>
      </c>
      <c r="JS13" s="101" t="str">
        <f>IF($A13&lt;=①基本情報と建物情報の入力!$G$20, INDEX(方位係数!$B$7:$H$16, MATCH(JS$4, 方位係数!$A$7:$A$16,0), MATCH(①基本情報と建物情報の入力!$G$13, 方位係数!$B$6:$I$6,0)),"-")</f>
        <v>-</v>
      </c>
      <c r="JT13" s="101" t="str">
        <f>IF($A13&lt;=①基本情報と建物情報の入力!$G$20, INDEX(方位係数!$B$7:$H$16, MATCH(JT$4, 方位係数!$A$7:$A$16,0), MATCH(①基本情報と建物情報の入力!$G$13, 方位係数!$B$6:$I$6,0)),"-")</f>
        <v>-</v>
      </c>
      <c r="JU13" s="101" t="str">
        <f>IF($A13&lt;=①基本情報と建物情報の入力!$G$20, INDEX(方位係数!$B$7:$H$16, MATCH(JU$4, 方位係数!$A$7:$A$16,0), MATCH(①基本情報と建物情報の入力!$G$13, 方位係数!$B$6:$I$6,0)),"-")</f>
        <v>-</v>
      </c>
      <c r="JV13" s="101" t="str">
        <f>IF($A13&lt;=①基本情報と建物情報の入力!$G$20, INDEX(方位係数!$B$7:$H$16, MATCH(JV$4, 方位係数!$A$7:$A$16,0), MATCH(①基本情報と建物情報の入力!$G$13, 方位係数!$B$6:$I$6,0)),"-")</f>
        <v>-</v>
      </c>
      <c r="JW13" s="99"/>
      <c r="JX13" s="24" t="str">
        <f>IF($A13&lt;=①基本情報と建物情報の入力!$G$20, IF(①基本情報と建物情報の入力!$H35&gt;=1, IF(AT13=0, 0, AT13*0.034*($FZ13+(BP13*$GJ13+$CE13*$GL13+CH13*$GM13+CW13*$GO13+DR13*$GS13)/AT13)*JR13),"-"),"-")</f>
        <v>-</v>
      </c>
      <c r="JY13" s="16" t="str">
        <f>IF($A13&lt;=①基本情報と建物情報の入力!$G$20, IF(①基本情報と建物情報の入力!$H35&gt;=1, IF(AU13=0, 0, AU13*0.034*($FZ13+(BQ13*$GJ13+$CE13*$GL13+CI13*$GM13+CX13*$GO13+DS13*$GS13)/AU13)*JS13),"-"),"-")</f>
        <v>-</v>
      </c>
      <c r="JZ13" s="16" t="str">
        <f>IF($A13&lt;=①基本情報と建物情報の入力!$G$20, IF(①基本情報と建物情報の入力!$H35&gt;=1, IF(AV13=0, 0, AV13*0.034*($FZ13+(BR13*$GJ13+$CE13*$GL13+CJ13*$GM13+CY13*$GO13+DT13*$GS13)/AV13)*JT13),"-"),"-")</f>
        <v>-</v>
      </c>
      <c r="KA13" s="25" t="str">
        <f>IF($A13&lt;=①基本情報と建物情報の入力!$G$20, IF(①基本情報と建物情報の入力!$H35&gt;=1, IF(AW13=0, 0, AW13*0.034*($FZ13+(BS13*$GJ13+$CE13*$GL13+CK13*$GM13+CZ13*$GO13+DU13*$GS13)/AW13)*JU13),"-"),"-")</f>
        <v>-</v>
      </c>
      <c r="KB13" s="24" t="str">
        <f>IF($A13&lt;=①基本情報と建物情報の入力!$G$20, IF(①基本情報と建物情報の入力!$H35&gt;=2, IF(AX13=0, 0, AX13*0.034*($FZ13+(BT13*$GJ13+$CF13*$GL13+CL13*$GM13+DA13*$GO13+DV13*$GS13)/AX13)*JR13),"-"),"-")</f>
        <v>-</v>
      </c>
      <c r="KC13" s="16" t="str">
        <f>IF($A13&lt;=①基本情報と建物情報の入力!$G$20, IF(①基本情報と建物情報の入力!$H35&gt;=2, IF(AY13=0, 0, AY13*0.034*($FZ13+(BU13*$GJ13+$CF13*$GL13+CM13*$GM13+DB13*$GO13+DW13*$GS13)/AY13)*JS13),"-"),"-")</f>
        <v>-</v>
      </c>
      <c r="KD13" s="16" t="str">
        <f>IF($A13&lt;=①基本情報と建物情報の入力!$G$20, IF(①基本情報と建物情報の入力!$H35&gt;=2, IF(AZ13=0, 0, AZ13*0.034*($FZ13+(BV13*$GJ13+$CF13*$GL13+CN13*$GM13+DC13*$GO13+DX13*$GS13)/AZ13)*JT13),"-"),"-")</f>
        <v>-</v>
      </c>
      <c r="KE13" s="25" t="str">
        <f>IF($A13&lt;=①基本情報と建物情報の入力!$G$20, IF(①基本情報と建物情報の入力!$H35&gt;=2, IF(BA13=0, 0, BA13*0.034*($FZ13+(BW13*$GJ13+$CF13*$GL13+CO13*$GM13+DD13*$GO13+DY13*$GS13)/BA13)*JU13),"-"),"-")</f>
        <v>-</v>
      </c>
      <c r="KF13" s="24" t="str">
        <f>IF($A13&lt;=①基本情報と建物情報の入力!$G$20, IF(①基本情報と建物情報の入力!$H35&gt;=3, IF(BB13=0, 0, BB13*0.034*($FZ13+(BX13*$GJ13+$CG13*$GL13+CP13*$GM13+DE13*$GO13+DZ13*$GS13)/BB13)*JR13),"-"),"-")</f>
        <v>-</v>
      </c>
      <c r="KG13" s="16" t="str">
        <f>IF($A13&lt;=①基本情報と建物情報の入力!$G$20, IF(①基本情報と建物情報の入力!$H35&gt;=3, IF(BC13=0, 0, BC13*0.034*($FZ13+(BY13*$GJ13+$CG13*$GL13+CQ13*$GM13+DF13*$GO13+EA13*$GS13)/BC13)*JS13),"-"),"-")</f>
        <v>-</v>
      </c>
      <c r="KH13" s="16" t="str">
        <f>IF($A13&lt;=①基本情報と建物情報の入力!$G$20, IF(①基本情報と建物情報の入力!$H35&gt;=3, IF(BD13=0, 0, BD13*0.034*($FZ13+(BZ13*$GJ13+$CG13*$GL13+CR13*$GM13+DG13*$GO13+EB13*$GS13)/BD13)*JT13),"-"),"-")</f>
        <v>-</v>
      </c>
      <c r="KI13" s="25" t="str">
        <f>IF($A13&lt;=①基本情報と建物情報の入力!$G$20, IF(①基本情報と建物情報の入力!$H35&gt;=3, IF(BE13=0, 0, BE13*0.034*($FZ13+(CA13*$GJ13+$CG13*$GL13+CS13*$GM13+DH13*$GO13+EC13*$GS13)/BE13)*JU13),"-"),"-")</f>
        <v>-</v>
      </c>
      <c r="KJ13" s="24" t="str">
        <f>IF($A13&lt;=①基本情報と建物情報の入力!$G$20, IF(①基本情報と建物情報の入力!$H35&gt;=1, IF(EX13=0, 0, EX13*0.034*($GA13+(CB13*$GK13+CT13*$GN13+DL13*$GQ13)/EX13)*$JV13),"-"),"-")</f>
        <v>-</v>
      </c>
      <c r="KK13" s="16" t="str">
        <f>IF($A13&lt;=①基本情報と建物情報の入力!$G$20, IF(①基本情報と建物情報の入力!$H35&gt;=2, IF(EY13=0, 0, EY13*0.034*($GA13+(CC13*$GK13+CU13*$GN13+DM13*$GQ13)/EY13)*$JV13),"-"),"-")</f>
        <v>-</v>
      </c>
      <c r="KL13" s="25" t="str">
        <f>IF($A13&lt;=①基本情報と建物情報の入力!$G$20, IF(①基本情報と建物情報の入力!$H35&gt;=3, IF(EZ13=0, 0, EZ13*0.034*($GA13+(CD13*$GK13+CV13*$GN13+DN13*$GQ13)/EZ13)*$JV13),"-"),"-")</f>
        <v>-</v>
      </c>
      <c r="KM13" s="24" t="str">
        <f>IF($A13&lt;=①基本情報と建物情報の入力!$G$20, 0.51,"-")</f>
        <v>-</v>
      </c>
      <c r="KN13" s="25" t="str">
        <f>IF($A13&lt;=①基本情報と建物情報の入力!$G$20, IF(①基本情報と建物情報の入力!$H35&gt;=1, ①基本情報と建物情報の入力!$H$68,"-"),"-")</f>
        <v>-</v>
      </c>
      <c r="KO13" s="24" t="str">
        <f>IF($A13&lt;=①基本情報と建物情報の入力!$G$20, IF(①基本情報と建物情報の入力!$H35&gt;=1, AE13*$KM13*$KN13*JR13,"-"),"-")</f>
        <v>-</v>
      </c>
      <c r="KP13" s="16" t="str">
        <f>IF($A13&lt;=①基本情報と建物情報の入力!$G$20, IF(①基本情報と建物情報の入力!$H35&gt;=1, AF13*$KM13*$KN13,"-"),"-")</f>
        <v>-</v>
      </c>
      <c r="KQ13" s="16" t="str">
        <f>IF($A13&lt;=①基本情報と建物情報の入力!$G$20, IF(①基本情報と建物情報の入力!$H35&gt;=1, AG13*$KM13*$KN13,"-"),"-")</f>
        <v>-</v>
      </c>
      <c r="KR13" s="25" t="str">
        <f>IF($A13&lt;=①基本情報と建物情報の入力!$G$20, IF(①基本情報と建物情報の入力!$H35&gt;=1, AH13*$KM13*$KN13,"-"),"-")</f>
        <v>-</v>
      </c>
      <c r="KS13" s="24" t="str">
        <f>IF($A13&lt;=①基本情報と建物情報の入力!$G$20, IF(①基本情報と建物情報の入力!$H35&gt;=2, AI13*$KM13*$KN13*JR13,"-"),"-")</f>
        <v>-</v>
      </c>
      <c r="KT13" s="16" t="str">
        <f>IF($A13&lt;=①基本情報と建物情報の入力!$G$20, IF(①基本情報と建物情報の入力!$H35&gt;=2, AJ13*$KM13*$KN13*JS13,"-"),"-")</f>
        <v>-</v>
      </c>
      <c r="KU13" s="16" t="str">
        <f>IF($A13&lt;=①基本情報と建物情報の入力!$G$20, IF(①基本情報と建物情報の入力!$H35&gt;=2, AK13*$KM13*$KN13*JT13,"-"),"-")</f>
        <v>-</v>
      </c>
      <c r="KV13" s="25" t="str">
        <f>IF($A13&lt;=①基本情報と建物情報の入力!$G$20, IF(①基本情報と建物情報の入力!$H35&gt;=2, AL13*$KM13*$KN13*JU13,"-"),"-")</f>
        <v>-</v>
      </c>
      <c r="KW13" s="24" t="str">
        <f>IF($A13&lt;=①基本情報と建物情報の入力!$G$20, IF(①基本情報と建物情報の入力!$H35&gt;=3, AM13*$KM13*$KN13*JR13,"-"),"-")</f>
        <v>-</v>
      </c>
      <c r="KX13" s="16" t="str">
        <f>IF($A13&lt;=①基本情報と建物情報の入力!$G$20, IF(①基本情報と建物情報の入力!$H35&gt;=3, AN13*$KM13*$KN13*JS13,"-"),"-")</f>
        <v>-</v>
      </c>
      <c r="KY13" s="16" t="str">
        <f>IF($A13&lt;=①基本情報と建物情報の入力!$G$20, IF(①基本情報と建物情報の入力!$H35&gt;=3, AO13*$KM13*$KN13*JT13,"-"),"-")</f>
        <v>-</v>
      </c>
      <c r="KZ13" s="25" t="str">
        <f>IF($A13&lt;=①基本情報と建物情報の入力!$G$20, IF(①基本情報と建物情報の入力!$H35&gt;=3, AP13*$KM13*$KN13*JU13,"-"),"-")</f>
        <v>-</v>
      </c>
      <c r="LA13" s="16" t="str">
        <f>IF($A13&lt;=①基本情報と建物情報の入力!$G$20, IF(①基本情報と建物情報の入力!$H35&gt;=1, SUM(JX13:KA13,KJ13,KO13:KR13), "-"), "-")</f>
        <v>-</v>
      </c>
      <c r="LB13" s="16" t="str">
        <f>IF($A13&lt;=①基本情報と建物情報の入力!$G$20, IF(①基本情報と建物情報の入力!$H35&gt;=2, SUM(KB13:KE13,KK13,KS13:KV13), "-"), "-")</f>
        <v>-</v>
      </c>
      <c r="LC13" s="16" t="str">
        <f>IF($A13&lt;=①基本情報と建物情報の入力!$G$20, IF(①基本情報と建物情報の入力!$H35&gt;=3, SUM(KF13:KI13,KL13,KW13:KZ13), "-"), "-")</f>
        <v>-</v>
      </c>
      <c r="LD13" s="137" t="str">
        <f>IF($A13&lt;=①基本情報と建物情報の入力!$G$20, IF(①基本情報と建物情報の入力!$H35&gt;=1, ROUNDDOWN(LA13/FV13*100, 1),"-"),"-")</f>
        <v>-</v>
      </c>
      <c r="LE13" s="138" t="str">
        <f>IF($A13&lt;=①基本情報と建物情報の入力!$G$20, IF(①基本情報と建物情報の入力!$H35&gt;=2, ROUNDDOWN(LB13/FW13*100, 1),"-"),"-")</f>
        <v>-</v>
      </c>
      <c r="LF13" s="139" t="str">
        <f>IF($A13&lt;=①基本情報と建物情報の入力!$G$20, IF(①基本情報と建物情報の入力!$H35&gt;=3, ROUNDDOWN(LC13/FX13*100, 1),"-"),"-")</f>
        <v>-</v>
      </c>
      <c r="LG13" s="99"/>
      <c r="LH13" s="102" t="str">
        <f>IF($A13&lt;=①基本情報と建物情報の入力!$G$20, INDEX(方位係数!$B$21:$I$30, MATCH(LH$4, 方位係数!$A$21:$A$30,0), MATCH(①基本情報と建物情報の入力!$G$13, 方位係数!$B$20:$I$20,0)),"-")</f>
        <v>-</v>
      </c>
      <c r="LI13" s="101" t="str">
        <f>IF($A13&lt;=①基本情報と建物情報の入力!$G$20, INDEX(方位係数!$B$21:$I$30, MATCH(LI$4, 方位係数!$A$21:$A$30,0), MATCH(①基本情報と建物情報の入力!$G$13, 方位係数!$B$20:$I$20,0)),"-")</f>
        <v>-</v>
      </c>
      <c r="LJ13" s="101" t="str">
        <f>IF($A13&lt;=①基本情報と建物情報の入力!$G$20, INDEX(方位係数!$B$21:$I$30, MATCH(LJ$4, 方位係数!$A$21:$A$30,0), MATCH(①基本情報と建物情報の入力!$G$13, 方位係数!$B$20:$I$20,0)),"-")</f>
        <v>-</v>
      </c>
      <c r="LK13" s="101" t="str">
        <f>IF($A13&lt;=①基本情報と建物情報の入力!$G$20, INDEX(方位係数!$B$21:$I$30, MATCH(LK$4, 方位係数!$A$21:$A$30,0), MATCH(①基本情報と建物情報の入力!$G$13, 方位係数!$B$20:$I$20,0)),"-")</f>
        <v>-</v>
      </c>
      <c r="LL13" s="103" t="str">
        <f>IF($A13&lt;=①基本情報と建物情報の入力!$G$20, INDEX(方位係数!$B$21:$I$30, MATCH(LL$4, 方位係数!$A$21:$A$30,0), MATCH(①基本情報と建物情報の入力!$G$13, 方位係数!$B$20:$I$20,0)),"-")</f>
        <v>-</v>
      </c>
      <c r="LM13" s="99"/>
      <c r="LN13" s="46" t="str">
        <f>IF($A13&lt;=①基本情報と建物情報の入力!$G$20, IF(①基本情報と建物情報の入力!$H35&gt;=1, IF(AT13=0, 0, AT13*0.034*($FZ13+(BP13*$GJ13+$CE13*$GL13+CH13*$GM13+CW13*$GO13+DR13*$GS13)/AT13)*LH13),"-"),"-")</f>
        <v>-</v>
      </c>
      <c r="LO13" s="47" t="str">
        <f>IF($A13&lt;=①基本情報と建物情報の入力!$G$20, IF(①基本情報と建物情報の入力!$H35&gt;=1, IF(AU13=0, 0, AU13*0.034*($FZ13+(BQ13*$GJ13+$CE13*$GL13+CI13*$GM13+CX13*$GO13+DS13*$GS13)/AU13)*LI13),"-"),"-")</f>
        <v>-</v>
      </c>
      <c r="LP13" s="47" t="str">
        <f>IF($A13&lt;=①基本情報と建物情報の入力!$G$20, IF(①基本情報と建物情報の入力!$H35&gt;=1, IF(AV13=0, 0, AV13*0.034*($FZ13+(BR13*$GJ13+$CE13*$GL13+CJ13*$GM13+CY13*$GO13+DT13*$GS13)/AV13)*LJ13),"-"),"-")</f>
        <v>-</v>
      </c>
      <c r="LQ13" s="104" t="str">
        <f>IF($A13&lt;=①基本情報と建物情報の入力!$G$20, IF(①基本情報と建物情報の入力!$H35&gt;=1, IF(AW13=0, 0, AW13*0.034*($FZ13+(BS13*$GJ13+$CE13*$GL13+CK13*$GM13+CZ13*$GO13+DU13*$GS13)/AW13)*LK13),"-"),"-")</f>
        <v>-</v>
      </c>
      <c r="LR13" s="24" t="str">
        <f>IF($A13&lt;=①基本情報と建物情報の入力!$G$20, IF(①基本情報と建物情報の入力!$H35&gt;=2, IF(AX13=0, 0, AX13*0.034*($FZ13+(BT13*$GJ13+$CF13*$GL13+CL13*$GM13+DA13*$GO13+DV13*$GS13)/AX13)*LH13),"-"),"-")</f>
        <v>-</v>
      </c>
      <c r="LS13" s="16" t="str">
        <f>IF($A13&lt;=①基本情報と建物情報の入力!$G$20, IF(①基本情報と建物情報の入力!$H35&gt;=2, IF(AY13=0, 0, AY13*0.034*($FZ13+(BU13*$GJ13+$CF13*$GL13+CM13*$GM13+DB13*$GO13+DW13*$GS13)/AY13)*LI13),"-"),"-")</f>
        <v>-</v>
      </c>
      <c r="LT13" s="16" t="str">
        <f>IF($A13&lt;=①基本情報と建物情報の入力!$G$20, IF(①基本情報と建物情報の入力!$H35&gt;=2, IF(AZ13=0, 0, AZ13*0.034*($FZ13+(BV13*$GJ13+$CF13*$GL13+CN13*$GM13+DC13*$GO13+DX13*$GS13)/AZ13)*LJ13),"-"),"-")</f>
        <v>-</v>
      </c>
      <c r="LU13" s="25" t="str">
        <f>IF($A13&lt;=①基本情報と建物情報の入力!$G$20, IF(①基本情報と建物情報の入力!$H35&gt;=2, IF(BA13=0, 0, BA13*0.034*($FZ13+(BW13*$GJ13+$CF13*$GL13+CO13*$GM13+DD13*$GO13+DY13*$GS13)/BA13)*LK13),"-"),"-")</f>
        <v>-</v>
      </c>
      <c r="LV13" s="24" t="str">
        <f>IF($A13&lt;=①基本情報と建物情報の入力!$G$20, IF(①基本情報と建物情報の入力!$H35&gt;=3, IF(BB13=0, 0, BB13*0.034*($FZ13+(BX13*$GJ13+$CG13*$GL13+CP13*$GM13+DE13*$GO13+DZ13*$GS13)/BB13)*LH13),"-"),"-")</f>
        <v>-</v>
      </c>
      <c r="LW13" s="16" t="str">
        <f>IF($A13&lt;=①基本情報と建物情報の入力!$G$20, IF(①基本情報と建物情報の入力!$H35&gt;=3, IF(BC13=0, 0, BC13*0.034*($FZ13+(BY13*$GJ13+$CG13*$GL13+CQ13*$GM13+DF13*$GO13+EA13*$GS13)/BC13)*LI13),"-"),"-")</f>
        <v>-</v>
      </c>
      <c r="LX13" s="16" t="str">
        <f>IF($A13&lt;=①基本情報と建物情報の入力!$G$20, IF(①基本情報と建物情報の入力!$H35&gt;=3, IF(BD13=0, 0, BD13*0.034*($FZ13+(BZ13*$GJ13+$CG13*$GL13+CR13*$GM13+DG13*$GO13+EB13*$GS13)/BD13)*LJ13),"-"),"-")</f>
        <v>-</v>
      </c>
      <c r="LY13" s="25" t="str">
        <f>IF($A13&lt;=①基本情報と建物情報の入力!$G$20, IF(①基本情報と建物情報の入力!$H35&gt;=3, IF(BE13=0, 0, BE13*0.034*($FZ13+(CA13*$GJ13+$CG13*$GL13+CS13*$GM13+DH13*$GO13+EC13*$GS13)/BE13)*LK13),"-"),"-")</f>
        <v>-</v>
      </c>
      <c r="LZ13" s="16" t="str">
        <f>IF($A13&lt;=①基本情報と建物情報の入力!$G$20, IF(①基本情報と建物情報の入力!$H35&gt;=1, IF(EX13=0, 0, EX13*0.034*($GA13+(CB13*$GK13+CT13*$GN13+DL13*$GQ13)/EX13)*$LL13),"-"),"-")</f>
        <v>-</v>
      </c>
      <c r="MA13" s="16" t="str">
        <f>IF($A13&lt;=①基本情報と建物情報の入力!$G$20, IF(①基本情報と建物情報の入力!$H35&gt;=2, IF(EY13=0, 0, EY13*0.034*($GA13+(CC13*$GK13+CU13*$GN13+DM13*$GQ13)/EY13)*$LL13),"-"),"-")</f>
        <v>-</v>
      </c>
      <c r="MB13" s="16" t="str">
        <f>IF($A13&lt;=①基本情報と建物情報の入力!$G$20, IF(①基本情報と建物情報の入力!$H35&gt;=3, IF(EZ13=0, 0, EZ13*0.034*($GA13+(CD13*$GK13+CV13*$GN13+DN13*$GQ13)/EZ13)*$LL13),"-"),"-")</f>
        <v>-</v>
      </c>
      <c r="MC13" s="24" t="str">
        <f>IF($A13&lt;=①基本情報と建物情報の入力!$G$20, 0.93,"-")</f>
        <v>-</v>
      </c>
      <c r="MD13" s="25" t="str">
        <f>IF($A13&lt;=①基本情報と建物情報の入力!$G$20, IF(①基本情報と建物情報の入力!$H35&gt;=1, ①基本情報と建物情報の入力!$H$69,"-"),"-")</f>
        <v>-</v>
      </c>
      <c r="ME13" s="24" t="str">
        <f>IF($A13&lt;=①基本情報と建物情報の入力!$G$20, IF(①基本情報と建物情報の入力!$H35&gt;=1, AE13*$MC13*$MD13*LH13,"-"),"-")</f>
        <v>-</v>
      </c>
      <c r="MF13" s="16" t="str">
        <f>IF($A13&lt;=①基本情報と建物情報の入力!$G$20, IF(①基本情報と建物情報の入力!$H35&gt;=1, AF13*$MC13*$MD13*LI13,"-"),"-")</f>
        <v>-</v>
      </c>
      <c r="MG13" s="16" t="str">
        <f>IF($A13&lt;=①基本情報と建物情報の入力!$G$20, IF(①基本情報と建物情報の入力!$H35&gt;=1, AG13*$MC13*$MD13*LJ13,"-"),"-")</f>
        <v>-</v>
      </c>
      <c r="MH13" s="25" t="str">
        <f>IF($A13&lt;=①基本情報と建物情報の入力!$G$20, IF(①基本情報と建物情報の入力!$H35&gt;=1, AH13*$MC13*$MD13*LK13,"-"),"-")</f>
        <v>-</v>
      </c>
      <c r="MI13" s="24" t="str">
        <f>IF($A13&lt;=①基本情報と建物情報の入力!$G$20, IF(①基本情報と建物情報の入力!$H35&gt;=2, AI13*$MC13*$MD13*LH13,"-"),"-")</f>
        <v>-</v>
      </c>
      <c r="MJ13" s="16" t="str">
        <f>IF($A13&lt;=①基本情報と建物情報の入力!$G$20, IF(①基本情報と建物情報の入力!$H35&gt;=2, AJ13*$MC13*$MD13*LI13,"-"),"-")</f>
        <v>-</v>
      </c>
      <c r="MK13" s="16" t="str">
        <f>IF($A13&lt;=①基本情報と建物情報の入力!$G$20, IF(①基本情報と建物情報の入力!$H35&gt;=2, AK13*$MC13*$MD13*LJ13,"-"),"-")</f>
        <v>-</v>
      </c>
      <c r="ML13" s="25" t="str">
        <f>IF($A13&lt;=①基本情報と建物情報の入力!$G$20, IF(①基本情報と建物情報の入力!$H35&gt;=2, AL13*$MC13*$MD13*LK13,"-"),"-")</f>
        <v>-</v>
      </c>
      <c r="MM13" s="24" t="str">
        <f>IF($A13&lt;=①基本情報と建物情報の入力!$G$20, IF(①基本情報と建物情報の入力!$H35&gt;=3, AM13*$MC13*$MD13*LH13,"-"),"-")</f>
        <v>-</v>
      </c>
      <c r="MN13" s="16" t="str">
        <f>IF($A13&lt;=①基本情報と建物情報の入力!$G$20, IF(①基本情報と建物情報の入力!$H35&gt;=3, AN13*$MC13*$MD13*LI13,"-"),"-")</f>
        <v>-</v>
      </c>
      <c r="MO13" s="16" t="str">
        <f>IF($A13&lt;=①基本情報と建物情報の入力!$G$20, IF(①基本情報と建物情報の入力!$H35&gt;=3, AO13*$MC13*$MD13*LJ13,"-"),"-")</f>
        <v>-</v>
      </c>
      <c r="MP13" s="25" t="str">
        <f>IF($A13&lt;=①基本情報と建物情報の入力!$G$20, IF(①基本情報と建物情報の入力!$H35&gt;=3, AP13*$MC13*$MD13*LK13,"-"),"-")</f>
        <v>-</v>
      </c>
      <c r="MQ13" s="16" t="str">
        <f>IF($A13&lt;=①基本情報と建物情報の入力!$G$20, IF(①基本情報と建物情報の入力!$H35&gt;=1, SUM(LN13:LQ13,LZ13,ME13:MH13), "-"), "-")</f>
        <v>-</v>
      </c>
      <c r="MR13" s="16" t="str">
        <f>IF($A13&lt;=①基本情報と建物情報の入力!$G$20, IF(①基本情報と建物情報の入力!$H35&gt;=2, SUM(LR13:LU13,MA13,MI13:ML13), "-"), "-")</f>
        <v>-</v>
      </c>
      <c r="MS13" s="16" t="str">
        <f>IF($A13&lt;=①基本情報と建物情報の入力!$G$20, IF(①基本情報と建物情報の入力!$H35&gt;=3, SUM(LV13:LY13,MB13,MM13:MP13), "-"), "-")</f>
        <v>-</v>
      </c>
      <c r="MT13" s="137" t="str">
        <f>IF($A13&lt;=①基本情報と建物情報の入力!$G$20, IF(①基本情報と建物情報の入力!$H35&gt;=1, ROUNDUP(MQ13/FV13*100,1),"-"),"-")</f>
        <v>-</v>
      </c>
      <c r="MU13" s="138" t="str">
        <f>IF($A13&lt;=①基本情報と建物情報の入力!$G$20, IF(①基本情報と建物情報の入力!$H35&gt;=2,ROUNDUP(MR13/FW13*100,1),"-"),"-")</f>
        <v>-</v>
      </c>
      <c r="MV13" s="139" t="str">
        <f>IF($A13&lt;=①基本情報と建物情報の入力!$G$20, IF(①基本情報と建物情報の入力!$H35&gt;=3, ROUNDUP(MS13/FX13*100,1),"-"),"-")</f>
        <v>-</v>
      </c>
      <c r="MW13" s="99"/>
      <c r="MX13" s="24" t="str">
        <f>IF($A13&lt;=①基本情報と建物情報の入力!$G$20, IF(①基本情報と建物情報の入力!$H35&gt;=1, 1,"-"), "-")</f>
        <v>-</v>
      </c>
      <c r="MY13" s="16" t="str">
        <f>IF($A13&lt;=①基本情報と建物情報の入力!$G$20, IF(①基本情報と建物情報の入力!$H35&gt;=2, 1,"-"), "-")</f>
        <v>-</v>
      </c>
      <c r="MZ13" s="25" t="str">
        <f>IF($A13&lt;=①基本情報と建物情報の入力!$G$20, IF(①基本情報と建物情報の入力!$H35&gt;=3, ①基本情報と建物情報の入力!$H35-2,"-"), "-")</f>
        <v>-</v>
      </c>
      <c r="NA13" s="24" t="str">
        <f>IF($A13&lt;=①基本情報と建物情報の入力!$G$20, IF(①基本情報と建物情報の入力!$H35&gt;=1, FV13*MX13, "-"),"-")</f>
        <v>-</v>
      </c>
      <c r="NB13" s="16" t="str">
        <f>IF($A13&lt;=①基本情報と建物情報の入力!$G$20, IF(①基本情報と建物情報の入力!$H35&gt;=2, FW13*MY13, "-"),"-")</f>
        <v>-</v>
      </c>
      <c r="NC13" s="25" t="str">
        <f>IF($A13&lt;=①基本情報と建物情報の入力!$G$20, IF(①基本情報と建物情報の入力!$H35&gt;=3, FX13*MZ13, "-"),"-")</f>
        <v>-</v>
      </c>
      <c r="ND13" s="24" t="str">
        <f>IF($A13&lt;=①基本情報と建物情報の入力!$G$20, IF(①基本情報と建物情報の入力!$H35&gt;=1,  JK13*MX13, "-"),"-")</f>
        <v>-</v>
      </c>
      <c r="NE13" s="16" t="str">
        <f>IF($A13&lt;=①基本情報と建物情報の入力!$G$20, IF(①基本情報と建物情報の入力!$H35&gt;=2,  JL13*MY13, "-"),"-")</f>
        <v>-</v>
      </c>
      <c r="NF13" s="25" t="str">
        <f>IF($A13&lt;=①基本情報と建物情報の入力!$G$20, IF(①基本情報と建物情報の入力!$H35&gt;=3,  JM13*MZ13, "-"),"-")</f>
        <v>-</v>
      </c>
      <c r="NG13" s="24" t="str">
        <f>IF($A13&lt;=①基本情報と建物情報の入力!$G$20, IF(①基本情報と建物情報の入力!$H35&gt;=1,  MQ13*MX13, "-"),"-")</f>
        <v>-</v>
      </c>
      <c r="NH13" s="16" t="str">
        <f>IF($A13&lt;=①基本情報と建物情報の入力!$G$20, IF(①基本情報と建物情報の入力!$H35&gt;=2,  MR13*MY13, "-"),"-")</f>
        <v>-</v>
      </c>
      <c r="NI13" s="25" t="str">
        <f>IF($A13&lt;=①基本情報と建物情報の入力!$G$20, IF(①基本情報と建物情報の入力!$H35&gt;=3,  MS13*MZ13, "-"),"-")</f>
        <v>-</v>
      </c>
      <c r="NJ13" s="112"/>
      <c r="NK13" s="112"/>
      <c r="NL13" s="99"/>
      <c r="NM13" s="209" t="str">
        <f>IF($A13&lt;=①基本情報と建物情報の入力!$G$20,IF(①基本情報と建物情報の入力!$H35&gt;=1,③一次エネルギー消費量の計算結果!E33-③一次エネルギー消費量の計算結果!F33,"-"),"-")</f>
        <v>-</v>
      </c>
      <c r="NN13" s="210" t="str">
        <f>IF($A13&lt;=①基本情報と建物情報の入力!$G$20,IF(①基本情報と建物情報の入力!$H35&gt;=2,③一次エネルギー消費量の計算結果!E34-③一次エネルギー消費量の計算結果!F34,"-"),"-")</f>
        <v>-</v>
      </c>
      <c r="NO13" s="211" t="str">
        <f>IF($A13&lt;=①基本情報と建物情報の入力!$G$20,IF(①基本情報と建物情報の入力!$H35&gt;=3,③一次エネルギー消費量の計算結果!E35-③一次エネルギー消費量の計算結果!F35,"-"),"-")</f>
        <v>-</v>
      </c>
      <c r="NP13" s="209" t="str">
        <f>IF($A13&lt;=①基本情報と建物情報の入力!$G$20,IF(①基本情報と建物情報の入力!$H35&gt;=1,③一次エネルギー消費量の計算結果!G33-③一次エネルギー消費量の計算結果!H33,"-"),"-")</f>
        <v>-</v>
      </c>
      <c r="NQ13" s="210" t="str">
        <f>IF($A13&lt;=①基本情報と建物情報の入力!$G$20,IF(①基本情報と建物情報の入力!$H35&gt;=2,③一次エネルギー消費量の計算結果!G34-③一次エネルギー消費量の計算結果!H34,"-"),"-")</f>
        <v>-</v>
      </c>
      <c r="NR13" s="211" t="str">
        <f>IF($A13&lt;=①基本情報と建物情報の入力!$G$20,IF(①基本情報と建物情報の入力!$H35&gt;=3,③一次エネルギー消費量の計算結果!G35-③一次エネルギー消費量の計算結果!H35,"-"),"-")</f>
        <v>-</v>
      </c>
      <c r="NS13" s="209" t="str">
        <f>IF($A13&lt;=①基本情報と建物情報の入力!$G$20, IF(①基本情報と建物情報の入力!$H35&gt;=1,NM13*MX13,"-"), "-")</f>
        <v>-</v>
      </c>
      <c r="NT13" s="210" t="str">
        <f>IF($A13&lt;=①基本情報と建物情報の入力!$G$20, IF(①基本情報と建物情報の入力!$H35&gt;=2,NN13*MY13,"-"), "-")</f>
        <v>-</v>
      </c>
      <c r="NU13" s="211" t="str">
        <f>IF($A13&lt;=①基本情報と建物情報の入力!$G$20, IF(①基本情報と建物情報の入力!$H35&gt;=3,NO13*MZ13,"-"), "-")</f>
        <v>-</v>
      </c>
      <c r="NV13" s="209" t="str">
        <f>IF($A13&lt;=①基本情報と建物情報の入力!$G$20, IF(①基本情報と建物情報の入力!$H35&gt;=1,NP13*MX13,"-"), "-")</f>
        <v>-</v>
      </c>
      <c r="NW13" s="210" t="str">
        <f>IF($A13&lt;=①基本情報と建物情報の入力!$G$20, IF(①基本情報と建物情報の入力!$H35&gt;=2,NQ13*MY13,"-"), "-")</f>
        <v>-</v>
      </c>
      <c r="NX13" s="210" t="str">
        <f>IF($A13&lt;=①基本情報と建物情報の入力!$G$20, IF(①基本情報と建物情報の入力!$H35&gt;=3,NR13*MZ13,"-"), "-")</f>
        <v>-</v>
      </c>
      <c r="NY13" s="112"/>
      <c r="NZ13" s="112"/>
    </row>
    <row r="14" spans="1:390" s="16" customFormat="1">
      <c r="A14" s="17">
        <f t="shared" si="0"/>
        <v>8</v>
      </c>
      <c r="B14" s="154" t="s">
        <v>104</v>
      </c>
      <c r="C14" s="16" t="str">
        <f>IF(A14&lt;=①基本情報と建物情報の入力!$G$20, ①基本情報と建物情報の入力!$G$19/①基本情報と建物情報の入力!$G$20, "-")</f>
        <v>-</v>
      </c>
      <c r="D14" s="16" t="str">
        <f>IF(A14&lt;=①基本情報と建物情報の入力!$G$20, IF(①基本情報と建物情報の入力!H36&gt;=1, (①基本情報と建物情報の入力!$D36+SQRT(①基本情報と建物情報の入力!$D36^2-16*①基本情報と建物情報の入力!$C36))/4, "-"), "-")</f>
        <v>-</v>
      </c>
      <c r="E14" s="16" t="str">
        <f>IF(A14&lt;=①基本情報と建物情報の入力!$G$20, IF(①基本情報と建物情報の入力!H36&gt;=1, (①基本情報と建物情報の入力!$D36-SQRT(①基本情報と建物情報の入力!$D36^2-16*①基本情報と建物情報の入力!$C36))/4, "-"), "-")</f>
        <v>-</v>
      </c>
      <c r="F14" s="16" t="str">
        <f>IF(A14&lt;=①基本情報と建物情報の入力!$G$20, IF(①基本情報と建物情報の入力!H36&gt;=1, IF(A14=①基本情報と建物情報の入力!$G$20, ①基本情報と建物情報の入力!$C36, ①基本情報と建物情報の入力!G36), "-"), "-")</f>
        <v>-</v>
      </c>
      <c r="G14" s="16" t="str">
        <f>IF(A14&lt;=①基本情報と建物情報の入力!$G$20, IF(①基本情報と建物情報の入力!H36&gt;=1, IF(A14=1, 0, ①基本情報と建物情報の入力!F36), "-"), "-")</f>
        <v>-</v>
      </c>
      <c r="H14" s="24" t="str">
        <f>IF(A14&lt;=①基本情報と建物情報の入力!$G$20,IF(①基本情報と建物情報の入力!H36&gt;=1, ①基本情報と建物情報の入力!$E36*(1-(0.24/①基本情報と建物情報の入力!$H36))*0.64,"-"), "-")</f>
        <v>-</v>
      </c>
      <c r="I14" s="16" t="str">
        <f>IF(A14&lt;=①基本情報と建物情報の入力!$G$20,IF(①基本情報と建物情報の入力!H36&gt;=1,①基本情報と建物情報の入力!$E36*0.12/①基本情報と建物情報の入力!$H36,"-"), "-")</f>
        <v>-</v>
      </c>
      <c r="J14" s="16" t="str">
        <f>IF(A14&lt;=①基本情報と建物情報の入力!$G$20,IF(①基本情報と建物情報の入力!H36&gt;=1,①基本情報と建物情報の入力!$E36*(1-(0.24/①基本情報と建物情報の入力!$H36))*0.36,"-"), "-")</f>
        <v>-</v>
      </c>
      <c r="K14" s="25" t="str">
        <f>IF(A14&lt;=①基本情報と建物情報の入力!$G$20,IF(①基本情報と建物情報の入力!H36&gt;=1,①基本情報と建物情報の入力!$E36*0.12/①基本情報と建物情報の入力!$H36,"-"), "-")</f>
        <v>-</v>
      </c>
      <c r="L14" s="24" t="str">
        <f>IF($A14&lt;=①基本情報と建物情報の入力!$G$20, IF(①基本情報と建物情報の入力!H36&gt;=1,D14*$C14-H14, "-"), "-")</f>
        <v>-</v>
      </c>
      <c r="M14" s="16" t="str">
        <f>IF($A14&lt;=①基本情報と建物情報の入力!$G$20, IF(①基本情報と建物情報の入力!H36&gt;=1,E14*$C14-I14, "-"), "-")</f>
        <v>-</v>
      </c>
      <c r="N14" s="16" t="str">
        <f>IF($A14&lt;=①基本情報と建物情報の入力!$G$20, IF(①基本情報と建物情報の入力!H36&gt;=1,D14*$C14-J14-1.6*①基本情報と建物情報の入力!$H36, "-"), "-")</f>
        <v>-</v>
      </c>
      <c r="O14" s="25" t="str">
        <f>IF($A14&lt;=①基本情報と建物情報の入力!$G$20, IF(①基本情報と建物情報の入力!H36&gt;=1,E14*$C14-K14, "-"), "-")</f>
        <v>-</v>
      </c>
      <c r="P14" s="24" t="str">
        <f>IF(A14&lt;=①基本情報と建物情報の入力!$G$20, IF(①基本情報と建物情報の入力!H36&gt;=1,①基本情報と建物情報の入力!C36/①基本情報と建物情報の入力!H36, "-"), "-")</f>
        <v>-</v>
      </c>
      <c r="Q14" s="16" t="str">
        <f>IF(A14&lt;=①基本情報と建物情報の入力!$G$20, IF(①基本情報と建物情報の入力!H36&gt;=2, ①基本情報と建物情報の入力!C36/①基本情報と建物情報の入力!H36, "-"),"-")</f>
        <v>-</v>
      </c>
      <c r="R14" s="25" t="str">
        <f>IF(A14&lt;=①基本情報と建物情報の入力!$G$20,IF(①基本情報と建物情報の入力!H36&gt;=3, ①基本情報と建物情報の入力!C36/①基本情報と建物情報の入力!H36, "-"),"-")</f>
        <v>-</v>
      </c>
      <c r="S14" s="24" t="str">
        <f>IF($A14&lt;=①基本情報と建物情報の入力!$G$20, IF(①基本情報と建物情報の入力!$H36&gt;=1, IF(①基本情報と建物情報の入力!$I36="有り", P14*室面積の比率!$B$4, P14*室面積の比率!$B$5),"-"), "-")</f>
        <v>-</v>
      </c>
      <c r="T14" s="16" t="str">
        <f>IF($A14&lt;=①基本情報と建物情報の入力!$G$20, IF(①基本情報と建物情報の入力!$H36&gt;=2, IF(①基本情報と建物情報の入力!$I36="有り", Q14*室面積の比率!$B$4, Q14*室面積の比率!$B$5),"-"), "-")</f>
        <v>-</v>
      </c>
      <c r="U14" s="25" t="str">
        <f>IF($A14&lt;=①基本情報と建物情報の入力!$G$20, IF(①基本情報と建物情報の入力!$H36&gt;=3, IF(①基本情報と建物情報の入力!$I36="有り", R14*室面積の比率!$B$4, R14*室面積の比率!$B$5),"-"), "-")</f>
        <v>-</v>
      </c>
      <c r="V14" s="24" t="str">
        <f>IF($A14&lt;=①基本情報と建物情報の入力!$G$20, IF(①基本情報と建物情報の入力!$H36&gt;=1, IF(①基本情報と建物情報の入力!$I36="有り", P14*室面積の比率!$C$4, 0),"-"), "-")</f>
        <v>-</v>
      </c>
      <c r="W14" s="16" t="str">
        <f>IF($A14&lt;=①基本情報と建物情報の入力!$G$20, IF(①基本情報と建物情報の入力!$H36&gt;=2, IF(①基本情報と建物情報の入力!$I36="有り", Q14*室面積の比率!$C$4, 0),"-"), "-")</f>
        <v>-</v>
      </c>
      <c r="X14" s="25" t="str">
        <f>IF($A14&lt;=①基本情報と建物情報の入力!$G$20, IF(①基本情報と建物情報の入力!$H36&gt;=3, IF(①基本情報と建物情報の入力!$I36="有り", R14*室面積の比率!$C$4, 0),"-"), "-")</f>
        <v>-</v>
      </c>
      <c r="Y14" s="24" t="str">
        <f>IF(A14&lt;=①基本情報と建物情報の入力!$G$20, IF(①基本情報と建物情報の入力!H36&gt;=1, F14/①基本情報と建物情報の入力!H36, "-"),"-")</f>
        <v>-</v>
      </c>
      <c r="Z14" s="16" t="str">
        <f>IF(A14&lt;=①基本情報と建物情報の入力!$G$20, IF(①基本情報と建物情報の入力!H36&gt;=2, F14/①基本情報と建物情報の入力!H36, "-"),"-")</f>
        <v>-</v>
      </c>
      <c r="AA14" s="25" t="str">
        <f>IF(A14&lt;=①基本情報と建物情報の入力!$G$20, IF(①基本情報と建物情報の入力!H36&gt;=3, F14/①基本情報と建物情報の入力!H36, "-"),"-")</f>
        <v>-</v>
      </c>
      <c r="AB14" s="24" t="str">
        <f>IF(A14&lt;=①基本情報と建物情報の入力!$G$20, IF(①基本情報と建物情報の入力!H36&gt;=1, G14/①基本情報と建物情報の入力!H36, "-"),"-")</f>
        <v>-</v>
      </c>
      <c r="AC14" s="16" t="str">
        <f>IF(A14&lt;=①基本情報と建物情報の入力!$G$20, IF(①基本情報と建物情報の入力!H36&gt;=2, G14/①基本情報と建物情報の入力!H36, "-"),"-")</f>
        <v>-</v>
      </c>
      <c r="AD14" s="25" t="str">
        <f>IF(A14&lt;=①基本情報と建物情報の入力!$G$20, IF(①基本情報と建物情報の入力!H36&gt;=3, G14/①基本情報と建物情報の入力!H36, "-"),"-")</f>
        <v>-</v>
      </c>
      <c r="AE14" s="24" t="str">
        <f>IF(A14&lt;=①基本情報と建物情報の入力!$G$20, IF(①基本情報と建物情報の入力!H36&gt;=1,H14/①基本情報と建物情報の入力!H36,"-"), "-")</f>
        <v>-</v>
      </c>
      <c r="AF14" s="16" t="str">
        <f>IF(A14&lt;=①基本情報と建物情報の入力!$G$20,IF(①基本情報と建物情報の入力!H36&gt;=1,I14,"-"), "-")</f>
        <v>-</v>
      </c>
      <c r="AG14" s="16" t="str">
        <f>IF(A14&lt;=①基本情報と建物情報の入力!$G$20,IF(①基本情報と建物情報の入力!H36&gt;=1,J14/①基本情報と建物情報の入力!H36,"-"), "-")</f>
        <v>-</v>
      </c>
      <c r="AH14" s="25" t="str">
        <f>IF(A14&lt;=①基本情報と建物情報の入力!$G$20,IF(①基本情報と建物情報の入力!H36&gt;=1,IF(①基本情報と建物情報の入力!H36=1, K14,0), "-"),"-")</f>
        <v>-</v>
      </c>
      <c r="AI14" s="24" t="str">
        <f>IF(A14&lt;=①基本情報と建物情報の入力!$G$20, IF(①基本情報と建物情報の入力!H36&gt;=2, H14/①基本情報と建物情報の入力!H36,"-"),"-")</f>
        <v>-</v>
      </c>
      <c r="AJ14" s="16" t="str">
        <f>IF(A14&lt;=①基本情報と建物情報の入力!$G$20,IF(①基本情報と建物情報の入力!H36&gt;=2, 0, "-"), "-")</f>
        <v>-</v>
      </c>
      <c r="AK14" s="16" t="str">
        <f>IF(A14&lt;=①基本情報と建物情報の入力!$G$20, IF(①基本情報と建物情報の入力!H36&gt;=2, J14/①基本情報と建物情報の入力!H36,"-"),"-")</f>
        <v>-</v>
      </c>
      <c r="AL14" s="25" t="str">
        <f>IF(A14&lt;=①基本情報と建物情報の入力!$G$20, IF(①基本情報と建物情報の入力!H36&gt;=2, K14, "-"), "-")</f>
        <v>-</v>
      </c>
      <c r="AM14" s="24" t="str">
        <f>IF(A14&lt;=①基本情報と建物情報の入力!$G$20, IF(①基本情報と建物情報の入力!H36&gt;=3, H14/①基本情報と建物情報の入力!H36,"-"), "-")</f>
        <v>-</v>
      </c>
      <c r="AN14" s="16" t="str">
        <f>IF(A14&lt;=①基本情報と建物情報の入力!$G$20, IF(①基本情報と建物情報の入力!H36&gt;=3, 0, "-"),"-")</f>
        <v>-</v>
      </c>
      <c r="AO14" s="16" t="str">
        <f>IF(A14&lt;=①基本情報と建物情報の入力!$G$20,IF(①基本情報と建物情報の入力!H36&gt;=3, J14/①基本情報と建物情報の入力!H36,"-"),"-")</f>
        <v>-</v>
      </c>
      <c r="AP14" s="25" t="str">
        <f>IF(A14&lt;=①基本情報と建物情報の入力!$G$20,IF(①基本情報と建物情報の入力!H36&gt;=3, 0, "-"),"-")</f>
        <v>-</v>
      </c>
      <c r="AQ14" s="24" t="str">
        <f>IF(A14&lt;=①基本情報と建物情報の入力!$G$20,IF(①基本情報と建物情報の入力!H36&gt;=1,1.6,"-"), "-")</f>
        <v>-</v>
      </c>
      <c r="AR14" s="16" t="str">
        <f>IF(A14&lt;=①基本情報と建物情報の入力!$G$20, IF(①基本情報と建物情報の入力!H36&gt;=2, 1.6, "-"), "-")</f>
        <v>-</v>
      </c>
      <c r="AS14" s="25" t="str">
        <f>IF(A14&lt;=①基本情報と建物情報の入力!$G$20, IF(①基本情報と建物情報の入力!H36&gt;=3, 1.6, "-"), "-")</f>
        <v>-</v>
      </c>
      <c r="AT14" s="24" t="str">
        <f>IF(A14&lt;=①基本情報と建物情報の入力!$G$20, IF(①基本情報と建物情報の入力!H36&gt;=1,L14/①基本情報と建物情報の入力!H36, "-"), "-")</f>
        <v>-</v>
      </c>
      <c r="AU14" s="16" t="str">
        <f>IF(A14&lt;=①基本情報と建物情報の入力!$G$20, IF(①基本情報と建物情報の入力!H36&gt;=1,M14, "-"), "-")</f>
        <v>-</v>
      </c>
      <c r="AV14" s="16" t="str">
        <f>IF(A14&lt;=①基本情報と建物情報の入力!$G$20, IF(①基本情報と建物情報の入力!H36&gt;=1,N14/①基本情報と建物情報の入力!H36, "-"), "-")</f>
        <v>-</v>
      </c>
      <c r="AW14" s="25" t="str">
        <f>IF(A14&lt;=①基本情報と建物情報の入力!$G$20, IF(①基本情報と建物情報の入力!H36&gt;=1, IF(①基本情報と建物情報の入力!H36=1, O14, 0), "-"), "-")</f>
        <v>-</v>
      </c>
      <c r="AX14" s="24" t="str">
        <f>IF(A14&lt;=①基本情報と建物情報の入力!$G$20, IF(①基本情報と建物情報の入力!H36&gt;=2, L14/①基本情報と建物情報の入力!H36, "-"), "-")</f>
        <v>-</v>
      </c>
      <c r="AY14" s="16" t="str">
        <f>IF(A14&lt;=①基本情報と建物情報の入力!$G$20, IF(①基本情報と建物情報の入力!H36&gt;=2, 0, "-"), "-")</f>
        <v>-</v>
      </c>
      <c r="AZ14" s="16" t="str">
        <f>IF(A14&lt;=①基本情報と建物情報の入力!$G$20, IF(①基本情報と建物情報の入力!H36&gt;=2, N14/①基本情報と建物情報の入力!H36, "-"), "-")</f>
        <v>-</v>
      </c>
      <c r="BA14" s="25" t="str">
        <f>IF(A14&lt;=①基本情報と建物情報の入力!$G$20, IF(①基本情報と建物情報の入力!H36&gt;=2, O14, "-"),"-")</f>
        <v>-</v>
      </c>
      <c r="BB14" s="24" t="str">
        <f>IF(A14&lt;=①基本情報と建物情報の入力!$G$20, IF(①基本情報と建物情報の入力!H36&gt;=3, L14/①基本情報と建物情報の入力!H36, "-"),"-")</f>
        <v>-</v>
      </c>
      <c r="BC14" s="16" t="str">
        <f>IF(A14&lt;=①基本情報と建物情報の入力!$G$20, IF(①基本情報と建物情報の入力!H36&gt;=3, 0, "-"), "-")</f>
        <v>-</v>
      </c>
      <c r="BD14" s="16" t="str">
        <f>IF(A14&lt;=①基本情報と建物情報の入力!$G$20, IF(①基本情報と建物情報の入力!H36&gt;=3, N14/①基本情報と建物情報の入力!H36, "-"),"-")</f>
        <v>-</v>
      </c>
      <c r="BE14" s="25" t="str">
        <f>IF(A14&lt;=①基本情報と建物情報の入力!$G$20, IF(①基本情報と建物情報の入力!H36&gt;=3, 0, "-"), "-")</f>
        <v>-</v>
      </c>
      <c r="BF14" s="24" t="str">
        <f>IF(A14&lt;=①基本情報と建物情報の入力!$G$20, IF(①基本情報と建物情報の入力!H36=1, 0, IF(①基本情報と建物情報の入力!H36&gt;=2, E14*C14, "-")), "-")</f>
        <v>-</v>
      </c>
      <c r="BG14" s="16" t="str">
        <f>IF(A14&lt;=①基本情報と建物情報の入力!$G$20, IF(①基本情報と建物情報の入力!H36&gt;=2, E14*C14, "-"),"-")</f>
        <v>-</v>
      </c>
      <c r="BH14" s="25" t="str">
        <f>IF(A14&lt;=①基本情報と建物情報の入力!$G$20, IF(①基本情報と建物情報の入力!H36&gt;=3, E14*C14*2, "-"), "-")</f>
        <v>-</v>
      </c>
      <c r="BI14" s="24" t="str">
        <f>IF(A14&lt;=①基本情報と建物情報の入力!$G$20, IF(①基本情報と建物情報の入力!H36&gt;=1, IF(A14=1, 0, P14-AB14), "-"), "-")</f>
        <v>-</v>
      </c>
      <c r="BJ14" s="16" t="str">
        <f>IF(A14&lt;=①基本情報と建物情報の入力!$G$20, IF(①基本情報と建物情報の入力!H36&gt;=2, IF(A14=1, 0, Q14-AC14), "-"),"-")</f>
        <v>-</v>
      </c>
      <c r="BK14" s="25" t="str">
        <f>IF(A14&lt;=①基本情報と建物情報の入力!$G$20, IF(①基本情報と建物情報の入力!H36&gt;=3, IF(A14=1, 0, R14-AD14), "-"),"-")</f>
        <v>-</v>
      </c>
      <c r="BL14" s="24" t="str">
        <f>IF(A14&lt;=①基本情報と建物情報の入力!$G$20, IF(①基本情報と建物情報の入力!H36&gt;=1, IF(A14=①基本情報と建物情報の入力!$G$20, 0, P14-Y14), "-"), "-")</f>
        <v>-</v>
      </c>
      <c r="BM14" s="16" t="str">
        <f>IF(A14&lt;=①基本情報と建物情報の入力!$G$20, IF(①基本情報と建物情報の入力!H36&gt;=2, IF(A14=①基本情報と建物情報の入力!$G$20, 0, Q14-Z14), "-"), "-")</f>
        <v>-</v>
      </c>
      <c r="BN14" s="25" t="str">
        <f>IF(A14&lt;=①基本情報と建物情報の入力!$G$20, IF(①基本情報と建物情報の入力!H36&gt;=3, IF(A14=①基本情報と建物情報の入力!$G$20, 0, R14-AA14), "-"), "-")</f>
        <v>-</v>
      </c>
      <c r="BO14" s="99"/>
      <c r="BP14" s="24" t="str">
        <f>IF(A14&lt;=①基本情報と建物情報の入力!$G$20,IF(①基本情報と建物情報の入力!H36&gt;=1,IF(①基本情報と建物情報の入力!H36=1,C14*2/2,C14/2), "-"), "-")</f>
        <v>-</v>
      </c>
      <c r="BQ14" s="16" t="str">
        <f>IF(A14&lt;=①基本情報と建物情報の入力!$G$20, IF(①基本情報と建物情報の入力!H36&gt;=1, C14*2/2, "-"), "-")</f>
        <v>-</v>
      </c>
      <c r="BR14" s="16" t="str">
        <f>IF(A14&lt;=①基本情報と建物情報の入力!$G$20, IF(①基本情報と建物情報の入力!H36&gt;=1, IF(①基本情報と建物情報の入力!H36=1, C14*2/2, C14/2), "-"), "-")</f>
        <v>-</v>
      </c>
      <c r="BS14" s="25" t="str">
        <f>IF(A14&lt;=①基本情報と建物情報の入力!$G$20, IF(①基本情報と建物情報の入力!H36&gt;=1, IF(①基本情報と建物情報の入力!H36=1, C14*2/2, 0), "-"), "-")</f>
        <v>-</v>
      </c>
      <c r="BT14" s="24" t="str">
        <f>IF(A14&lt;=①基本情報と建物情報の入力!$G$20, IF(①基本情報と建物情報の入力!H36&gt;=2, C14/2, "-"), "-")</f>
        <v>-</v>
      </c>
      <c r="BU14" s="16" t="str">
        <f>IF(A14&lt;=①基本情報と建物情報の入力!$G$20, IF(①基本情報と建物情報の入力!H36&gt;=2, 0, "-"), "-")</f>
        <v>-</v>
      </c>
      <c r="BV14" s="16" t="str">
        <f>IF(A14&lt;=①基本情報と建物情報の入力!$G$20, IF(①基本情報と建物情報の入力!H36&gt;=2, C14/2, "-"), "-")</f>
        <v>-</v>
      </c>
      <c r="BW14" s="25" t="str">
        <f>IF(A14&lt;=①基本情報と建物情報の入力!$G$20, IF(①基本情報と建物情報の入力!H36&gt;=2, C14*2/2, "-"), "-")</f>
        <v>-</v>
      </c>
      <c r="BX14" s="24" t="str">
        <f>IF(A14&lt;=①基本情報と建物情報の入力!$G$20, IF(①基本情報と建物情報の入力!H36&gt;=3, 0, "-"), "-")</f>
        <v>-</v>
      </c>
      <c r="BY14" s="16" t="str">
        <f>IF(A14&lt;=①基本情報と建物情報の入力!$G$20, IF(①基本情報と建物情報の入力!H36&gt;=3, 0, "-"), "-")</f>
        <v>-</v>
      </c>
      <c r="BZ14" s="16" t="str">
        <f>IF(A14&lt;=①基本情報と建物情報の入力!$G$20, IF(①基本情報と建物情報の入力!H36&gt;=3, 0, "-"), "-")</f>
        <v>-</v>
      </c>
      <c r="CA14" s="25" t="str">
        <f>IF(A14&lt;=①基本情報と建物情報の入力!$G$20, IF(①基本情報と建物情報の入力!H36&gt;=3, 0, "-"), "-")</f>
        <v>-</v>
      </c>
      <c r="CB14" s="24" t="str">
        <f>IF(A14&lt;=①基本情報と建物情報の入力!$G$20,IF(①基本情報と建物情報の入力!H36&gt;=1, IF(F14&gt;0, IF(A14=①基本情報と建物情報の入力!$G$20, IF(①基本情報と建物情報の入力!H36=1, (D14+E14)*2, D14/①基本情報と建物情報の入力!H36*2+E14), IF(①基本情報と建物情報の入力!H36=1, (D14+F14/D14*2), D14/①基本情報と建物情報の入力!H36+F14/D14)),0),"-"),"-")</f>
        <v>-</v>
      </c>
      <c r="CC14" s="16" t="str">
        <f>IF(A14&lt;=①基本情報と建物情報の入力!$G$20, IF(①基本情報と建物情報の入力!H36&gt;=2, IF(F14&gt;0, IF(A14=①基本情報と建物情報の入力!$G$20, D14/①基本情報と建物情報の入力!H36*2+E14, D14/①基本情報と建物情報の入力!H36+F14/D14), 0),"-"),"-")</f>
        <v>-</v>
      </c>
      <c r="CD14" s="25" t="str">
        <f>IF(A14&lt;=①基本情報と建物情報の入力!$G$20, IF(①基本情報と建物情報の入力!H36&gt;=3, IF(F14&gt;0, IF(A14=①基本情報と建物情報の入力!$G$20, D14/①基本情報と建物情報の入力!H36*2, D14/①基本情報と建物情報の入力!H36),0),"-"),"-")</f>
        <v>-</v>
      </c>
      <c r="CE14" s="24" t="str">
        <f>IF(A14&lt;=①基本情報と建物情報の入力!$G$20, IF(①基本情報と建物情報の入力!H36&gt;=1, IF(A14=1,0, IF(G14&gt;0, IF(①基本情報と建物情報の入力!H36=1, D14+G14/D14*2, D14/①基本情報と建物情報の入力!H36+G14/D14),0)),"-"),"-")</f>
        <v>-</v>
      </c>
      <c r="CF14" s="16" t="str">
        <f>IF(A14&lt;=①基本情報と建物情報の入力!$G$20, IF(①基本情報と建物情報の入力!H36&gt;=2, IF(A14=1, 0, IF(G14&gt;0, D14/①基本情報と建物情報の入力!H36+G14/D14, 0)),"-"),"-")</f>
        <v>-</v>
      </c>
      <c r="CG14" s="25" t="str">
        <f>IF(A14&lt;=①基本情報と建物情報の入力!$G$20, IF(①基本情報と建物情報の入力!H36&gt;=3, IF(A14=1, 0, IF(G14&gt;0, D14/①基本情報と建物情報の入力!H36,0)),"-"), "-")</f>
        <v>-</v>
      </c>
      <c r="CH14" s="24" t="str">
        <f>IF(A14&lt;=①基本情報と建物情報の入力!$G$20, IF(①基本情報と建物情報の入力!H36&gt;=1, IF(①基本情報と建物情報の入力!H36=1, D14/①基本情報と建物情報の入力!H36/20*C14, C14/2+D14/①基本情報と建物情報の入力!H36/20*C14), "-"), "-")</f>
        <v>-</v>
      </c>
      <c r="CI14" s="16" t="str">
        <f>IF(A14&lt;=①基本情報と建物情報の入力!$G$20, IF(①基本情報と建物情報の入力!H36&gt;=1, C14*E14/20, "-"), "-")</f>
        <v>-</v>
      </c>
      <c r="CJ14" s="16" t="str">
        <f>IF(A14&lt;=①基本情報と建物情報の入力!$G$20, IF(①基本情報と建物情報の入力!H36&gt;=1,IF(①基本情報と建物情報の入力!H36=1, D14/①基本情報と建物情報の入力!H36/20*C14, C14/2+D14/①基本情報と建物情報の入力!H36/20*C14), "-"), "-")</f>
        <v>-</v>
      </c>
      <c r="CK14" s="25" t="str">
        <f>IF(A14&lt;=①基本情報と建物情報の入力!$G$20, IF(①基本情報と建物情報の入力!H36&gt;=1, IF(①基本情報と建物情報の入力!H36=1, C14*E14/20, 0), "-"), "-")</f>
        <v>-</v>
      </c>
      <c r="CL14" s="24" t="str">
        <f>IF(A14&lt;=①基本情報と建物情報の入力!$G$20, IF(①基本情報と建物情報の入力!H36&gt;=2, C14/2+D14/①基本情報と建物情報の入力!H36/20*C14,"-"), "-")</f>
        <v>-</v>
      </c>
      <c r="CM14" s="16" t="str">
        <f>IF(A14&lt;=①基本情報と建物情報の入力!$G$20, IF(①基本情報と建物情報の入力!H36&gt;=2, 0,"-"), "-")</f>
        <v>-</v>
      </c>
      <c r="CN14" s="16" t="str">
        <f>IF(A14&lt;=①基本情報と建物情報の入力!$G$20, IF(①基本情報と建物情報の入力!H36&gt;=2, C14/2+D14/①基本情報と建物情報の入力!H36/20*C14,"-"), "-")</f>
        <v>-</v>
      </c>
      <c r="CO14" s="25" t="str">
        <f>IF(A14&lt;=①基本情報と建物情報の入力!$G$20, IF(①基本情報と建物情報の入力!H36&gt;=2, C14*E14/20, "-"), "-")</f>
        <v>-</v>
      </c>
      <c r="CP14" s="24" t="str">
        <f>IF(A14&lt;=①基本情報と建物情報の入力!$G$20, IF(①基本情報と建物情報の入力!H36&gt;=3, C14+D14/①基本情報と建物情報の入力!H36/20*C14, "-"), "-")</f>
        <v>-</v>
      </c>
      <c r="CQ14" s="16" t="str">
        <f>IF(A14&lt;=①基本情報と建物情報の入力!$G$20, IF(①基本情報と建物情報の入力!H36&gt;=3, 0, "-"), "-")</f>
        <v>-</v>
      </c>
      <c r="CR14" s="16" t="str">
        <f>IF(A14&lt;=①基本情報と建物情報の入力!$G$20, IF(①基本情報と建物情報の入力!H36&gt;=3, C14+D14/①基本情報と建物情報の入力!H36/20*C14, "-"), "-")</f>
        <v>-</v>
      </c>
      <c r="CS14" s="25" t="str">
        <f>IF(A14&lt;=①基本情報と建物情報の入力!$G$20, IF(①基本情報と建物情報の入力!H36&gt;=3, 0, "-"), "-")</f>
        <v>-</v>
      </c>
      <c r="CT14" s="24" t="str">
        <f>IF(A14&lt;=①基本情報と建物情報の入力!$G$20, IF(①基本情報と建物情報の入力!H36&gt;=1, IF(F14&gt;0, IF(A14=①基本情報と建物情報の入力!$G$20, IF(①基本情報と建物情報の入力!H36=1, D14*E14/20/①基本情報と建物情報の入力!H36*2, E14/2+D14*E14/20/①基本情報と建物情報の入力!H36*2),IF(①基本情報と建物情報の入力!H36=1, F14/10/①基本情報と建物情報の入力!H36,F14/D14/2+F14/10/①基本情報と建物情報の入力!H36)),0),"-"),"-")</f>
        <v>-</v>
      </c>
      <c r="CU14" s="16" t="str">
        <f>IF(A14&lt;=①基本情報と建物情報の入力!$G$20, IF(①基本情報と建物情報の入力!H36&gt;=2, IF(F14&gt;0, IF(A14=①基本情報と建物情報の入力!$G$20,E14/2+D14*E14/20/①基本情報と建物情報の入力!H36*2, F14/D14/2+F14/10/①基本情報と建物情報の入力!H36),0),"-"),"-")</f>
        <v>-</v>
      </c>
      <c r="CV14" s="25" t="str">
        <f>IF(A14&lt;=①基本情報と建物情報の入力!$G$20, IF(①基本情報と建物情報の入力!H36&gt;=3, IF(F14&gt;0, IF(A14=①基本情報と建物情報の入力!$G$20, E14+E14*D14/20/①基本情報と建物情報の入力!H36*2, F14/D14+F14/10/①基本情報と建物情報の入力!H36),0),"-"), "-")</f>
        <v>-</v>
      </c>
      <c r="CW14" s="24" t="str">
        <f>IF(A14&lt;=①基本情報と建物情報の入力!$G$20, IF(①基本情報と建物情報の入力!H36&gt;=1, IF(A14=1, IF(A14=①基本情報と建物情報の入力!$G$20, 0, IF(F14&gt;0, 0, IF(G15&gt;0, 0, D14/①基本情報と建物情報の入力!H36/2))), IF(A14=①基本情報と建物情報の入力!$G$20, IF(G14&gt;0, 0, IF(F13&gt;0, 0, D14/①基本情報と建物情報の入力!H36/2)), IF(F14&gt;0, IF(G14&gt;0, 0, IF(F13&gt;0, 0, D14/①基本情報と建物情報の入力!H36/2)), IF(G14&gt;0, IF(G15&gt;0, 0, D14/①基本情報と建物情報の入力!H36/2), IF(G15&gt;0, IF(F13&gt;0, 0,D14/①基本情報と建物情報の入力!H36/2), IF(F13&gt;0, D14/①基本情報と建物情報の入力!H36/2, D14/①基本情報と建物情報の入力!H36)))))),"-"),"-")</f>
        <v>-</v>
      </c>
      <c r="CX14" s="16" t="str">
        <f>IF(A14&lt;=①基本情報と建物情報の入力!$G$20, IF(①基本情報と建物情報の入力!H36&gt;=1, IF(A14=1, IF(A14=①基本情報と建物情報の入力!$G$20, 0, E14/2), IF(A14=①基本情報と建物情報の入力!$G$20, E14/2, E14)),"-"),"-")</f>
        <v>-</v>
      </c>
      <c r="CY14" s="16" t="str">
        <f>IF(A14&lt;=①基本情報と建物情報の入力!$G$20, IF(①基本情報と建物情報の入力!H36&gt;=1, IF(A14=1, IF(A14=①基本情報と建物情報の入力!$G$20, 0, D14/①基本情報と建物情報の入力!H36/2), IF(A14=①基本情報と建物情報の入力!$G$20, D14/①基本情報と建物情報の入力!H36/2, D14/①基本情報と建物情報の入力!H36)),"-"),"-")</f>
        <v>-</v>
      </c>
      <c r="CZ14" s="25" t="str">
        <f>IF(A14&lt;=①基本情報と建物情報の入力!$G$20, IF(①基本情報と建物情報の入力!H36&gt;=1, IF(A14=1, IF(A14=①基本情報と建物情報の入力!$G$20, 0, IF(①基本情報と建物情報の入力!H36=1, E14/2, 0)), IF(A14=①基本情報と建物情報の入力!$G$20, IF(①基本情報と建物情報の入力!H36=1, E14/2, 0),IF(①基本情報と建物情報の入力!H36=1, E14, 0))),"-"),"-")</f>
        <v>-</v>
      </c>
      <c r="DA14" s="46" t="str">
        <f>IF(A14&lt;=①基本情報と建物情報の入力!$G$20, IF(①基本情報と建物情報の入力!H36&gt;=2, IF(A14=1, IF(A14=①基本情報と建物情報の入力!$G$20, 0, IF(F14&gt;0, 0, IF(G15&gt;0, 0, D14/①基本情報と建物情報の入力!H36/2))), IF(A14=①基本情報と建物情報の入力!$G$20, IF(G14&gt;0, 0, IF(F13&gt;0, 0, D14/①基本情報と建物情報の入力!H36/2)), IF(F14&gt;0, IF(G14&gt;0, 0, IF(F13&gt;0, 0, D14/①基本情報と建物情報の入力!H36/2)), IF(G14&gt;0, IF(G15&gt;0, 0, D14/①基本情報と建物情報の入力!H36/2), IF(G15&gt;0,IF(F13&gt;0, 0, D14/①基本情報と建物情報の入力!H36/2), IF(F13&gt;0, D14/①基本情報と建物情報の入力!H36/2, D14/①基本情報と建物情報の入力!H36)))))),"-"),"-")</f>
        <v>-</v>
      </c>
      <c r="DB14" s="16" t="str">
        <f>IF(A14&lt;=①基本情報と建物情報の入力!$G$20, IF(①基本情報と建物情報の入力!H36&gt;=2, 0,"-"),"-")</f>
        <v>-</v>
      </c>
      <c r="DC14" s="16" t="str">
        <f>IF(A14&lt;=①基本情報と建物情報の入力!$G$20, IF(①基本情報と建物情報の入力!H36&gt;=2, IF(A14=1, IF(A14=①基本情報と建物情報の入力!$G$20, 0, D14/①基本情報と建物情報の入力!H36/2), IF(A14=①基本情報と建物情報の入力!$G$20, D14/①基本情報と建物情報の入力!H36/2, D14/①基本情報と建物情報の入力!H36)),"-"),"-")</f>
        <v>-</v>
      </c>
      <c r="DD14" s="25" t="str">
        <f>IF(A14&lt;=①基本情報と建物情報の入力!$G$20, IF(①基本情報と建物情報の入力!H36&gt;=2, IF(A14=1, IF(A14=①基本情報と建物情報の入力!$G$20, 0, E14/2), IF(A14=①基本情報と建物情報の入力!$G$20, E14/2, E14)),"-"),"-")</f>
        <v>-</v>
      </c>
      <c r="DE14" s="47" t="str">
        <f>IF(A14&lt;=①基本情報と建物情報の入力!$G$20, IF(①基本情報と建物情報の入力!H36&gt;=3, IF(A14=1, IF(A14=①基本情報と建物情報の入力!$G$20, 0, IF(F14&gt;0, 0, IF(G15&gt;0, 0, D14/①基本情報と建物情報の入力!H36/2))), IF(A14=①基本情報と建物情報の入力!$G$20, IF(G14&gt;0, 0, IF(F13&gt;0, 0, D14/①基本情報と建物情報の入力!H36/2)), IF(F14&gt;0, IF(G14&gt;0, 0, IF(F13&gt;0, 0, D14/①基本情報と建物情報の入力!H36/2)), IF(G14&gt;0, IF(G15&gt;0, 0, D14/①基本情報と建物情報の入力!H36/2), IF(G15&gt;0, IF(F13&gt;0, 0, D14/①基本情報と建物情報の入力!H36/2), IF(F13&gt;0, D14/①基本情報と建物情報の入力!H36/2, D14/①基本情報と建物情報の入力!H36)))))),"-"),"-")</f>
        <v>-</v>
      </c>
      <c r="DF14" s="16" t="str">
        <f>IF(A14&lt;=①基本情報と建物情報の入力!$G$20, IF(①基本情報と建物情報の入力!H36&gt;=3, 0, "-"),"-")</f>
        <v>-</v>
      </c>
      <c r="DG14" s="16" t="str">
        <f>IF(A14&lt;=①基本情報と建物情報の入力!$G$20, IF(①基本情報と建物情報の入力!H36&gt;=3, IF(A14=1, IF(A14=①基本情報と建物情報の入力!$G$20, 0, D14/①基本情報と建物情報の入力!H36/2), IF(A14=①基本情報と建物情報の入力!$G$20, D14/①基本情報と建物情報の入力!H36/2, D14/①基本情報と建物情報の入力!H36)),"-"),"-")</f>
        <v>-</v>
      </c>
      <c r="DH14" s="25" t="str">
        <f>IF(A14&lt;=①基本情報と建物情報の入力!$G$20, IF(①基本情報と建物情報の入力!H36&gt;=3, 0, "-"),"-")</f>
        <v>-</v>
      </c>
      <c r="DI14" s="24" t="str">
        <f>IF(A14&lt;=①基本情報と建物情報の入力!$G$20, IF(①基本情報と建物情報の入力!H36&gt;=1, IF(A14=1, 0, IF(G14&gt;0, IF(①基本情報と建物情報の入力!H36=1, G14/10/①基本情報と建物情報の入力!H36, G14/D14/2+G14/10/①基本情報と建物情報の入力!H36), 0)),"-"),"-")</f>
        <v>-</v>
      </c>
      <c r="DJ14" s="16" t="str">
        <f>IF(A14&lt;=①基本情報と建物情報の入力!$G$20, IF(①基本情報と建物情報の入力!H36&gt;=2, IF(A14=1, 0, IF(G14&gt;0, G14/D14/2+G14/10/①基本情報と建物情報の入力!H36, 0)),"-"),"-")</f>
        <v>-</v>
      </c>
      <c r="DK14" s="25" t="str">
        <f>IF(A14&lt;=①基本情報と建物情報の入力!$G$20, IF(①基本情報と建物情報の入力!H36&gt;=3, IF(A14=1, 0, IF(G14&gt;0, G14/D14+G14/10/①基本情報と建物情報の入力!H36, 0)),"-"),"-")</f>
        <v>-</v>
      </c>
      <c r="DL14" s="24" t="str">
        <f>IF(A14&lt;=①基本情報と建物情報の入力!$G$20, IF(①基本情報と建物情報の入力!H36&gt;=1, IF(A14=1, IF(A14=①基本情報と建物情報の入力!$G$20, 0, IF(F14&gt;0, D14/①基本情報と建物情報の入力!H36/2, 0)), IF(A14=①基本情報と建物情報の入力!$G$20, IF(F13&gt;0, D14/①基本情報と建物情報の入力!H36/2, 0), IF(F14&gt;0, IF(F13&gt;0, D14/①基本情報と建物情報の入力!H36, D14/①基本情報と建物情報の入力!H36/2), IF(F13&gt;0, D14/①基本情報と建物情報の入力!H36/2, 0)))),"-"),"-")</f>
        <v>-</v>
      </c>
      <c r="DM14" s="16" t="str">
        <f>IF(A14&lt;=①基本情報と建物情報の入力!$G$20, IF(①基本情報と建物情報の入力!H36&gt;=2, IF(A14=1, IF(A14=①基本情報と建物情報の入力!$G$20, 0, IF(F14&gt;0, D14/①基本情報と建物情報の入力!H36/2, 0)), IF(A14=①基本情報と建物情報の入力!$G$20, IF(F13&gt;0, D14/①基本情報と建物情報の入力!H36/2, 0), IF(F14&gt;0, IF(F13&gt;0, D14/①基本情報と建物情報の入力!H36, D14/①基本情報と建物情報の入力!H36/2), IF(F13&gt;0, D14/①基本情報と建物情報の入力!H36/2, 0)))),"-"),"-")</f>
        <v>-</v>
      </c>
      <c r="DN14" s="25" t="str">
        <f>IF(A14&lt;=①基本情報と建物情報の入力!$G$20, IF(①基本情報と建物情報の入力!H36&gt;=3, IF(A14=1, IF(A14=①基本情報と建物情報の入力!$G$20, 0, IF(F14&gt;0, D14/①基本情報と建物情報の入力!H36/2, 0)), IF(A14=①基本情報と建物情報の入力!$G$20, IF(F13&gt;0, D14/①基本情報と建物情報の入力!H36/2, 0), IF(F14&gt;0, IF(F13&gt;0, D14/①基本情報と建物情報の入力!H36, D14/①基本情報と建物情報の入力!H36/2), IF(F13&gt;0, D14/①基本情報と建物情報の入力!H36/2, 0)))),"-"),"-")</f>
        <v>-</v>
      </c>
      <c r="DO14" s="24" t="str">
        <f>IF(A14&lt;=①基本情報と建物情報の入力!$G$20, IF(①基本情報と建物情報の入力!H36&gt;=1, IF(A14=1, IF(A14=①基本情報と建物情報の入力!$G$20, 0, IF(G15&gt;0, D14/①基本情報と建物情報の入力!H36/2, 0)), IF(A14=①基本情報と建物情報の入力!$G$20, IF(G14&gt;0, D14/①基本情報と建物情報の入力!H36/2,0), IF(G14&gt;0, IF(G15&gt;0, D14/①基本情報と建物情報の入力!H37, D14/①基本情報と建物情報の入力!H36/2), IF(G15&gt;0, D14/①基本情報と建物情報の入力!H36/2,0)))),"-"),"-")</f>
        <v>-</v>
      </c>
      <c r="DP14" s="16" t="str">
        <f>IF(A14&lt;=①基本情報と建物情報の入力!$G$20, IF(①基本情報と建物情報の入力!H36&gt;=2, IF(A14=1, IF(A14=①基本情報と建物情報の入力!$G$20, 0, IF(G15&gt;0, D14/①基本情報と建物情報の入力!H36/2, 0)), IF(A14=①基本情報と建物情報の入力!$G$20, IF(G14&gt;0, D14/①基本情報と建物情報の入力!H36/2,0), IF(G14&gt;0, IF(G15&gt;0, D14/①基本情報と建物情報の入力!H37, D14/①基本情報と建物情報の入力!H36/2), IF(G15&gt;0, D14/①基本情報と建物情報の入力!H36/2,0)))),"-"),"-")</f>
        <v>-</v>
      </c>
      <c r="DQ14" s="25" t="str">
        <f>IF(A14&lt;=①基本情報と建物情報の入力!$G$20, IF(①基本情報と建物情報の入力!H36&gt;=3, IF(A14=1, IF(A14=①基本情報と建物情報の入力!$G$20, 0, IF(G15&gt;0, D14/①基本情報と建物情報の入力!H36/2, 0)), IF(A14=①基本情報と建物情報の入力!$G$20, IF(G14&gt;0, D14/①基本情報と建物情報の入力!H36/2,0), IF(G14&gt;0, IF(G15&gt;0, D14/①基本情報と建物情報の入力!H37, D14/①基本情報と建物情報の入力!H36/2), IF(G15&gt;0, D14/①基本情報と建物情報の入力!H36/2,0)))),"-"),"-")</f>
        <v>-</v>
      </c>
      <c r="DR14" s="24" t="str">
        <f>IF(A14&lt;=①基本情報と建物情報の入力!$G$20, IF(①基本情報と建物情報の入力!H36&gt;=1, IF(A14=1, D14/①基本情報と建物情報の入力!H36, 0),"-"),"-")</f>
        <v>-</v>
      </c>
      <c r="DS14" s="16" t="str">
        <f>IF(A14&lt;=①基本情報と建物情報の入力!$G$20, IF(①基本情報と建物情報の入力!H36&gt;=1, IF(A14=1, E14, 0),"-"),"-")</f>
        <v>-</v>
      </c>
      <c r="DT14" s="16" t="str">
        <f>IF(A14&lt;=①基本情報と建物情報の入力!$G$20, IF(①基本情報と建物情報の入力!H36&gt;=1, IF(A14=1, D14/①基本情報と建物情報の入力!H36, 0),"-"),"-")</f>
        <v>-</v>
      </c>
      <c r="DU14" s="25" t="str">
        <f>IF(A14&lt;=①基本情報と建物情報の入力!$G$20, IF(①基本情報と建物情報の入力!H36&gt;=1, IF(A14=1, IF(①基本情報と建物情報の入力!H36=1, E14, 0), 0),"-"),"-")</f>
        <v>-</v>
      </c>
      <c r="DV14" s="24" t="str">
        <f>IF(A14&lt;=①基本情報と建物情報の入力!$G$20, IF(①基本情報と建物情報の入力!H36&gt;=2, IF(A14=1, D14/①基本情報と建物情報の入力!H36, 0),"-"),"-")</f>
        <v>-</v>
      </c>
      <c r="DW14" s="16" t="str">
        <f>IF(A14&lt;=①基本情報と建物情報の入力!$G$20, IF(①基本情報と建物情報の入力!H36&gt;=2, 0,"-"),"-")</f>
        <v>-</v>
      </c>
      <c r="DX14" s="16" t="str">
        <f>IF(A14&lt;=①基本情報と建物情報の入力!$G$20, IF(①基本情報と建物情報の入力!H36&gt;=2, IF(A14=1, D14/①基本情報と建物情報の入力!H36, 0),"-"),"-")</f>
        <v>-</v>
      </c>
      <c r="DY14" s="25" t="str">
        <f>IF(A14&lt;=①基本情報と建物情報の入力!$G$20, IF(①基本情報と建物情報の入力!H36&gt;=2, IF(A14=1, E14, 0),"-"),"-")</f>
        <v>-</v>
      </c>
      <c r="DZ14" s="24" t="str">
        <f>IF(A14&lt;=①基本情報と建物情報の入力!$G$20, IF(①基本情報と建物情報の入力!H36&gt;=3, IF(A14=1, D14/①基本情報と建物情報の入力!H36, 0),"-"),"-")</f>
        <v>-</v>
      </c>
      <c r="EA14" s="16" t="str">
        <f>IF(A14&lt;=①基本情報と建物情報の入力!$G$20, IF(①基本情報と建物情報の入力!H36&gt;=3, 0, "-"),"-")</f>
        <v>-</v>
      </c>
      <c r="EB14" s="16" t="str">
        <f>IF(A14&lt;=①基本情報と建物情報の入力!$G$20, IF(①基本情報と建物情報の入力!H36&gt;=3, IF(A14=1, D14/①基本情報と建物情報の入力!H36, 0),"-"),"-")</f>
        <v>-</v>
      </c>
      <c r="EC14" s="25" t="str">
        <f>IF(A14&lt;=①基本情報と建物情報の入力!$G$20, IF(①基本情報と建物情報の入力!H36&gt;=3, 0, "-"),"-")</f>
        <v>-</v>
      </c>
      <c r="ED14" s="24" t="str">
        <f>IF(A14&lt;=①基本情報と建物情報の入力!$G$20, IF(①基本情報と建物情報の入力!H36&gt;=1, IF(A14=1, IF(①基本情報と建物情報の入力!H36=1, D14*E14/①基本情報と建物情報の入力!H36/10, E14/2+D14*E14/①基本情報と建物情報の入力!H36/10),0),"-"),"-")</f>
        <v>-</v>
      </c>
      <c r="EE14" s="16" t="str">
        <f>IF(A14&lt;=①基本情報と建物情報の入力!$G$20, IF(①基本情報と建物情報の入力!H36&gt;=2, IF(A14=1, E14/2+D14*E14/①基本情報と建物情報の入力!H36/10,0),"-"),"-")</f>
        <v>-</v>
      </c>
      <c r="EF14" s="25" t="str">
        <f>IF(A14&lt;=①基本情報と建物情報の入力!$G$20, IF(①基本情報と建物情報の入力!H36&gt;=3, IF(A14=1, E14+D14*E14/①基本情報と建物情報の入力!H36/10,0),"-"),"-")</f>
        <v>-</v>
      </c>
      <c r="EG14" s="99"/>
      <c r="EH14" s="24" t="str">
        <f>IF(A14&lt;=①基本情報と建物情報の入力!$G$20, IF(①基本情報と建物情報の入力!H36&gt;=1, SUM(AT14:AU14,AW14),"-"),"-")</f>
        <v>-</v>
      </c>
      <c r="EI14" s="16" t="str">
        <f>IF(A14&lt;=①基本情報と建物情報の入力!$G$20, IF(①基本情報と建物情報の入力!H36&gt;=2, SUM(AX14:AY14,BA14),"-"),"-")</f>
        <v>-</v>
      </c>
      <c r="EJ14" s="25" t="str">
        <f>IF(A14&lt;=①基本情報と建物情報の入力!$G$20, IF(①基本情報と建物情報の入力!H36&gt;=3, SUM(BB14:BC14,BE14),"-"),"-")</f>
        <v>-</v>
      </c>
      <c r="EK14" s="24" t="str">
        <f>IF(A14&lt;=①基本情報と建物情報の入力!$G$20, IF(①基本情報と建物情報の入力!H36&gt;=1,  AV14,"-"),"-")</f>
        <v>-</v>
      </c>
      <c r="EL14" s="16" t="str">
        <f>IF(A14&lt;=①基本情報と建物情報の入力!$G$20, IF(①基本情報と建物情報の入力!H36&gt;=2,AZ14,"-"),"-")</f>
        <v>-</v>
      </c>
      <c r="EM14" s="25" t="str">
        <f>IF(A14&lt;=①基本情報と建物情報の入力!$G$20, IF(①基本情報と建物情報の入力!H36&gt;=3, BD14,"-"),"-")</f>
        <v>-</v>
      </c>
      <c r="EN14" s="24" t="str">
        <f>IF($A14&lt;=①基本情報と建物情報の入力!$G$20, IF(①基本情報と建物情報の入力!$H36&gt;=1, SUM(AE14:AF14,AH14),"-"),"-")</f>
        <v>-</v>
      </c>
      <c r="EO14" s="16" t="str">
        <f>IF($A14&lt;=①基本情報と建物情報の入力!$G$20, IF(①基本情報と建物情報の入力!$H36&gt;=2, SUM(AI14:AJ14,AL14),"-"),"-")</f>
        <v>-</v>
      </c>
      <c r="EP14" s="25" t="str">
        <f>IF($A14&lt;=①基本情報と建物情報の入力!$G$20, IF(①基本情報と建物情報の入力!$H36&gt;=3, SUM(AM14:AN14,AP14),"-"),"-")</f>
        <v>-</v>
      </c>
      <c r="EQ14" s="24" t="str">
        <f>IF($A14&lt;=①基本情報と建物情報の入力!$G$20, IF(①基本情報と建物情報の入力!$H36&gt;=1, AG14,"-"),"-")</f>
        <v>-</v>
      </c>
      <c r="ER14" s="16" t="str">
        <f>IF($A14&lt;=①基本情報と建物情報の入力!$G$20, IF(①基本情報と建物情報の入力!$H36&gt;=2, AK14,"-"),"-")</f>
        <v>-</v>
      </c>
      <c r="ES14" s="25" t="str">
        <f>IF($A14&lt;=①基本情報と建物情報の入力!$G$20, IF(①基本情報と建物情報の入力!$H36&gt;=3, AO14,"-"),"-")</f>
        <v>-</v>
      </c>
      <c r="ET14" s="99"/>
      <c r="EU14" s="24" t="str">
        <f>IF($A14&lt;=①基本情報と建物情報の入力!$G$20, IF(①基本情報と建物情報の入力!$H36&gt;=1,SUM(EH14,EK14),"-"),"-")</f>
        <v>-</v>
      </c>
      <c r="EV14" s="16" t="str">
        <f>IF($A14&lt;=①基本情報と建物情報の入力!$G$20, IF(①基本情報と建物情報の入力!$H36&gt;=2,SUM(EI14,EL14),"-"),"-")</f>
        <v>-</v>
      </c>
      <c r="EW14" s="25" t="str">
        <f>IF($A14&lt;=①基本情報と建物情報の入力!$G$20, IF(①基本情報と建物情報の入力!$H36&gt;=3,SUM(EJ14,EM14),"-"),"-")</f>
        <v>-</v>
      </c>
      <c r="EX14" s="24" t="str">
        <f>IF($A14&lt;=①基本情報と建物情報の入力!$G$20, IF(①基本情報と建物情報の入力!$H36&gt;=1,   Y14,"-"),"-")</f>
        <v>-</v>
      </c>
      <c r="EY14" s="16" t="str">
        <f>IF($A14&lt;=①基本情報と建物情報の入力!$G$20, IF(①基本情報と建物情報の入力!$H36&gt;=1,   Z14,"-"),"-")</f>
        <v>-</v>
      </c>
      <c r="EZ14" s="25" t="str">
        <f>IF($A14&lt;=①基本情報と建物情報の入力!$G$20, IF(①基本情報と建物情報の入力!$H36&gt;=1,   AA14,"-"),"-")</f>
        <v>-</v>
      </c>
      <c r="FA14" s="24" t="str">
        <f>IF($A14&lt;=①基本情報と建物情報の入力!$G$20, IF(①基本情報と建物情報の入力!$H36&gt;=1, IF($A14=1, P14, 0),"-"),"-")</f>
        <v>-</v>
      </c>
      <c r="FB14" s="16" t="str">
        <f>IF($A14&lt;=①基本情報と建物情報の入力!$G$20, IF(①基本情報と建物情報の入力!$H36&gt;=2, IF($A14=1, Q14, 0),"-"),"-")</f>
        <v>-</v>
      </c>
      <c r="FC14" s="25" t="str">
        <f>IF($A14&lt;=①基本情報と建物情報の入力!$G$20, IF(①基本情報と建物情報の入力!$H36&gt;=3, IF($A14=1, R14, 0),"-"),"-")</f>
        <v>-</v>
      </c>
      <c r="FD14" s="24" t="str">
        <f>IF($A14&lt;=①基本情報と建物情報の入力!$G$20, IF(①基本情報と建物情報の入力!$H36&gt;=1, AB14,"-"),"-")</f>
        <v>-</v>
      </c>
      <c r="FE14" s="16" t="str">
        <f>IF($A14&lt;=①基本情報と建物情報の入力!$G$20, IF(①基本情報と建物情報の入力!$H36&gt;=2, AC14,"-"),"-")</f>
        <v>-</v>
      </c>
      <c r="FF14" s="25" t="str">
        <f>IF($A14&lt;=①基本情報と建物情報の入力!$G$20, IF(①基本情報と建物情報の入力!$H36&gt;=3, AD14,"-"),"-")</f>
        <v>-</v>
      </c>
      <c r="FG14" s="24" t="str">
        <f>IF($A14&lt;=①基本情報と建物情報の入力!$G$20, IF(①基本情報と建物情報の入力!$H36&gt;=1, BF14,"-"),"-")</f>
        <v>-</v>
      </c>
      <c r="FH14" s="16" t="str">
        <f>IF($A14&lt;=①基本情報と建物情報の入力!$G$20, IF(①基本情報と建物情報の入力!$H36&gt;=2, BG14,"-"),"-")</f>
        <v>-</v>
      </c>
      <c r="FI14" s="25" t="str">
        <f>IF($A14&lt;=①基本情報と建物情報の入力!$G$20, IF(①基本情報と建物情報の入力!$H36&gt;=3, BH14,"-"),"-")</f>
        <v>-</v>
      </c>
      <c r="FJ14" s="24" t="str">
        <f>IF($A14&lt;=①基本情報と建物情報の入力!$G$20, IF(①基本情報と建物情報の入力!$H36&gt;=1, IF($A14=1, 0, BI14),"-"),"-")</f>
        <v>-</v>
      </c>
      <c r="FK14" s="16" t="str">
        <f>IF($A14&lt;=①基本情報と建物情報の入力!$G$20, IF(①基本情報と建物情報の入力!$H36&gt;=1, IF($A14=1, 0, BJ14),"-"),"-")</f>
        <v>-</v>
      </c>
      <c r="FL14" s="25" t="str">
        <f>IF($A14&lt;=①基本情報と建物情報の入力!$G$20, IF(①基本情報と建物情報の入力!$H36&gt;=1, IF($A14=1, 0, BK14),"-"),"-")</f>
        <v>-</v>
      </c>
      <c r="FM14" s="24" t="str">
        <f>IF($A14&lt;=①基本情報と建物情報の入力!$G$20, IF(①基本情報と建物情報の入力!$H36&gt;=1, BL14,"-"),"-")</f>
        <v>-</v>
      </c>
      <c r="FN14" s="16" t="str">
        <f>IF($A14&lt;=①基本情報と建物情報の入力!$G$20, IF(①基本情報と建物情報の入力!$H36&gt;=2, BM14,"-"),"-")</f>
        <v>-</v>
      </c>
      <c r="FO14" s="25" t="str">
        <f>IF($A14&lt;=①基本情報と建物情報の入力!$G$20, IF(①基本情報と建物情報の入力!$H36&gt;=3, BN14,"-"),"-")</f>
        <v>-</v>
      </c>
      <c r="FP14" s="24" t="str">
        <f>IF($A14&lt;=①基本情報と建物情報の入力!$G$20, IF(①基本情報と建物情報の入力!$H36&gt;=1, SUM(EN14,EQ14),"-"),"-")</f>
        <v>-</v>
      </c>
      <c r="FQ14" s="16" t="str">
        <f>IF($A14&lt;=①基本情報と建物情報の入力!$G$20, IF(①基本情報と建物情報の入力!$H36&gt;=2, SUM(EO14,ER14),"-"),"-")</f>
        <v>-</v>
      </c>
      <c r="FR14" s="25" t="str">
        <f>IF($A14&lt;=①基本情報と建物情報の入力!$G$20, IF(①基本情報と建物情報の入力!$H36&gt;=3, SUM(EP14,ES14),"-"),"-")</f>
        <v>-</v>
      </c>
      <c r="FS14" s="24" t="str">
        <f>IF($A14&lt;=①基本情報と建物情報の入力!$G$20, IF(①基本情報と建物情報の入力!$H36&gt;=1, AQ14,"-"),"-")</f>
        <v>-</v>
      </c>
      <c r="FT14" s="16" t="str">
        <f>IF($A14&lt;=①基本情報と建物情報の入力!$G$20, IF(①基本情報と建物情報の入力!$H36&gt;=2, AR14,"-"),"-")</f>
        <v>-</v>
      </c>
      <c r="FU14" s="25" t="str">
        <f>IF($A14&lt;=①基本情報と建物情報の入力!$G$20, IF(①基本情報と建物情報の入力!$H36&gt;=3, AS14,"-"),"-")</f>
        <v>-</v>
      </c>
      <c r="FV14" s="24" t="str">
        <f>IF($A14&lt;=①基本情報と建物情報の入力!$G$20, IF(①基本情報と建物情報の入力!$H36&gt;=1, SUM(EU14,EX14,FA14,FD14,FG14,FJ14,FM14,FP14,FS14),"-"),"-")</f>
        <v>-</v>
      </c>
      <c r="FW14" s="16" t="str">
        <f>IF($A14&lt;=①基本情報と建物情報の入力!$G$20, IF(①基本情報と建物情報の入力!$H36&gt;=2, SUM(EV14,EY14,FB14,FE14,FH14,FK14,FN14,FQ14,FT14),"-"),"-")</f>
        <v>-</v>
      </c>
      <c r="FX14" s="25" t="str">
        <f>IF($A14&lt;=①基本情報と建物情報の入力!$G$20, IF(①基本情報と建物情報の入力!$H36&gt;=3, SUM(EW14,EZ14,FC14,FF14,FI14,FL14,FO14,FR14,FU14),"-"),"-")</f>
        <v>-</v>
      </c>
      <c r="FY14" s="99"/>
      <c r="FZ14" s="24" t="str">
        <f>IF($A14&lt;=①基本情報と建物情報の入力!$G$20, ①基本情報と建物情報の入力!H$61, "-")</f>
        <v>-</v>
      </c>
      <c r="GA14" s="16" t="str">
        <f>IF($A14&lt;=①基本情報と建物情報の入力!$G$20, ①基本情報と建物情報の入力!H$62, "-")</f>
        <v>-</v>
      </c>
      <c r="GB14" s="16" t="str">
        <f>IF($A14&lt;=①基本情報と建物情報の入力!$G$20, ①基本情報と建物情報の入力!H$63, "-")</f>
        <v>-</v>
      </c>
      <c r="GC14" s="16" t="str">
        <f>IF($A14&lt;=①基本情報と建物情報の入力!$G$20, ①基本情報と建物情報の入力!H$64, "-")</f>
        <v>-</v>
      </c>
      <c r="GD14" s="16" t="str">
        <f>IF($A14&lt;=①基本情報と建物情報の入力!$G$20, ①基本情報と建物情報の入力!H$65, "-")</f>
        <v>-</v>
      </c>
      <c r="GE14" s="16" t="str">
        <f>IF($A14&lt;=①基本情報と建物情報の入力!$G$20, ①基本情報と建物情報の入力!H$66, "-")</f>
        <v>-</v>
      </c>
      <c r="GF14" s="16" t="str">
        <f>IF(A14&lt;=①基本情報と建物情報の入力!$G$20, ①基本情報と建物情報の入力!$H$66/(2*(0.09-0.15)*①基本情報と建物情報の入力!$H$66+1),"-")</f>
        <v>-</v>
      </c>
      <c r="GG14" s="16" t="str">
        <f>IF($A14&lt;=①基本情報と建物情報の入力!$G$20, ①基本情報と建物情報の入力!H$67, "-")</f>
        <v>-</v>
      </c>
      <c r="GH14" s="25" t="str">
        <f>IF($A14&lt;=①基本情報と建物情報の入力!$G$20, 4.65, "-")</f>
        <v>-</v>
      </c>
      <c r="GI14" s="99"/>
      <c r="GJ14" s="24" t="str">
        <f>IF($A14&lt;=①基本情報と建物情報の入力!$G$20,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4" s="16" t="str">
        <f t="array" ref="GK14">IF($A14&lt;=①基本情報と建物情報の入力!$G$20,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4" s="16" t="str">
        <f t="array" ref="GL14">IF($A14&lt;=①基本情報と建物情報の入力!$G$20,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4" s="16" t="str">
        <f t="array" ref="GM14">IF($A14&lt;=①基本情報と建物情報の入力!$G$20,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4" s="16" t="str">
        <f t="array" ref="GN14">IF($A14&lt;=①基本情報と建物情報の入力!$G$20,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4" s="16" t="str">
        <f t="array" ref="GO14">IF($A14&lt;=①基本情報と建物情報の入力!$G$20,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4" s="16" t="str">
        <f t="array" ref="GP14">IF($A14&lt;=①基本情報と建物情報の入力!$G$20,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4" s="16" t="str">
        <f t="array" ref="GQ14">IF($A14&lt;=①基本情報と建物情報の入力!$G$20,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4" s="16" t="str">
        <f t="array" ref="GR14">IF($A14&lt;=①基本情報と建物情報の入力!$G$20,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4" s="16" t="str">
        <f t="array" ref="GS14">IF($A14&lt;=①基本情報と建物情報の入力!$G$20,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4" s="25" t="str">
        <f t="array" ref="GT14">IF($A14&lt;=①基本情報と建物情報の入力!$G$20,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4" s="99"/>
      <c r="GV14" s="24" t="str">
        <f>IF($A14&lt;=①基本情報と建物情報の入力!$G$20, 温度差係数!$A$10, "-")</f>
        <v>-</v>
      </c>
      <c r="GW14" s="16" t="str">
        <f>IF($A14&lt;=①基本情報と建物情報の入力!$G$20,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4" s="16" t="str">
        <f>IF($A14&lt;=①基本情報と建物情報の入力!$G$20, 温度差係数!$B$10, "-")</f>
        <v>-</v>
      </c>
      <c r="GY14" s="25" t="str">
        <f>IF($A14&lt;=①基本情報と建物情報の入力!$G$20, INDEX(温度差係数!$C$10:$J$10, 0, MATCH(①基本情報と建物情報の入力!$G$13, 温度差係数!$C$9:$J$9, 0)), "-")</f>
        <v>-</v>
      </c>
      <c r="GZ14" s="99"/>
      <c r="HA14" s="24" t="str">
        <f>IF($A14&lt;=①基本情報と建物情報の入力!$G$20, IF(①基本情報と建物情報の入力!$H36&gt;=1, EH14*$FZ14*$GV14+EK14*$FZ14*$GW14,"-"),"-")</f>
        <v>-</v>
      </c>
      <c r="HB14" s="16" t="str">
        <f>IF($A14&lt;=①基本情報と建物情報の入力!$G$20, IF(①基本情報と建物情報の入力!$H36&gt;=2, EI14*$FZ14*$GV14+EL14*$FZ14*$GW14,"-"),"-")</f>
        <v>-</v>
      </c>
      <c r="HC14" s="25" t="str">
        <f>IF($A14&lt;=①基本情報と建物情報の入力!$G$20, IF(①基本情報と建物情報の入力!$H36&gt;=3, EJ14*$FZ14*$GV14+EM14*$FZ14*$GW14,"-"),"-")</f>
        <v>-</v>
      </c>
      <c r="HD14" s="24" t="str">
        <f>IF($A14&lt;=①基本情報と建物情報の入力!$G$20, IF(①基本情報と建物情報の入力!$H36&gt;=1, EX14*$GA14*$GV14,"-"),"-")</f>
        <v>-</v>
      </c>
      <c r="HE14" s="16" t="str">
        <f>IF($A14&lt;=①基本情報と建物情報の入力!$G$20, IF(①基本情報と建物情報の入力!$H36&gt;=2, EY14*$GA14*$GV14,"-"),"-")</f>
        <v>-</v>
      </c>
      <c r="HF14" s="25" t="str">
        <f>IF($A14&lt;=①基本情報と建物情報の入力!$G$20, IF(①基本情報と建物情報の入力!$H36&gt;=3, EZ14*$GA14*$GV14,"-"),"-")</f>
        <v>-</v>
      </c>
      <c r="HG14" s="24" t="str">
        <f>IF($A14&lt;=①基本情報と建物情報の入力!$G$20, IF(①基本情報と建物情報の入力!$H36&gt;=1, FA14*$GB14*$GX14,"-"),"-")</f>
        <v>-</v>
      </c>
      <c r="HH14" s="16" t="str">
        <f>IF($A14&lt;=①基本情報と建物情報の入力!$G$20, IF(①基本情報と建物情報の入力!$H36&gt;=2, FB14*$GB14*$GX14,"-"),"-")</f>
        <v>-</v>
      </c>
      <c r="HI14" s="25" t="str">
        <f>IF($A14&lt;=①基本情報と建物情報の入力!$G$20, IF(①基本情報と建物情報の入力!$H36&gt;=3, FC14*$GB14*$GX14,"-"),"-")</f>
        <v>-</v>
      </c>
      <c r="HJ14" s="24" t="str">
        <f>IF($A14&lt;=①基本情報と建物情報の入力!$G$20, IF(①基本情報と建物情報の入力!$H36&gt;=1, FD14*$GC14*$GV14,"-"),"-")</f>
        <v>-</v>
      </c>
      <c r="HK14" s="16" t="str">
        <f>IF($A14&lt;=①基本情報と建物情報の入力!$G$20, IF(①基本情報と建物情報の入力!$H36&gt;=2, FE14*$GC14*$GV14,"-"),"-")</f>
        <v>-</v>
      </c>
      <c r="HL14" s="25" t="str">
        <f>IF($A14&lt;=①基本情報と建物情報の入力!$G$20, IF(①基本情報と建物情報の入力!$H36&gt;=3, FF14*$GC14*$GV14,"-"),"-")</f>
        <v>-</v>
      </c>
      <c r="HM14" s="24" t="str">
        <f>IF($A14&lt;=①基本情報と建物情報の入力!$G$20, IF(①基本情報と建物情報の入力!$H36&gt;=1, FG14*$GD14*$GY14,"-"),"-")</f>
        <v>-</v>
      </c>
      <c r="HN14" s="16" t="str">
        <f>IF($A14&lt;=①基本情報と建物情報の入力!$G$20, IF(①基本情報と建物情報の入力!$H36&gt;=2, FH14*$GD14*$GY14,"-"),"-")</f>
        <v>-</v>
      </c>
      <c r="HO14" s="25" t="str">
        <f>IF($A14&lt;=①基本情報と建物情報の入力!$G$20, IF(①基本情報と建物情報の入力!$H36&gt;=3, FI14*$GD14*$GY14,"-"),"-")</f>
        <v>-</v>
      </c>
      <c r="HP14" s="24" t="str">
        <f>IF($A14&lt;=①基本情報と建物情報の入力!$G$20, IF(①基本情報と建物情報の入力!$H36&gt;=1, FJ14*$GE14*$GY14,"-"),"-")</f>
        <v>-</v>
      </c>
      <c r="HQ14" s="16" t="str">
        <f>IF($A14&lt;=①基本情報と建物情報の入力!$G$20, IF(①基本情報と建物情報の入力!$H36&gt;=2, FK14*$GE14*$GY14,"-"),"-")</f>
        <v>-</v>
      </c>
      <c r="HR14" s="25" t="str">
        <f>IF($A14&lt;=①基本情報と建物情報の入力!$G$20, IF(①基本情報と建物情報の入力!$H36&gt;=3, FL14*$GE14*$GY14,"-"),"-")</f>
        <v>-</v>
      </c>
      <c r="HS14" s="24" t="str">
        <f>IF($A14&lt;=①基本情報と建物情報の入力!$G$20, IF(①基本情報と建物情報の入力!$H36&gt;=1, FM14*$GF14*$GY14,"-"),"-")</f>
        <v>-</v>
      </c>
      <c r="HT14" s="16" t="str">
        <f>IF($A14&lt;=①基本情報と建物情報の入力!$G$20, IF(①基本情報と建物情報の入力!$H36&gt;=2, FN14*$GF14*$GY14,"-"),"-")</f>
        <v>-</v>
      </c>
      <c r="HU14" s="25" t="str">
        <f>IF($A14&lt;=①基本情報と建物情報の入力!$G$20, IF(①基本情報と建物情報の入力!$H36&gt;=3, FO14*$GF14*$GY14,"-"),"-")</f>
        <v>-</v>
      </c>
      <c r="HV14" s="24" t="str">
        <f>IF($A14&lt;=①基本情報と建物情報の入力!$G$20, IF(①基本情報と建物情報の入力!$H36&gt;=1, EN14*$GG14*$GV14+EQ14*$GG14*$GW14,"-"),"-")</f>
        <v>-</v>
      </c>
      <c r="HW14" s="16" t="str">
        <f>IF($A14&lt;=①基本情報と建物情報の入力!$G$20, IF(①基本情報と建物情報の入力!$H36&gt;=2, EO14*$GG14*$GV14+ER14*$GG14*$GW14,"-"),"-")</f>
        <v>-</v>
      </c>
      <c r="HX14" s="25" t="str">
        <f>IF($A14&lt;=①基本情報と建物情報の入力!$G$20, IF(①基本情報と建物情報の入力!$H36&gt;=3, EP14*$GG14*$GV14+ES14*$GG14*$GW14,"-"),"-")</f>
        <v>-</v>
      </c>
      <c r="HY14" s="24" t="str">
        <f>IF($A14&lt;=①基本情報と建物情報の入力!$G$20, IF(①基本情報と建物情報の入力!$H36&gt;=1, FS14*$GH14*$GW14,"-"),"-")</f>
        <v>-</v>
      </c>
      <c r="HZ14" s="16" t="str">
        <f>IF($A14&lt;=①基本情報と建物情報の入力!$G$20, IF(①基本情報と建物情報の入力!$H36&gt;=2, FT14*$GH14*$GW14,"-"),"-")</f>
        <v>-</v>
      </c>
      <c r="IA14" s="25" t="str">
        <f>IF($A14&lt;=①基本情報と建物情報の入力!$G$20, IF(①基本情報と建物情報の入力!$H36&gt;=3, FU14*$GH14*$GW14,"-"),"-")</f>
        <v>-</v>
      </c>
      <c r="IB14" s="99"/>
      <c r="IC14" s="24" t="str">
        <f>IF($A14&lt;=①基本情報と建物情報の入力!$G$20, IF(①基本情報と建物情報の入力!$H36&gt;=1, SUM(BP14:BQ14,BS14) *$GJ14*$GV14+BR14*$GJ14*$GW14,"-"),"-")</f>
        <v>-</v>
      </c>
      <c r="ID14" s="16" t="str">
        <f>IF($A14&lt;=①基本情報と建物情報の入力!$G$20, IF(①基本情報と建物情報の入力!$H36&gt;=2, SUM(BT14:BU14,BW14) *$GJ14*$GV14+BV14*$GJ14*$GW14,"-"),"-")</f>
        <v>-</v>
      </c>
      <c r="IE14" s="25" t="str">
        <f>IF($A14&lt;=①基本情報と建物情報の入力!$G$20, IF(①基本情報と建物情報の入力!$H36&gt;=3, SUM(BX14:BY14,CA14) *$GJ14*$GV14+BZ14*$GJ14*$GW14,"-"),"-")</f>
        <v>-</v>
      </c>
      <c r="IF14" s="24" t="str">
        <f>IF($A14&lt;=①基本情報と建物情報の入力!$G$20, IF(①基本情報と建物情報の入力!$H36&gt;=1, CB14*$GK14*$GV14,"-"),"-")</f>
        <v>-</v>
      </c>
      <c r="IG14" s="16" t="str">
        <f>IF($A14&lt;=①基本情報と建物情報の入力!$G$20, IF(①基本情報と建物情報の入力!$H36&gt;=2, CC14*$GK14*$GV14,"-"),"-")</f>
        <v>-</v>
      </c>
      <c r="IH14" s="25" t="str">
        <f>IF($A14&lt;=①基本情報と建物情報の入力!$G$20, IF(①基本情報と建物情報の入力!$H36&gt;=3, CD14*$GK14*$GV14,"-"),"-")</f>
        <v>-</v>
      </c>
      <c r="II14" s="24" t="str">
        <f>IF($A14&lt;=①基本情報と建物情報の入力!$G$20, IF(①基本情報と建物情報の入力!$H36&gt;=1, CE14*$GL14*$GV14,"-"),"-")</f>
        <v>-</v>
      </c>
      <c r="IJ14" s="16" t="str">
        <f>IF($A14&lt;=①基本情報と建物情報の入力!$G$20, IF(①基本情報と建物情報の入力!$H36&gt;=2, CF14*$GL14*$GV14,"-"),"-")</f>
        <v>-</v>
      </c>
      <c r="IK14" s="25" t="str">
        <f>IF($A14&lt;=①基本情報と建物情報の入力!$G$20, IF(①基本情報と建物情報の入力!$H36&gt;=3, CG14*$GL14*$GV14,"-"),"-")</f>
        <v>-</v>
      </c>
      <c r="IL14" s="24" t="str">
        <f>IF($A14&lt;=①基本情報と建物情報の入力!$G$20, IF(①基本情報と建物情報の入力!$H36&gt;=1, SUM(CH14:CI14,CK14)*$GM14*$GV14+CJ14*$GM14*$GW14,"-"),"-")</f>
        <v>-</v>
      </c>
      <c r="IM14" s="16" t="str">
        <f>IF($A14&lt;=①基本情報と建物情報の入力!$G$20, IF(①基本情報と建物情報の入力!$H36&gt;=2, SUM(CL14:CM14,CO14)*$GM14*$GV14+CN14*$GM14*$GW14,"-"),"-")</f>
        <v>-</v>
      </c>
      <c r="IN14" s="25" t="str">
        <f>IF($A14&lt;=①基本情報と建物情報の入力!$G$20, IF(①基本情報と建物情報の入力!$H36&gt;=3, SUM(CP14:CQ14,CS14)*$GM14*$GV14+CR14*$GM14*$GW14,"-"),"-")</f>
        <v>-</v>
      </c>
      <c r="IO14" s="24" t="str">
        <f>IF($A14&lt;=①基本情報と建物情報の入力!$G$20, IF(①基本情報と建物情報の入力!$H36&gt;=1, CT14*$GN14*$GV14,"-"),"-")</f>
        <v>-</v>
      </c>
      <c r="IP14" s="16" t="str">
        <f>IF($A14&lt;=①基本情報と建物情報の入力!$G$20, IF(①基本情報と建物情報の入力!$H36&gt;=2, CU14*$GN14*$GV14,"-"),"-")</f>
        <v>-</v>
      </c>
      <c r="IQ14" s="25" t="str">
        <f>IF($A14&lt;=①基本情報と建物情報の入力!$G$20, IF(①基本情報と建物情報の入力!$H36&gt;=3, CV14*$GN14*$GV14,"-"),"-")</f>
        <v>-</v>
      </c>
      <c r="IR14" s="24" t="str">
        <f>IF($A14&lt;=①基本情報と建物情報の入力!$G$20, IF(①基本情報と建物情報の入力!$H36&gt;=1, SUM(CW14:CX14,CZ14)*$GO14*$GV14+CY14*$GO14*$GW14,"-"),"-")</f>
        <v>-</v>
      </c>
      <c r="IS14" s="16" t="str">
        <f>IF($A14&lt;=①基本情報と建物情報の入力!$G$20, IF(①基本情報と建物情報の入力!$H36&gt;=2, SUM(DA14:DB14,DD14)*$GO14*$GV14+DC14*$GO14*$GW14,"-"),"-")</f>
        <v>-</v>
      </c>
      <c r="IT14" s="25" t="str">
        <f>IF($A14&lt;=①基本情報と建物情報の入力!$G$20, IF(①基本情報と建物情報の入力!$H36&gt;=3, SUM(DE14:DF14,DH14)*$GO14*$GV14+DG14*$GO14*$GW14,"-"),"-")</f>
        <v>-</v>
      </c>
      <c r="IU14" s="24" t="str">
        <f>IF($A14&lt;=①基本情報と建物情報の入力!$G$20, IF(①基本情報と建物情報の入力!$H36&gt;=1, DI14*$GP14*$GV14,"-"),"-")</f>
        <v>-</v>
      </c>
      <c r="IV14" s="16" t="str">
        <f>IF($A14&lt;=①基本情報と建物情報の入力!$G$20, IF(①基本情報と建物情報の入力!$H36&gt;=2, DJ14*$GP14*$GV14,"-"),"-")</f>
        <v>-</v>
      </c>
      <c r="IW14" s="25" t="str">
        <f>IF($A14&lt;=①基本情報と建物情報の入力!$G$20, IF(①基本情報と建物情報の入力!$H36&gt;=3, DK14*$GP14*$GV14,"-"),"-")</f>
        <v>-</v>
      </c>
      <c r="IX14" s="24" t="str">
        <f>IF($A14&lt;=①基本情報と建物情報の入力!$G$20, IF(①基本情報と建物情報の入力!$H36&gt;=1, DL14*$GQ14*$GV14,"-"),"-")</f>
        <v>-</v>
      </c>
      <c r="IY14" s="16" t="str">
        <f>IF($A14&lt;=①基本情報と建物情報の入力!$G$20, IF(①基本情報と建物情報の入力!$H36&gt;=2, DM14*$GQ14*$GV14,"-"),"-")</f>
        <v>-</v>
      </c>
      <c r="IZ14" s="25" t="str">
        <f>IF($A14&lt;=①基本情報と建物情報の入力!$G$20, IF(①基本情報と建物情報の入力!$H36&gt;=3, DN14*$GQ14*$GV14,"-"),"-")</f>
        <v>-</v>
      </c>
      <c r="JA14" s="24" t="str">
        <f>IF($A14&lt;=①基本情報と建物情報の入力!$G$20, IF(①基本情報と建物情報の入力!$H36&gt;=1, DO14*$GR14*$GV14,"-"),"-")</f>
        <v>-</v>
      </c>
      <c r="JB14" s="16" t="str">
        <f>IF($A14&lt;=①基本情報と建物情報の入力!$G$20, IF(①基本情報と建物情報の入力!$H36&gt;=2, DP14*$GR14*$GV14,"-"),"-")</f>
        <v>-</v>
      </c>
      <c r="JC14" s="25" t="str">
        <f>IF($A14&lt;=①基本情報と建物情報の入力!$G$20, IF(①基本情報と建物情報の入力!$H36&gt;=3, DQ14*$GR14*$GV14,"-"),"-")</f>
        <v>-</v>
      </c>
      <c r="JD14" s="24" t="str">
        <f>IF($A14&lt;=①基本情報と建物情報の入力!$G$20, IF(①基本情報と建物情報の入力!$H36&gt;=1, SUM(DR14:DS14,DU14)*$GS14*$GV14+DT14*$GS14*$GW14,"-"),"-")</f>
        <v>-</v>
      </c>
      <c r="JE14" s="16" t="str">
        <f>IF($A14&lt;=①基本情報と建物情報の入力!$G$20, IF(①基本情報と建物情報の入力!$H36&gt;=2, SUM(DV14:DW14,DY14)*$GS14*$GV14+DX14*$GS14*$GW14,"-"),"-")</f>
        <v>-</v>
      </c>
      <c r="JF14" s="25" t="str">
        <f>IF($A14&lt;=①基本情報と建物情報の入力!$G$20, IF(①基本情報と建物情報の入力!$H36&gt;=3, SUM(DZ14:EA14,EC14)*$GS14*$GV14+EB14*$GS14*$GW14,"-"),"-")</f>
        <v>-</v>
      </c>
      <c r="JG14" s="24" t="str">
        <f>IF($A14&lt;=①基本情報と建物情報の入力!$G$20, IF(①基本情報と建物情報の入力!$H36&gt;=1, ED14*$GT14*$GX14,"-"),"-")</f>
        <v>-</v>
      </c>
      <c r="JH14" s="16" t="str">
        <f>IF($A14&lt;=①基本情報と建物情報の入力!$G$20, IF(①基本情報と建物情報の入力!$H36&gt;=2, EE14*$GT14*$GX14,"-"),"-")</f>
        <v>-</v>
      </c>
      <c r="JI14" s="25" t="str">
        <f>IF($A14&lt;=①基本情報と建物情報の入力!$G$20, IF(①基本情報と建物情報の入力!$H36&gt;=3, EF14*$GT14*$GX14,"-"),"-")</f>
        <v>-</v>
      </c>
      <c r="JJ14" s="99"/>
      <c r="JK14" s="24" t="str">
        <f>IF($A14&lt;=①基本情報と建物情報の入力!$G$20, IF(①基本情報と建物情報の入力!$H36&gt;=1, SUM(HA14,HD14,HG14,HJ14,HM14,HP14,HS14,HV14,HY14)+SUM(IC14,IF14,II14,IL14,IO14,IR14,IU14,IX14,JA14,JD14,JG14),"-"),"-")</f>
        <v>-</v>
      </c>
      <c r="JL14" s="16" t="str">
        <f>IF($A14&lt;=①基本情報と建物情報の入力!$G$20, IF(①基本情報と建物情報の入力!$H36&gt;=2, SUM(HB14,HE14,HH14,HK14,HN14,HQ14,HT14,HW14,HZ14)+SUM(ID14,IG14,IJ14,IM14,IP14,IS14,IV14,IY14,JB14,JE14,JH14),"-"),"-")</f>
        <v>-</v>
      </c>
      <c r="JM14" s="25" t="str">
        <f>IF($A14&lt;=①基本情報と建物情報の入力!$G$20, IF(①基本情報と建物情報の入力!$H36&gt;=3, SUM(HC14,HF14,HI14,HL14,HO14,HR14,HU14,HX14,IA14)+SUM(IE14,IH14,IK14,IN14,IQ14,IT14,IW14,IZ14,JC14,JF14,JI14),"-"),"-")</f>
        <v>-</v>
      </c>
      <c r="JN14" s="16" t="str">
        <f>IF($A14&lt;=①基本情報と建物情報の入力!$G$20, IF(①基本情報と建物情報の入力!$H36&gt;=1, ROUNDUP(JK14/FV14, 2),"-"),"-")</f>
        <v>-</v>
      </c>
      <c r="JO14" s="16" t="str">
        <f>IF($A14&lt;=①基本情報と建物情報の入力!$G$20, IF(①基本情報と建物情報の入力!$H36&gt;=2, ROUNDUP(JL14/FW14, 2),"-"),"-")</f>
        <v>-</v>
      </c>
      <c r="JP14" s="16" t="str">
        <f>IF($A14&lt;=①基本情報と建物情報の入力!$G$20, IF(①基本情報と建物情報の入力!$H36&gt;=3, ROUNDUP(JM14/FX14, 2),"-"),"-")</f>
        <v>-</v>
      </c>
      <c r="JQ14" s="99"/>
      <c r="JR14" s="101" t="str">
        <f>IF($A14&lt;=①基本情報と建物情報の入力!$G$20, INDEX(方位係数!$B$7:$H$16, MATCH(JR$4, 方位係数!$A$7:$A$16,0), MATCH(①基本情報と建物情報の入力!$G$13, 方位係数!$B$6:$I$6,0)),"-")</f>
        <v>-</v>
      </c>
      <c r="JS14" s="101" t="str">
        <f>IF($A14&lt;=①基本情報と建物情報の入力!$G$20, INDEX(方位係数!$B$7:$H$16, MATCH(JS$4, 方位係数!$A$7:$A$16,0), MATCH(①基本情報と建物情報の入力!$G$13, 方位係数!$B$6:$I$6,0)),"-")</f>
        <v>-</v>
      </c>
      <c r="JT14" s="101" t="str">
        <f>IF($A14&lt;=①基本情報と建物情報の入力!$G$20, INDEX(方位係数!$B$7:$H$16, MATCH(JT$4, 方位係数!$A$7:$A$16,0), MATCH(①基本情報と建物情報の入力!$G$13, 方位係数!$B$6:$I$6,0)),"-")</f>
        <v>-</v>
      </c>
      <c r="JU14" s="101" t="str">
        <f>IF($A14&lt;=①基本情報と建物情報の入力!$G$20, INDEX(方位係数!$B$7:$H$16, MATCH(JU$4, 方位係数!$A$7:$A$16,0), MATCH(①基本情報と建物情報の入力!$G$13, 方位係数!$B$6:$I$6,0)),"-")</f>
        <v>-</v>
      </c>
      <c r="JV14" s="101" t="str">
        <f>IF($A14&lt;=①基本情報と建物情報の入力!$G$20, INDEX(方位係数!$B$7:$H$16, MATCH(JV$4, 方位係数!$A$7:$A$16,0), MATCH(①基本情報と建物情報の入力!$G$13, 方位係数!$B$6:$I$6,0)),"-")</f>
        <v>-</v>
      </c>
      <c r="JW14" s="99"/>
      <c r="JX14" s="24" t="str">
        <f>IF($A14&lt;=①基本情報と建物情報の入力!$G$20, IF(①基本情報と建物情報の入力!$H36&gt;=1, IF(AT14=0, 0, AT14*0.034*($FZ14+(BP14*$GJ14+$CE14*$GL14+CH14*$GM14+CW14*$GO14+DR14*$GS14)/AT14)*JR14),"-"),"-")</f>
        <v>-</v>
      </c>
      <c r="JY14" s="16" t="str">
        <f>IF($A14&lt;=①基本情報と建物情報の入力!$G$20, IF(①基本情報と建物情報の入力!$H36&gt;=1, IF(AU14=0, 0, AU14*0.034*($FZ14+(BQ14*$GJ14+$CE14*$GL14+CI14*$GM14+CX14*$GO14+DS14*$GS14)/AU14)*JS14),"-"),"-")</f>
        <v>-</v>
      </c>
      <c r="JZ14" s="16" t="str">
        <f>IF($A14&lt;=①基本情報と建物情報の入力!$G$20, IF(①基本情報と建物情報の入力!$H36&gt;=1, IF(AV14=0, 0, AV14*0.034*($FZ14+(BR14*$GJ14+$CE14*$GL14+CJ14*$GM14+CY14*$GO14+DT14*$GS14)/AV14)*JT14),"-"),"-")</f>
        <v>-</v>
      </c>
      <c r="KA14" s="25" t="str">
        <f>IF($A14&lt;=①基本情報と建物情報の入力!$G$20, IF(①基本情報と建物情報の入力!$H36&gt;=1, IF(AW14=0, 0, AW14*0.034*($FZ14+(BS14*$GJ14+$CE14*$GL14+CK14*$GM14+CZ14*$GO14+DU14*$GS14)/AW14)*JU14),"-"),"-")</f>
        <v>-</v>
      </c>
      <c r="KB14" s="24" t="str">
        <f>IF($A14&lt;=①基本情報と建物情報の入力!$G$20, IF(①基本情報と建物情報の入力!$H36&gt;=2, IF(AX14=0, 0, AX14*0.034*($FZ14+(BT14*$GJ14+$CF14*$GL14+CL14*$GM14+DA14*$GO14+DV14*$GS14)/AX14)*JR14),"-"),"-")</f>
        <v>-</v>
      </c>
      <c r="KC14" s="16" t="str">
        <f>IF($A14&lt;=①基本情報と建物情報の入力!$G$20, IF(①基本情報と建物情報の入力!$H36&gt;=2, IF(AY14=0, 0, AY14*0.034*($FZ14+(BU14*$GJ14+$CF14*$GL14+CM14*$GM14+DB14*$GO14+DW14*$GS14)/AY14)*JS14),"-"),"-")</f>
        <v>-</v>
      </c>
      <c r="KD14" s="16" t="str">
        <f>IF($A14&lt;=①基本情報と建物情報の入力!$G$20, IF(①基本情報と建物情報の入力!$H36&gt;=2, IF(AZ14=0, 0, AZ14*0.034*($FZ14+(BV14*$GJ14+$CF14*$GL14+CN14*$GM14+DC14*$GO14+DX14*$GS14)/AZ14)*JT14),"-"),"-")</f>
        <v>-</v>
      </c>
      <c r="KE14" s="25" t="str">
        <f>IF($A14&lt;=①基本情報と建物情報の入力!$G$20, IF(①基本情報と建物情報の入力!$H36&gt;=2, IF(BA14=0, 0, BA14*0.034*($FZ14+(BW14*$GJ14+$CF14*$GL14+CO14*$GM14+DD14*$GO14+DY14*$GS14)/BA14)*JU14),"-"),"-")</f>
        <v>-</v>
      </c>
      <c r="KF14" s="24" t="str">
        <f>IF($A14&lt;=①基本情報と建物情報の入力!$G$20, IF(①基本情報と建物情報の入力!$H36&gt;=3, IF(BB14=0, 0, BB14*0.034*($FZ14+(BX14*$GJ14+$CG14*$GL14+CP14*$GM14+DE14*$GO14+DZ14*$GS14)/BB14)*JR14),"-"),"-")</f>
        <v>-</v>
      </c>
      <c r="KG14" s="16" t="str">
        <f>IF($A14&lt;=①基本情報と建物情報の入力!$G$20, IF(①基本情報と建物情報の入力!$H36&gt;=3, IF(BC14=0, 0, BC14*0.034*($FZ14+(BY14*$GJ14+$CG14*$GL14+CQ14*$GM14+DF14*$GO14+EA14*$GS14)/BC14)*JS14),"-"),"-")</f>
        <v>-</v>
      </c>
      <c r="KH14" s="16" t="str">
        <f>IF($A14&lt;=①基本情報と建物情報の入力!$G$20, IF(①基本情報と建物情報の入力!$H36&gt;=3, IF(BD14=0, 0, BD14*0.034*($FZ14+(BZ14*$GJ14+$CG14*$GL14+CR14*$GM14+DG14*$GO14+EB14*$GS14)/BD14)*JT14),"-"),"-")</f>
        <v>-</v>
      </c>
      <c r="KI14" s="25" t="str">
        <f>IF($A14&lt;=①基本情報と建物情報の入力!$G$20, IF(①基本情報と建物情報の入力!$H36&gt;=3, IF(BE14=0, 0, BE14*0.034*($FZ14+(CA14*$GJ14+$CG14*$GL14+CS14*$GM14+DH14*$GO14+EC14*$GS14)/BE14)*JU14),"-"),"-")</f>
        <v>-</v>
      </c>
      <c r="KJ14" s="24" t="str">
        <f>IF($A14&lt;=①基本情報と建物情報の入力!$G$20, IF(①基本情報と建物情報の入力!$H36&gt;=1, IF(EX14=0, 0, EX14*0.034*($GA14+(CB14*$GK14+CT14*$GN14+DL14*$GQ14)/EX14)*$JV14),"-"),"-")</f>
        <v>-</v>
      </c>
      <c r="KK14" s="16" t="str">
        <f>IF($A14&lt;=①基本情報と建物情報の入力!$G$20, IF(①基本情報と建物情報の入力!$H36&gt;=2, IF(EY14=0, 0, EY14*0.034*($GA14+(CC14*$GK14+CU14*$GN14+DM14*$GQ14)/EY14)*$JV14),"-"),"-")</f>
        <v>-</v>
      </c>
      <c r="KL14" s="25" t="str">
        <f>IF($A14&lt;=①基本情報と建物情報の入力!$G$20, IF(①基本情報と建物情報の入力!$H36&gt;=3, IF(EZ14=0, 0, EZ14*0.034*($GA14+(CD14*$GK14+CV14*$GN14+DN14*$GQ14)/EZ14)*$JV14),"-"),"-")</f>
        <v>-</v>
      </c>
      <c r="KM14" s="24" t="str">
        <f>IF($A14&lt;=①基本情報と建物情報の入力!$G$20, 0.51,"-")</f>
        <v>-</v>
      </c>
      <c r="KN14" s="25" t="str">
        <f>IF($A14&lt;=①基本情報と建物情報の入力!$G$20, IF(①基本情報と建物情報の入力!$H36&gt;=1, ①基本情報と建物情報の入力!$H$68,"-"),"-")</f>
        <v>-</v>
      </c>
      <c r="KO14" s="24" t="str">
        <f>IF($A14&lt;=①基本情報と建物情報の入力!$G$20, IF(①基本情報と建物情報の入力!$H36&gt;=1, AE14*$KM14*$KN14*JR14,"-"),"-")</f>
        <v>-</v>
      </c>
      <c r="KP14" s="16" t="str">
        <f>IF($A14&lt;=①基本情報と建物情報の入力!$G$20, IF(①基本情報と建物情報の入力!$H36&gt;=1, AF14*$KM14*$KN14,"-"),"-")</f>
        <v>-</v>
      </c>
      <c r="KQ14" s="16" t="str">
        <f>IF($A14&lt;=①基本情報と建物情報の入力!$G$20, IF(①基本情報と建物情報の入力!$H36&gt;=1, AG14*$KM14*$KN14,"-"),"-")</f>
        <v>-</v>
      </c>
      <c r="KR14" s="25" t="str">
        <f>IF($A14&lt;=①基本情報と建物情報の入力!$G$20, IF(①基本情報と建物情報の入力!$H36&gt;=1, AH14*$KM14*$KN14,"-"),"-")</f>
        <v>-</v>
      </c>
      <c r="KS14" s="24" t="str">
        <f>IF($A14&lt;=①基本情報と建物情報の入力!$G$20, IF(①基本情報と建物情報の入力!$H36&gt;=2, AI14*$KM14*$KN14*JR14,"-"),"-")</f>
        <v>-</v>
      </c>
      <c r="KT14" s="16" t="str">
        <f>IF($A14&lt;=①基本情報と建物情報の入力!$G$20, IF(①基本情報と建物情報の入力!$H36&gt;=2, AJ14*$KM14*$KN14*JS14,"-"),"-")</f>
        <v>-</v>
      </c>
      <c r="KU14" s="16" t="str">
        <f>IF($A14&lt;=①基本情報と建物情報の入力!$G$20, IF(①基本情報と建物情報の入力!$H36&gt;=2, AK14*$KM14*$KN14*JT14,"-"),"-")</f>
        <v>-</v>
      </c>
      <c r="KV14" s="25" t="str">
        <f>IF($A14&lt;=①基本情報と建物情報の入力!$G$20, IF(①基本情報と建物情報の入力!$H36&gt;=2, AL14*$KM14*$KN14*JU14,"-"),"-")</f>
        <v>-</v>
      </c>
      <c r="KW14" s="24" t="str">
        <f>IF($A14&lt;=①基本情報と建物情報の入力!$G$20, IF(①基本情報と建物情報の入力!$H36&gt;=3, AM14*$KM14*$KN14*JR14,"-"),"-")</f>
        <v>-</v>
      </c>
      <c r="KX14" s="16" t="str">
        <f>IF($A14&lt;=①基本情報と建物情報の入力!$G$20, IF(①基本情報と建物情報の入力!$H36&gt;=3, AN14*$KM14*$KN14*JS14,"-"),"-")</f>
        <v>-</v>
      </c>
      <c r="KY14" s="16" t="str">
        <f>IF($A14&lt;=①基本情報と建物情報の入力!$G$20, IF(①基本情報と建物情報の入力!$H36&gt;=3, AO14*$KM14*$KN14*JT14,"-"),"-")</f>
        <v>-</v>
      </c>
      <c r="KZ14" s="25" t="str">
        <f>IF($A14&lt;=①基本情報と建物情報の入力!$G$20, IF(①基本情報と建物情報の入力!$H36&gt;=3, AP14*$KM14*$KN14*JU14,"-"),"-")</f>
        <v>-</v>
      </c>
      <c r="LA14" s="16" t="str">
        <f>IF($A14&lt;=①基本情報と建物情報の入力!$G$20, IF(①基本情報と建物情報の入力!$H36&gt;=1, SUM(JX14:KA14,KJ14,KO14:KR14), "-"), "-")</f>
        <v>-</v>
      </c>
      <c r="LB14" s="16" t="str">
        <f>IF($A14&lt;=①基本情報と建物情報の入力!$G$20, IF(①基本情報と建物情報の入力!$H36&gt;=2, SUM(KB14:KE14,KK14,KS14:KV14), "-"), "-")</f>
        <v>-</v>
      </c>
      <c r="LC14" s="16" t="str">
        <f>IF($A14&lt;=①基本情報と建物情報の入力!$G$20, IF(①基本情報と建物情報の入力!$H36&gt;=3, SUM(KF14:KI14,KL14,KW14:KZ14), "-"), "-")</f>
        <v>-</v>
      </c>
      <c r="LD14" s="137" t="str">
        <f>IF($A14&lt;=①基本情報と建物情報の入力!$G$20, IF(①基本情報と建物情報の入力!$H36&gt;=1, ROUNDDOWN(LA14/FV14*100, 1),"-"),"-")</f>
        <v>-</v>
      </c>
      <c r="LE14" s="138" t="str">
        <f>IF($A14&lt;=①基本情報と建物情報の入力!$G$20, IF(①基本情報と建物情報の入力!$H36&gt;=2, ROUNDDOWN(LB14/FW14*100, 1),"-"),"-")</f>
        <v>-</v>
      </c>
      <c r="LF14" s="139" t="str">
        <f>IF($A14&lt;=①基本情報と建物情報の入力!$G$20, IF(①基本情報と建物情報の入力!$H36&gt;=3, ROUNDDOWN(LC14/FX14*100, 1),"-"),"-")</f>
        <v>-</v>
      </c>
      <c r="LG14" s="99"/>
      <c r="LH14" s="102" t="str">
        <f>IF($A14&lt;=①基本情報と建物情報の入力!$G$20, INDEX(方位係数!$B$21:$I$30, MATCH(LH$4, 方位係数!$A$21:$A$30,0), MATCH(①基本情報と建物情報の入力!$G$13, 方位係数!$B$20:$I$20,0)),"-")</f>
        <v>-</v>
      </c>
      <c r="LI14" s="101" t="str">
        <f>IF($A14&lt;=①基本情報と建物情報の入力!$G$20, INDEX(方位係数!$B$21:$I$30, MATCH(LI$4, 方位係数!$A$21:$A$30,0), MATCH(①基本情報と建物情報の入力!$G$13, 方位係数!$B$20:$I$20,0)),"-")</f>
        <v>-</v>
      </c>
      <c r="LJ14" s="101" t="str">
        <f>IF($A14&lt;=①基本情報と建物情報の入力!$G$20, INDEX(方位係数!$B$21:$I$30, MATCH(LJ$4, 方位係数!$A$21:$A$30,0), MATCH(①基本情報と建物情報の入力!$G$13, 方位係数!$B$20:$I$20,0)),"-")</f>
        <v>-</v>
      </c>
      <c r="LK14" s="101" t="str">
        <f>IF($A14&lt;=①基本情報と建物情報の入力!$G$20, INDEX(方位係数!$B$21:$I$30, MATCH(LK$4, 方位係数!$A$21:$A$30,0), MATCH(①基本情報と建物情報の入力!$G$13, 方位係数!$B$20:$I$20,0)),"-")</f>
        <v>-</v>
      </c>
      <c r="LL14" s="103" t="str">
        <f>IF($A14&lt;=①基本情報と建物情報の入力!$G$20, INDEX(方位係数!$B$21:$I$30, MATCH(LL$4, 方位係数!$A$21:$A$30,0), MATCH(①基本情報と建物情報の入力!$G$13, 方位係数!$B$20:$I$20,0)),"-")</f>
        <v>-</v>
      </c>
      <c r="LM14" s="99"/>
      <c r="LN14" s="46" t="str">
        <f>IF($A14&lt;=①基本情報と建物情報の入力!$G$20, IF(①基本情報と建物情報の入力!$H36&gt;=1, IF(AT14=0, 0, AT14*0.034*($FZ14+(BP14*$GJ14+$CE14*$GL14+CH14*$GM14+CW14*$GO14+DR14*$GS14)/AT14)*LH14),"-"),"-")</f>
        <v>-</v>
      </c>
      <c r="LO14" s="47" t="str">
        <f>IF($A14&lt;=①基本情報と建物情報の入力!$G$20, IF(①基本情報と建物情報の入力!$H36&gt;=1, IF(AU14=0, 0, AU14*0.034*($FZ14+(BQ14*$GJ14+$CE14*$GL14+CI14*$GM14+CX14*$GO14+DS14*$GS14)/AU14)*LI14),"-"),"-")</f>
        <v>-</v>
      </c>
      <c r="LP14" s="47" t="str">
        <f>IF($A14&lt;=①基本情報と建物情報の入力!$G$20, IF(①基本情報と建物情報の入力!$H36&gt;=1, IF(AV14=0, 0, AV14*0.034*($FZ14+(BR14*$GJ14+$CE14*$GL14+CJ14*$GM14+CY14*$GO14+DT14*$GS14)/AV14)*LJ14),"-"),"-")</f>
        <v>-</v>
      </c>
      <c r="LQ14" s="104" t="str">
        <f>IF($A14&lt;=①基本情報と建物情報の入力!$G$20, IF(①基本情報と建物情報の入力!$H36&gt;=1, IF(AW14=0, 0, AW14*0.034*($FZ14+(BS14*$GJ14+$CE14*$GL14+CK14*$GM14+CZ14*$GO14+DU14*$GS14)/AW14)*LK14),"-"),"-")</f>
        <v>-</v>
      </c>
      <c r="LR14" s="24" t="str">
        <f>IF($A14&lt;=①基本情報と建物情報の入力!$G$20, IF(①基本情報と建物情報の入力!$H36&gt;=2, IF(AX14=0, 0, AX14*0.034*($FZ14+(BT14*$GJ14+$CF14*$GL14+CL14*$GM14+DA14*$GO14+DV14*$GS14)/AX14)*LH14),"-"),"-")</f>
        <v>-</v>
      </c>
      <c r="LS14" s="16" t="str">
        <f>IF($A14&lt;=①基本情報と建物情報の入力!$G$20, IF(①基本情報と建物情報の入力!$H36&gt;=2, IF(AY14=0, 0, AY14*0.034*($FZ14+(BU14*$GJ14+$CF14*$GL14+CM14*$GM14+DB14*$GO14+DW14*$GS14)/AY14)*LI14),"-"),"-")</f>
        <v>-</v>
      </c>
      <c r="LT14" s="16" t="str">
        <f>IF($A14&lt;=①基本情報と建物情報の入力!$G$20, IF(①基本情報と建物情報の入力!$H36&gt;=2, IF(AZ14=0, 0, AZ14*0.034*($FZ14+(BV14*$GJ14+$CF14*$GL14+CN14*$GM14+DC14*$GO14+DX14*$GS14)/AZ14)*LJ14),"-"),"-")</f>
        <v>-</v>
      </c>
      <c r="LU14" s="25" t="str">
        <f>IF($A14&lt;=①基本情報と建物情報の入力!$G$20, IF(①基本情報と建物情報の入力!$H36&gt;=2, IF(BA14=0, 0, BA14*0.034*($FZ14+(BW14*$GJ14+$CF14*$GL14+CO14*$GM14+DD14*$GO14+DY14*$GS14)/BA14)*LK14),"-"),"-")</f>
        <v>-</v>
      </c>
      <c r="LV14" s="24" t="str">
        <f>IF($A14&lt;=①基本情報と建物情報の入力!$G$20, IF(①基本情報と建物情報の入力!$H36&gt;=3, IF(BB14=0, 0, BB14*0.034*($FZ14+(BX14*$GJ14+$CG14*$GL14+CP14*$GM14+DE14*$GO14+DZ14*$GS14)/BB14)*LH14),"-"),"-")</f>
        <v>-</v>
      </c>
      <c r="LW14" s="16" t="str">
        <f>IF($A14&lt;=①基本情報と建物情報の入力!$G$20, IF(①基本情報と建物情報の入力!$H36&gt;=3, IF(BC14=0, 0, BC14*0.034*($FZ14+(BY14*$GJ14+$CG14*$GL14+CQ14*$GM14+DF14*$GO14+EA14*$GS14)/BC14)*LI14),"-"),"-")</f>
        <v>-</v>
      </c>
      <c r="LX14" s="16" t="str">
        <f>IF($A14&lt;=①基本情報と建物情報の入力!$G$20, IF(①基本情報と建物情報の入力!$H36&gt;=3, IF(BD14=0, 0, BD14*0.034*($FZ14+(BZ14*$GJ14+$CG14*$GL14+CR14*$GM14+DG14*$GO14+EB14*$GS14)/BD14)*LJ14),"-"),"-")</f>
        <v>-</v>
      </c>
      <c r="LY14" s="25" t="str">
        <f>IF($A14&lt;=①基本情報と建物情報の入力!$G$20, IF(①基本情報と建物情報の入力!$H36&gt;=3, IF(BE14=0, 0, BE14*0.034*($FZ14+(CA14*$GJ14+$CG14*$GL14+CS14*$GM14+DH14*$GO14+EC14*$GS14)/BE14)*LK14),"-"),"-")</f>
        <v>-</v>
      </c>
      <c r="LZ14" s="16" t="str">
        <f>IF($A14&lt;=①基本情報と建物情報の入力!$G$20, IF(①基本情報と建物情報の入力!$H36&gt;=1, IF(EX14=0, 0, EX14*0.034*($GA14+(CB14*$GK14+CT14*$GN14+DL14*$GQ14)/EX14)*$LL14),"-"),"-")</f>
        <v>-</v>
      </c>
      <c r="MA14" s="16" t="str">
        <f>IF($A14&lt;=①基本情報と建物情報の入力!$G$20, IF(①基本情報と建物情報の入力!$H36&gt;=2, IF(EY14=0, 0, EY14*0.034*($GA14+(CC14*$GK14+CU14*$GN14+DM14*$GQ14)/EY14)*$LL14),"-"),"-")</f>
        <v>-</v>
      </c>
      <c r="MB14" s="16" t="str">
        <f>IF($A14&lt;=①基本情報と建物情報の入力!$G$20, IF(①基本情報と建物情報の入力!$H36&gt;=3, IF(EZ14=0, 0, EZ14*0.034*($GA14+(CD14*$GK14+CV14*$GN14+DN14*$GQ14)/EZ14)*$LL14),"-"),"-")</f>
        <v>-</v>
      </c>
      <c r="MC14" s="24" t="str">
        <f>IF($A14&lt;=①基本情報と建物情報の入力!$G$20, 0.93,"-")</f>
        <v>-</v>
      </c>
      <c r="MD14" s="25" t="str">
        <f>IF($A14&lt;=①基本情報と建物情報の入力!$G$20, IF(①基本情報と建物情報の入力!$H36&gt;=1, ①基本情報と建物情報の入力!$H$69,"-"),"-")</f>
        <v>-</v>
      </c>
      <c r="ME14" s="24" t="str">
        <f>IF($A14&lt;=①基本情報と建物情報の入力!$G$20, IF(①基本情報と建物情報の入力!$H36&gt;=1, AE14*$MC14*$MD14*LH14,"-"),"-")</f>
        <v>-</v>
      </c>
      <c r="MF14" s="16" t="str">
        <f>IF($A14&lt;=①基本情報と建物情報の入力!$G$20, IF(①基本情報と建物情報の入力!$H36&gt;=1, AF14*$MC14*$MD14*LI14,"-"),"-")</f>
        <v>-</v>
      </c>
      <c r="MG14" s="16" t="str">
        <f>IF($A14&lt;=①基本情報と建物情報の入力!$G$20, IF(①基本情報と建物情報の入力!$H36&gt;=1, AG14*$MC14*$MD14*LJ14,"-"),"-")</f>
        <v>-</v>
      </c>
      <c r="MH14" s="25" t="str">
        <f>IF($A14&lt;=①基本情報と建物情報の入力!$G$20, IF(①基本情報と建物情報の入力!$H36&gt;=1, AH14*$MC14*$MD14*LK14,"-"),"-")</f>
        <v>-</v>
      </c>
      <c r="MI14" s="24" t="str">
        <f>IF($A14&lt;=①基本情報と建物情報の入力!$G$20, IF(①基本情報と建物情報の入力!$H36&gt;=2, AI14*$MC14*$MD14*LH14,"-"),"-")</f>
        <v>-</v>
      </c>
      <c r="MJ14" s="16" t="str">
        <f>IF($A14&lt;=①基本情報と建物情報の入力!$G$20, IF(①基本情報と建物情報の入力!$H36&gt;=2, AJ14*$MC14*$MD14*LI14,"-"),"-")</f>
        <v>-</v>
      </c>
      <c r="MK14" s="16" t="str">
        <f>IF($A14&lt;=①基本情報と建物情報の入力!$G$20, IF(①基本情報と建物情報の入力!$H36&gt;=2, AK14*$MC14*$MD14*LJ14,"-"),"-")</f>
        <v>-</v>
      </c>
      <c r="ML14" s="25" t="str">
        <f>IF($A14&lt;=①基本情報と建物情報の入力!$G$20, IF(①基本情報と建物情報の入力!$H36&gt;=2, AL14*$MC14*$MD14*LK14,"-"),"-")</f>
        <v>-</v>
      </c>
      <c r="MM14" s="24" t="str">
        <f>IF($A14&lt;=①基本情報と建物情報の入力!$G$20, IF(①基本情報と建物情報の入力!$H36&gt;=3, AM14*$MC14*$MD14*LH14,"-"),"-")</f>
        <v>-</v>
      </c>
      <c r="MN14" s="16" t="str">
        <f>IF($A14&lt;=①基本情報と建物情報の入力!$G$20, IF(①基本情報と建物情報の入力!$H36&gt;=3, AN14*$MC14*$MD14*LI14,"-"),"-")</f>
        <v>-</v>
      </c>
      <c r="MO14" s="16" t="str">
        <f>IF($A14&lt;=①基本情報と建物情報の入力!$G$20, IF(①基本情報と建物情報の入力!$H36&gt;=3, AO14*$MC14*$MD14*LJ14,"-"),"-")</f>
        <v>-</v>
      </c>
      <c r="MP14" s="25" t="str">
        <f>IF($A14&lt;=①基本情報と建物情報の入力!$G$20, IF(①基本情報と建物情報の入力!$H36&gt;=3, AP14*$MC14*$MD14*LK14,"-"),"-")</f>
        <v>-</v>
      </c>
      <c r="MQ14" s="16" t="str">
        <f>IF($A14&lt;=①基本情報と建物情報の入力!$G$20, IF(①基本情報と建物情報の入力!$H36&gt;=1, SUM(LN14:LQ14,LZ14,ME14:MH14), "-"), "-")</f>
        <v>-</v>
      </c>
      <c r="MR14" s="16" t="str">
        <f>IF($A14&lt;=①基本情報と建物情報の入力!$G$20, IF(①基本情報と建物情報の入力!$H36&gt;=2, SUM(LR14:LU14,MA14,MI14:ML14), "-"), "-")</f>
        <v>-</v>
      </c>
      <c r="MS14" s="16" t="str">
        <f>IF($A14&lt;=①基本情報と建物情報の入力!$G$20, IF(①基本情報と建物情報の入力!$H36&gt;=3, SUM(LV14:LY14,MB14,MM14:MP14), "-"), "-")</f>
        <v>-</v>
      </c>
      <c r="MT14" s="137" t="str">
        <f>IF($A14&lt;=①基本情報と建物情報の入力!$G$20, IF(①基本情報と建物情報の入力!$H36&gt;=1, ROUNDUP(MQ14/FV14*100,1),"-"),"-")</f>
        <v>-</v>
      </c>
      <c r="MU14" s="138" t="str">
        <f>IF($A14&lt;=①基本情報と建物情報の入力!$G$20, IF(①基本情報と建物情報の入力!$H36&gt;=2,ROUNDUP(MR14/FW14*100,1),"-"),"-")</f>
        <v>-</v>
      </c>
      <c r="MV14" s="139" t="str">
        <f>IF($A14&lt;=①基本情報と建物情報の入力!$G$20, IF(①基本情報と建物情報の入力!$H36&gt;=3, ROUNDUP(MS14/FX14*100,1),"-"),"-")</f>
        <v>-</v>
      </c>
      <c r="MW14" s="99"/>
      <c r="MX14" s="24" t="str">
        <f>IF($A14&lt;=①基本情報と建物情報の入力!$G$20, IF(①基本情報と建物情報の入力!$H36&gt;=1, 1,"-"), "-")</f>
        <v>-</v>
      </c>
      <c r="MY14" s="16" t="str">
        <f>IF($A14&lt;=①基本情報と建物情報の入力!$G$20, IF(①基本情報と建物情報の入力!$H36&gt;=2, 1,"-"), "-")</f>
        <v>-</v>
      </c>
      <c r="MZ14" s="25" t="str">
        <f>IF($A14&lt;=①基本情報と建物情報の入力!$G$20, IF(①基本情報と建物情報の入力!$H36&gt;=3, ①基本情報と建物情報の入力!$H36-2,"-"), "-")</f>
        <v>-</v>
      </c>
      <c r="NA14" s="24" t="str">
        <f>IF($A14&lt;=①基本情報と建物情報の入力!$G$20, IF(①基本情報と建物情報の入力!$H36&gt;=1, FV14*MX14, "-"),"-")</f>
        <v>-</v>
      </c>
      <c r="NB14" s="16" t="str">
        <f>IF($A14&lt;=①基本情報と建物情報の入力!$G$20, IF(①基本情報と建物情報の入力!$H36&gt;=2, FW14*MY14, "-"),"-")</f>
        <v>-</v>
      </c>
      <c r="NC14" s="25" t="str">
        <f>IF($A14&lt;=①基本情報と建物情報の入力!$G$20, IF(①基本情報と建物情報の入力!$H36&gt;=3, FX14*MZ14, "-"),"-")</f>
        <v>-</v>
      </c>
      <c r="ND14" s="24" t="str">
        <f>IF($A14&lt;=①基本情報と建物情報の入力!$G$20, IF(①基本情報と建物情報の入力!$H36&gt;=1,  JK14*MX14, "-"),"-")</f>
        <v>-</v>
      </c>
      <c r="NE14" s="16" t="str">
        <f>IF($A14&lt;=①基本情報と建物情報の入力!$G$20, IF(①基本情報と建物情報の入力!$H36&gt;=2,  JL14*MY14, "-"),"-")</f>
        <v>-</v>
      </c>
      <c r="NF14" s="25" t="str">
        <f>IF($A14&lt;=①基本情報と建物情報の入力!$G$20, IF(①基本情報と建物情報の入力!$H36&gt;=3,  JM14*MZ14, "-"),"-")</f>
        <v>-</v>
      </c>
      <c r="NG14" s="24" t="str">
        <f>IF($A14&lt;=①基本情報と建物情報の入力!$G$20, IF(①基本情報と建物情報の入力!$H36&gt;=1,  MQ14*MX14, "-"),"-")</f>
        <v>-</v>
      </c>
      <c r="NH14" s="16" t="str">
        <f>IF($A14&lt;=①基本情報と建物情報の入力!$G$20, IF(①基本情報と建物情報の入力!$H36&gt;=2,  MR14*MY14, "-"),"-")</f>
        <v>-</v>
      </c>
      <c r="NI14" s="25" t="str">
        <f>IF($A14&lt;=①基本情報と建物情報の入力!$G$20, IF(①基本情報と建物情報の入力!$H36&gt;=3,  MS14*MZ14, "-"),"-")</f>
        <v>-</v>
      </c>
      <c r="NJ14" s="112"/>
      <c r="NK14" s="112"/>
      <c r="NL14" s="99"/>
      <c r="NM14" s="209" t="str">
        <f>IF($A14&lt;=①基本情報と建物情報の入力!$G$20,IF(①基本情報と建物情報の入力!$H36&gt;=1,③一次エネルギー消費量の計算結果!E36-③一次エネルギー消費量の計算結果!F36,"-"),"-")</f>
        <v>-</v>
      </c>
      <c r="NN14" s="210" t="str">
        <f>IF($A14&lt;=①基本情報と建物情報の入力!$G$20,IF(①基本情報と建物情報の入力!$H36&gt;=2,③一次エネルギー消費量の計算結果!E37-③一次エネルギー消費量の計算結果!F37,"-"),"-")</f>
        <v>-</v>
      </c>
      <c r="NO14" s="211" t="str">
        <f>IF($A14&lt;=①基本情報と建物情報の入力!$G$20,IF(①基本情報と建物情報の入力!$H36&gt;=3,③一次エネルギー消費量の計算結果!E38-③一次エネルギー消費量の計算結果!F38,"-"),"-")</f>
        <v>-</v>
      </c>
      <c r="NP14" s="209" t="str">
        <f>IF($A14&lt;=①基本情報と建物情報の入力!$G$20,IF(①基本情報と建物情報の入力!$H36&gt;=1,③一次エネルギー消費量の計算結果!G36-③一次エネルギー消費量の計算結果!H36,"-"),"-")</f>
        <v>-</v>
      </c>
      <c r="NQ14" s="210" t="str">
        <f>IF($A14&lt;=①基本情報と建物情報の入力!$G$20,IF(①基本情報と建物情報の入力!$H36&gt;=2,③一次エネルギー消費量の計算結果!G37-③一次エネルギー消費量の計算結果!H37,"-"),"-")</f>
        <v>-</v>
      </c>
      <c r="NR14" s="211" t="str">
        <f>IF($A14&lt;=①基本情報と建物情報の入力!$G$20,IF(①基本情報と建物情報の入力!$H36&gt;=3,③一次エネルギー消費量の計算結果!G38-③一次エネルギー消費量の計算結果!H38,"-"),"-")</f>
        <v>-</v>
      </c>
      <c r="NS14" s="209" t="str">
        <f>IF($A14&lt;=①基本情報と建物情報の入力!$G$20, IF(①基本情報と建物情報の入力!$H36&gt;=1,NM14*MX14,"-"), "-")</f>
        <v>-</v>
      </c>
      <c r="NT14" s="210" t="str">
        <f>IF($A14&lt;=①基本情報と建物情報の入力!$G$20, IF(①基本情報と建物情報の入力!$H36&gt;=2,NN14*MY14,"-"), "-")</f>
        <v>-</v>
      </c>
      <c r="NU14" s="211" t="str">
        <f>IF($A14&lt;=①基本情報と建物情報の入力!$G$20, IF(①基本情報と建物情報の入力!$H36&gt;=3,NO14*MZ14,"-"), "-")</f>
        <v>-</v>
      </c>
      <c r="NV14" s="209" t="str">
        <f>IF($A14&lt;=①基本情報と建物情報の入力!$G$20, IF(①基本情報と建物情報の入力!$H36&gt;=1,NP14*MX14,"-"), "-")</f>
        <v>-</v>
      </c>
      <c r="NW14" s="210" t="str">
        <f>IF($A14&lt;=①基本情報と建物情報の入力!$G$20, IF(①基本情報と建物情報の入力!$H36&gt;=2,NQ14*MY14,"-"), "-")</f>
        <v>-</v>
      </c>
      <c r="NX14" s="210" t="str">
        <f>IF($A14&lt;=①基本情報と建物情報の入力!$G$20, IF(①基本情報と建物情報の入力!$H36&gt;=3,NR14*MZ14,"-"), "-")</f>
        <v>-</v>
      </c>
      <c r="NY14" s="112"/>
      <c r="NZ14" s="112"/>
    </row>
    <row r="15" spans="1:390" s="16" customFormat="1">
      <c r="A15" s="17">
        <f t="shared" si="0"/>
        <v>9</v>
      </c>
      <c r="B15" s="154" t="s">
        <v>104</v>
      </c>
      <c r="C15" s="16" t="str">
        <f>IF(A15&lt;=①基本情報と建物情報の入力!$G$20, ①基本情報と建物情報の入力!$G$19/①基本情報と建物情報の入力!$G$20, "-")</f>
        <v>-</v>
      </c>
      <c r="D15" s="16" t="str">
        <f>IF(A15&lt;=①基本情報と建物情報の入力!$G$20, IF(①基本情報と建物情報の入力!H37&gt;=1, (①基本情報と建物情報の入力!$D37+SQRT(①基本情報と建物情報の入力!$D37^2-16*①基本情報と建物情報の入力!$C37))/4, "-"), "-")</f>
        <v>-</v>
      </c>
      <c r="E15" s="16" t="str">
        <f>IF(A15&lt;=①基本情報と建物情報の入力!$G$20, IF(①基本情報と建物情報の入力!H37&gt;=1, (①基本情報と建物情報の入力!$D37-SQRT(①基本情報と建物情報の入力!$D37^2-16*①基本情報と建物情報の入力!$C37))/4, "-"), "-")</f>
        <v>-</v>
      </c>
      <c r="F15" s="16" t="str">
        <f>IF(A15&lt;=①基本情報と建物情報の入力!$G$20, IF(①基本情報と建物情報の入力!H37&gt;=1, IF(A15=①基本情報と建物情報の入力!$G$20, ①基本情報と建物情報の入力!$C37, ①基本情報と建物情報の入力!G37), "-"), "-")</f>
        <v>-</v>
      </c>
      <c r="G15" s="16" t="str">
        <f>IF(A15&lt;=①基本情報と建物情報の入力!$G$20, IF(①基本情報と建物情報の入力!H37&gt;=1, IF(A15=1, 0, ①基本情報と建物情報の入力!F37), "-"), "-")</f>
        <v>-</v>
      </c>
      <c r="H15" s="24" t="str">
        <f>IF(A15&lt;=①基本情報と建物情報の入力!$G$20,IF(①基本情報と建物情報の入力!H37&gt;=1, ①基本情報と建物情報の入力!$E37*(1-(0.24/①基本情報と建物情報の入力!$H37))*0.64,"-"), "-")</f>
        <v>-</v>
      </c>
      <c r="I15" s="16" t="str">
        <f>IF(A15&lt;=①基本情報と建物情報の入力!$G$20,IF(①基本情報と建物情報の入力!H37&gt;=1,①基本情報と建物情報の入力!$E37*0.12/①基本情報と建物情報の入力!$H37,"-"), "-")</f>
        <v>-</v>
      </c>
      <c r="J15" s="16" t="str">
        <f>IF(A15&lt;=①基本情報と建物情報の入力!$G$20,IF(①基本情報と建物情報の入力!H37&gt;=1,①基本情報と建物情報の入力!$E37*(1-(0.24/①基本情報と建物情報の入力!$H37))*0.36,"-"), "-")</f>
        <v>-</v>
      </c>
      <c r="K15" s="25" t="str">
        <f>IF(A15&lt;=①基本情報と建物情報の入力!$G$20,IF(①基本情報と建物情報の入力!H37&gt;=1,①基本情報と建物情報の入力!$E37*0.12/①基本情報と建物情報の入力!$H37,"-"), "-")</f>
        <v>-</v>
      </c>
      <c r="L15" s="24" t="str">
        <f>IF($A15&lt;=①基本情報と建物情報の入力!$G$20, IF(①基本情報と建物情報の入力!H37&gt;=1,D15*$C15-H15, "-"), "-")</f>
        <v>-</v>
      </c>
      <c r="M15" s="16" t="str">
        <f>IF($A15&lt;=①基本情報と建物情報の入力!$G$20, IF(①基本情報と建物情報の入力!H37&gt;=1,E15*$C15-I15, "-"), "-")</f>
        <v>-</v>
      </c>
      <c r="N15" s="16" t="str">
        <f>IF($A15&lt;=①基本情報と建物情報の入力!$G$20, IF(①基本情報と建物情報の入力!H37&gt;=1,D15*$C15-J15-1.6*①基本情報と建物情報の入力!$H37, "-"), "-")</f>
        <v>-</v>
      </c>
      <c r="O15" s="25" t="str">
        <f>IF($A15&lt;=①基本情報と建物情報の入力!$G$20, IF(①基本情報と建物情報の入力!H37&gt;=1,E15*$C15-K15, "-"), "-")</f>
        <v>-</v>
      </c>
      <c r="P15" s="24" t="str">
        <f>IF(A15&lt;=①基本情報と建物情報の入力!$G$20, IF(①基本情報と建物情報の入力!H37&gt;=1,①基本情報と建物情報の入力!C37/①基本情報と建物情報の入力!H37, "-"), "-")</f>
        <v>-</v>
      </c>
      <c r="Q15" s="16" t="str">
        <f>IF(A15&lt;=①基本情報と建物情報の入力!$G$20, IF(①基本情報と建物情報の入力!H37&gt;=2, ①基本情報と建物情報の入力!C37/①基本情報と建物情報の入力!H37, "-"),"-")</f>
        <v>-</v>
      </c>
      <c r="R15" s="25" t="str">
        <f>IF(A15&lt;=①基本情報と建物情報の入力!$G$20,IF(①基本情報と建物情報の入力!H37&gt;=3, ①基本情報と建物情報の入力!C37/①基本情報と建物情報の入力!H37, "-"),"-")</f>
        <v>-</v>
      </c>
      <c r="S15" s="24" t="str">
        <f>IF($A15&lt;=①基本情報と建物情報の入力!$G$20, IF(①基本情報と建物情報の入力!$H37&gt;=1, IF(①基本情報と建物情報の入力!$I37="有り", P15*室面積の比率!$B$4, P15*室面積の比率!$B$5),"-"), "-")</f>
        <v>-</v>
      </c>
      <c r="T15" s="16" t="str">
        <f>IF($A15&lt;=①基本情報と建物情報の入力!$G$20, IF(①基本情報と建物情報の入力!$H37&gt;=2, IF(①基本情報と建物情報の入力!$I37="有り", Q15*室面積の比率!$B$4, Q15*室面積の比率!$B$5),"-"), "-")</f>
        <v>-</v>
      </c>
      <c r="U15" s="25" t="str">
        <f>IF($A15&lt;=①基本情報と建物情報の入力!$G$20, IF(①基本情報と建物情報の入力!$H37&gt;=3, IF(①基本情報と建物情報の入力!$I37="有り", R15*室面積の比率!$B$4, R15*室面積の比率!$B$5),"-"), "-")</f>
        <v>-</v>
      </c>
      <c r="V15" s="24" t="str">
        <f>IF($A15&lt;=①基本情報と建物情報の入力!$G$20, IF(①基本情報と建物情報の入力!$H37&gt;=1, IF(①基本情報と建物情報の入力!$I37="有り", P15*室面積の比率!$C$4, 0),"-"), "-")</f>
        <v>-</v>
      </c>
      <c r="W15" s="16" t="str">
        <f>IF($A15&lt;=①基本情報と建物情報の入力!$G$20, IF(①基本情報と建物情報の入力!$H37&gt;=2, IF(①基本情報と建物情報の入力!$I37="有り", Q15*室面積の比率!$C$4, 0),"-"), "-")</f>
        <v>-</v>
      </c>
      <c r="X15" s="25" t="str">
        <f>IF($A15&lt;=①基本情報と建物情報の入力!$G$20, IF(①基本情報と建物情報の入力!$H37&gt;=3, IF(①基本情報と建物情報の入力!$I37="有り", R15*室面積の比率!$C$4, 0),"-"), "-")</f>
        <v>-</v>
      </c>
      <c r="Y15" s="24" t="str">
        <f>IF(A15&lt;=①基本情報と建物情報の入力!$G$20, IF(①基本情報と建物情報の入力!H37&gt;=1, F15/①基本情報と建物情報の入力!H37, "-"),"-")</f>
        <v>-</v>
      </c>
      <c r="Z15" s="16" t="str">
        <f>IF(A15&lt;=①基本情報と建物情報の入力!$G$20, IF(①基本情報と建物情報の入力!H37&gt;=2, F15/①基本情報と建物情報の入力!H37, "-"),"-")</f>
        <v>-</v>
      </c>
      <c r="AA15" s="25" t="str">
        <f>IF(A15&lt;=①基本情報と建物情報の入力!$G$20, IF(①基本情報と建物情報の入力!H37&gt;=3, F15/①基本情報と建物情報の入力!H37, "-"),"-")</f>
        <v>-</v>
      </c>
      <c r="AB15" s="24" t="str">
        <f>IF(A15&lt;=①基本情報と建物情報の入力!$G$20, IF(①基本情報と建物情報の入力!H37&gt;=1, G15/①基本情報と建物情報の入力!H37, "-"),"-")</f>
        <v>-</v>
      </c>
      <c r="AC15" s="16" t="str">
        <f>IF(A15&lt;=①基本情報と建物情報の入力!$G$20, IF(①基本情報と建物情報の入力!H37&gt;=2, G15/①基本情報と建物情報の入力!H37, "-"),"-")</f>
        <v>-</v>
      </c>
      <c r="AD15" s="25" t="str">
        <f>IF(A15&lt;=①基本情報と建物情報の入力!$G$20, IF(①基本情報と建物情報の入力!H37&gt;=3, G15/①基本情報と建物情報の入力!H37, "-"),"-")</f>
        <v>-</v>
      </c>
      <c r="AE15" s="24" t="str">
        <f>IF(A15&lt;=①基本情報と建物情報の入力!$G$20, IF(①基本情報と建物情報の入力!H37&gt;=1,H15/①基本情報と建物情報の入力!H37,"-"), "-")</f>
        <v>-</v>
      </c>
      <c r="AF15" s="16" t="str">
        <f>IF(A15&lt;=①基本情報と建物情報の入力!$G$20,IF(①基本情報と建物情報の入力!H37&gt;=1,I15,"-"), "-")</f>
        <v>-</v>
      </c>
      <c r="AG15" s="16" t="str">
        <f>IF(A15&lt;=①基本情報と建物情報の入力!$G$20,IF(①基本情報と建物情報の入力!H37&gt;=1,J15/①基本情報と建物情報の入力!H37,"-"), "-")</f>
        <v>-</v>
      </c>
      <c r="AH15" s="25" t="str">
        <f>IF(A15&lt;=①基本情報と建物情報の入力!$G$20,IF(①基本情報と建物情報の入力!H37&gt;=1,IF(①基本情報と建物情報の入力!H37=1, K15,0), "-"),"-")</f>
        <v>-</v>
      </c>
      <c r="AI15" s="24" t="str">
        <f>IF(A15&lt;=①基本情報と建物情報の入力!$G$20, IF(①基本情報と建物情報の入力!H37&gt;=2, H15/①基本情報と建物情報の入力!H37,"-"),"-")</f>
        <v>-</v>
      </c>
      <c r="AJ15" s="16" t="str">
        <f>IF(A15&lt;=①基本情報と建物情報の入力!$G$20,IF(①基本情報と建物情報の入力!H37&gt;=2, 0, "-"), "-")</f>
        <v>-</v>
      </c>
      <c r="AK15" s="16" t="str">
        <f>IF(A15&lt;=①基本情報と建物情報の入力!$G$20, IF(①基本情報と建物情報の入力!H37&gt;=2, J15/①基本情報と建物情報の入力!H37,"-"),"-")</f>
        <v>-</v>
      </c>
      <c r="AL15" s="25" t="str">
        <f>IF(A15&lt;=①基本情報と建物情報の入力!$G$20, IF(①基本情報と建物情報の入力!H37&gt;=2, K15, "-"), "-")</f>
        <v>-</v>
      </c>
      <c r="AM15" s="24" t="str">
        <f>IF(A15&lt;=①基本情報と建物情報の入力!$G$20, IF(①基本情報と建物情報の入力!H37&gt;=3, H15/①基本情報と建物情報の入力!H37,"-"), "-")</f>
        <v>-</v>
      </c>
      <c r="AN15" s="16" t="str">
        <f>IF(A15&lt;=①基本情報と建物情報の入力!$G$20, IF(①基本情報と建物情報の入力!H37&gt;=3, 0, "-"),"-")</f>
        <v>-</v>
      </c>
      <c r="AO15" s="16" t="str">
        <f>IF(A15&lt;=①基本情報と建物情報の入力!$G$20,IF(①基本情報と建物情報の入力!H37&gt;=3, J15/①基本情報と建物情報の入力!H37,"-"),"-")</f>
        <v>-</v>
      </c>
      <c r="AP15" s="25" t="str">
        <f>IF(A15&lt;=①基本情報と建物情報の入力!$G$20,IF(①基本情報と建物情報の入力!H37&gt;=3, 0, "-"),"-")</f>
        <v>-</v>
      </c>
      <c r="AQ15" s="24" t="str">
        <f>IF(A15&lt;=①基本情報と建物情報の入力!$G$20,IF(①基本情報と建物情報の入力!H37&gt;=1,1.6,"-"), "-")</f>
        <v>-</v>
      </c>
      <c r="AR15" s="16" t="str">
        <f>IF(A15&lt;=①基本情報と建物情報の入力!$G$20, IF(①基本情報と建物情報の入力!H37&gt;=2, 1.6, "-"), "-")</f>
        <v>-</v>
      </c>
      <c r="AS15" s="25" t="str">
        <f>IF(A15&lt;=①基本情報と建物情報の入力!$G$20, IF(①基本情報と建物情報の入力!H37&gt;=3, 1.6, "-"), "-")</f>
        <v>-</v>
      </c>
      <c r="AT15" s="24" t="str">
        <f>IF(A15&lt;=①基本情報と建物情報の入力!$G$20, IF(①基本情報と建物情報の入力!H37&gt;=1,L15/①基本情報と建物情報の入力!H37, "-"), "-")</f>
        <v>-</v>
      </c>
      <c r="AU15" s="16" t="str">
        <f>IF(A15&lt;=①基本情報と建物情報の入力!$G$20, IF(①基本情報と建物情報の入力!H37&gt;=1,M15, "-"), "-")</f>
        <v>-</v>
      </c>
      <c r="AV15" s="16" t="str">
        <f>IF(A15&lt;=①基本情報と建物情報の入力!$G$20, IF(①基本情報と建物情報の入力!H37&gt;=1,N15/①基本情報と建物情報の入力!H37, "-"), "-")</f>
        <v>-</v>
      </c>
      <c r="AW15" s="25" t="str">
        <f>IF(A15&lt;=①基本情報と建物情報の入力!$G$20, IF(①基本情報と建物情報の入力!H37&gt;=1, IF(①基本情報と建物情報の入力!H37=1, O15, 0), "-"), "-")</f>
        <v>-</v>
      </c>
      <c r="AX15" s="24" t="str">
        <f>IF(A15&lt;=①基本情報と建物情報の入力!$G$20, IF(①基本情報と建物情報の入力!H37&gt;=2, L15/①基本情報と建物情報の入力!H37, "-"), "-")</f>
        <v>-</v>
      </c>
      <c r="AY15" s="16" t="str">
        <f>IF(A15&lt;=①基本情報と建物情報の入力!$G$20, IF(①基本情報と建物情報の入力!H37&gt;=2, 0, "-"), "-")</f>
        <v>-</v>
      </c>
      <c r="AZ15" s="16" t="str">
        <f>IF(A15&lt;=①基本情報と建物情報の入力!$G$20, IF(①基本情報と建物情報の入力!H37&gt;=2, N15/①基本情報と建物情報の入力!H37, "-"), "-")</f>
        <v>-</v>
      </c>
      <c r="BA15" s="25" t="str">
        <f>IF(A15&lt;=①基本情報と建物情報の入力!$G$20, IF(①基本情報と建物情報の入力!H37&gt;=2, O15, "-"),"-")</f>
        <v>-</v>
      </c>
      <c r="BB15" s="24" t="str">
        <f>IF(A15&lt;=①基本情報と建物情報の入力!$G$20, IF(①基本情報と建物情報の入力!H37&gt;=3, L15/①基本情報と建物情報の入力!H37, "-"),"-")</f>
        <v>-</v>
      </c>
      <c r="BC15" s="16" t="str">
        <f>IF(A15&lt;=①基本情報と建物情報の入力!$G$20, IF(①基本情報と建物情報の入力!H37&gt;=3, 0, "-"), "-")</f>
        <v>-</v>
      </c>
      <c r="BD15" s="16" t="str">
        <f>IF(A15&lt;=①基本情報と建物情報の入力!$G$20, IF(①基本情報と建物情報の入力!H37&gt;=3, N15/①基本情報と建物情報の入力!H37, "-"),"-")</f>
        <v>-</v>
      </c>
      <c r="BE15" s="25" t="str">
        <f>IF(A15&lt;=①基本情報と建物情報の入力!$G$20, IF(①基本情報と建物情報の入力!H37&gt;=3, 0, "-"), "-")</f>
        <v>-</v>
      </c>
      <c r="BF15" s="24" t="str">
        <f>IF(A15&lt;=①基本情報と建物情報の入力!$G$20, IF(①基本情報と建物情報の入力!H37=1, 0, IF(①基本情報と建物情報の入力!H37&gt;=2, E15*C15, "-")), "-")</f>
        <v>-</v>
      </c>
      <c r="BG15" s="16" t="str">
        <f>IF(A15&lt;=①基本情報と建物情報の入力!$G$20, IF(①基本情報と建物情報の入力!H37&gt;=2, E15*C15, "-"),"-")</f>
        <v>-</v>
      </c>
      <c r="BH15" s="25" t="str">
        <f>IF(A15&lt;=①基本情報と建物情報の入力!$G$20, IF(①基本情報と建物情報の入力!H37&gt;=3, E15*C15*2, "-"), "-")</f>
        <v>-</v>
      </c>
      <c r="BI15" s="24" t="str">
        <f>IF(A15&lt;=①基本情報と建物情報の入力!$G$20, IF(①基本情報と建物情報の入力!H37&gt;=1, IF(A15=1, 0, P15-AB15), "-"), "-")</f>
        <v>-</v>
      </c>
      <c r="BJ15" s="16" t="str">
        <f>IF(A15&lt;=①基本情報と建物情報の入力!$G$20, IF(①基本情報と建物情報の入力!H37&gt;=2, IF(A15=1, 0, Q15-AC15), "-"),"-")</f>
        <v>-</v>
      </c>
      <c r="BK15" s="25" t="str">
        <f>IF(A15&lt;=①基本情報と建物情報の入力!$G$20, IF(①基本情報と建物情報の入力!H37&gt;=3, IF(A15=1, 0, R15-AD15), "-"),"-")</f>
        <v>-</v>
      </c>
      <c r="BL15" s="24" t="str">
        <f>IF(A15&lt;=①基本情報と建物情報の入力!$G$20, IF(①基本情報と建物情報の入力!H37&gt;=1, IF(A15=①基本情報と建物情報の入力!$G$20, 0, P15-Y15), "-"), "-")</f>
        <v>-</v>
      </c>
      <c r="BM15" s="16" t="str">
        <f>IF(A15&lt;=①基本情報と建物情報の入力!$G$20, IF(①基本情報と建物情報の入力!H37&gt;=2, IF(A15=①基本情報と建物情報の入力!$G$20, 0, Q15-Z15), "-"), "-")</f>
        <v>-</v>
      </c>
      <c r="BN15" s="25" t="str">
        <f>IF(A15&lt;=①基本情報と建物情報の入力!$G$20, IF(①基本情報と建物情報の入力!H37&gt;=3, IF(A15=①基本情報と建物情報の入力!$G$20, 0, R15-AA15), "-"), "-")</f>
        <v>-</v>
      </c>
      <c r="BO15" s="99"/>
      <c r="BP15" s="24" t="str">
        <f>IF(A15&lt;=①基本情報と建物情報の入力!$G$20,IF(①基本情報と建物情報の入力!H37&gt;=1,IF(①基本情報と建物情報の入力!H37=1,C15*2/2,C15/2), "-"), "-")</f>
        <v>-</v>
      </c>
      <c r="BQ15" s="16" t="str">
        <f>IF(A15&lt;=①基本情報と建物情報の入力!$G$20, IF(①基本情報と建物情報の入力!H37&gt;=1, C15*2/2, "-"), "-")</f>
        <v>-</v>
      </c>
      <c r="BR15" s="16" t="str">
        <f>IF(A15&lt;=①基本情報と建物情報の入力!$G$20, IF(①基本情報と建物情報の入力!H37&gt;=1, IF(①基本情報と建物情報の入力!H37=1, C15*2/2, C15/2), "-"), "-")</f>
        <v>-</v>
      </c>
      <c r="BS15" s="25" t="str">
        <f>IF(A15&lt;=①基本情報と建物情報の入力!$G$20, IF(①基本情報と建物情報の入力!H37&gt;=1, IF(①基本情報と建物情報の入力!H37=1, C15*2/2, 0), "-"), "-")</f>
        <v>-</v>
      </c>
      <c r="BT15" s="24" t="str">
        <f>IF(A15&lt;=①基本情報と建物情報の入力!$G$20, IF(①基本情報と建物情報の入力!H37&gt;=2, C15/2, "-"), "-")</f>
        <v>-</v>
      </c>
      <c r="BU15" s="16" t="str">
        <f>IF(A15&lt;=①基本情報と建物情報の入力!$G$20, IF(①基本情報と建物情報の入力!H37&gt;=2, 0, "-"), "-")</f>
        <v>-</v>
      </c>
      <c r="BV15" s="16" t="str">
        <f>IF(A15&lt;=①基本情報と建物情報の入力!$G$20, IF(①基本情報と建物情報の入力!H37&gt;=2, C15/2, "-"), "-")</f>
        <v>-</v>
      </c>
      <c r="BW15" s="25" t="str">
        <f>IF(A15&lt;=①基本情報と建物情報の入力!$G$20, IF(①基本情報と建物情報の入力!H37&gt;=2, C15*2/2, "-"), "-")</f>
        <v>-</v>
      </c>
      <c r="BX15" s="24" t="str">
        <f>IF(A15&lt;=①基本情報と建物情報の入力!$G$20, IF(①基本情報と建物情報の入力!H37&gt;=3, 0, "-"), "-")</f>
        <v>-</v>
      </c>
      <c r="BY15" s="16" t="str">
        <f>IF(A15&lt;=①基本情報と建物情報の入力!$G$20, IF(①基本情報と建物情報の入力!H37&gt;=3, 0, "-"), "-")</f>
        <v>-</v>
      </c>
      <c r="BZ15" s="16" t="str">
        <f>IF(A15&lt;=①基本情報と建物情報の入力!$G$20, IF(①基本情報と建物情報の入力!H37&gt;=3, 0, "-"), "-")</f>
        <v>-</v>
      </c>
      <c r="CA15" s="25" t="str">
        <f>IF(A15&lt;=①基本情報と建物情報の入力!$G$20, IF(①基本情報と建物情報の入力!H37&gt;=3, 0, "-"), "-")</f>
        <v>-</v>
      </c>
      <c r="CB15" s="24" t="str">
        <f>IF(A15&lt;=①基本情報と建物情報の入力!$G$20,IF(①基本情報と建物情報の入力!H37&gt;=1, IF(F15&gt;0, IF(A15=①基本情報と建物情報の入力!$G$20, IF(①基本情報と建物情報の入力!H37=1, (D15+E15)*2, D15/①基本情報と建物情報の入力!H37*2+E15), IF(①基本情報と建物情報の入力!H37=1, (D15+F15/D15*2), D15/①基本情報と建物情報の入力!H37+F15/D15)),0),"-"),"-")</f>
        <v>-</v>
      </c>
      <c r="CC15" s="16" t="str">
        <f>IF(A15&lt;=①基本情報と建物情報の入力!$G$20, IF(①基本情報と建物情報の入力!H37&gt;=2, IF(F15&gt;0, IF(A15=①基本情報と建物情報の入力!$G$20, D15/①基本情報と建物情報の入力!H37*2+E15, D15/①基本情報と建物情報の入力!H37+F15/D15), 0),"-"),"-")</f>
        <v>-</v>
      </c>
      <c r="CD15" s="25" t="str">
        <f>IF(A15&lt;=①基本情報と建物情報の入力!$G$20, IF(①基本情報と建物情報の入力!H37&gt;=3, IF(F15&gt;0, IF(A15=①基本情報と建物情報の入力!$G$20, D15/①基本情報と建物情報の入力!H37*2, D15/①基本情報と建物情報の入力!H37),0),"-"),"-")</f>
        <v>-</v>
      </c>
      <c r="CE15" s="24" t="str">
        <f>IF(A15&lt;=①基本情報と建物情報の入力!$G$20, IF(①基本情報と建物情報の入力!H37&gt;=1, IF(A15=1,0, IF(G15&gt;0, IF(①基本情報と建物情報の入力!H37=1, D15+G15/D15*2, D15/①基本情報と建物情報の入力!H37+G15/D15),0)),"-"),"-")</f>
        <v>-</v>
      </c>
      <c r="CF15" s="16" t="str">
        <f>IF(A15&lt;=①基本情報と建物情報の入力!$G$20, IF(①基本情報と建物情報の入力!H37&gt;=2, IF(A15=1, 0, IF(G15&gt;0, D15/①基本情報と建物情報の入力!H37+G15/D15, 0)),"-"),"-")</f>
        <v>-</v>
      </c>
      <c r="CG15" s="25" t="str">
        <f>IF(A15&lt;=①基本情報と建物情報の入力!$G$20, IF(①基本情報と建物情報の入力!H37&gt;=3, IF(A15=1, 0, IF(G15&gt;0, D15/①基本情報と建物情報の入力!H37,0)),"-"), "-")</f>
        <v>-</v>
      </c>
      <c r="CH15" s="24" t="str">
        <f>IF(A15&lt;=①基本情報と建物情報の入力!$G$20, IF(①基本情報と建物情報の入力!H37&gt;=1, IF(①基本情報と建物情報の入力!H37=1, D15/①基本情報と建物情報の入力!H37/20*C15, C15/2+D15/①基本情報と建物情報の入力!H37/20*C15), "-"), "-")</f>
        <v>-</v>
      </c>
      <c r="CI15" s="16" t="str">
        <f>IF(A15&lt;=①基本情報と建物情報の入力!$G$20, IF(①基本情報と建物情報の入力!H37&gt;=1, C15*E15/20, "-"), "-")</f>
        <v>-</v>
      </c>
      <c r="CJ15" s="16" t="str">
        <f>IF(A15&lt;=①基本情報と建物情報の入力!$G$20, IF(①基本情報と建物情報の入力!H37&gt;=1,IF(①基本情報と建物情報の入力!H37=1, D15/①基本情報と建物情報の入力!H37/20*C15, C15/2+D15/①基本情報と建物情報の入力!H37/20*C15), "-"), "-")</f>
        <v>-</v>
      </c>
      <c r="CK15" s="25" t="str">
        <f>IF(A15&lt;=①基本情報と建物情報の入力!$G$20, IF(①基本情報と建物情報の入力!H37&gt;=1, IF(①基本情報と建物情報の入力!H37=1, C15*E15/20, 0), "-"), "-")</f>
        <v>-</v>
      </c>
      <c r="CL15" s="24" t="str">
        <f>IF(A15&lt;=①基本情報と建物情報の入力!$G$20, IF(①基本情報と建物情報の入力!H37&gt;=2, C15/2+D15/①基本情報と建物情報の入力!H37/20*C15,"-"), "-")</f>
        <v>-</v>
      </c>
      <c r="CM15" s="16" t="str">
        <f>IF(A15&lt;=①基本情報と建物情報の入力!$G$20, IF(①基本情報と建物情報の入力!H37&gt;=2, 0,"-"), "-")</f>
        <v>-</v>
      </c>
      <c r="CN15" s="16" t="str">
        <f>IF(A15&lt;=①基本情報と建物情報の入力!$G$20, IF(①基本情報と建物情報の入力!H37&gt;=2, C15/2+D15/①基本情報と建物情報の入力!H37/20*C15,"-"), "-")</f>
        <v>-</v>
      </c>
      <c r="CO15" s="25" t="str">
        <f>IF(A15&lt;=①基本情報と建物情報の入力!$G$20, IF(①基本情報と建物情報の入力!H37&gt;=2, C15*E15/20, "-"), "-")</f>
        <v>-</v>
      </c>
      <c r="CP15" s="24" t="str">
        <f>IF(A15&lt;=①基本情報と建物情報の入力!$G$20, IF(①基本情報と建物情報の入力!H37&gt;=3, C15+D15/①基本情報と建物情報の入力!H37/20*C15, "-"), "-")</f>
        <v>-</v>
      </c>
      <c r="CQ15" s="16" t="str">
        <f>IF(A15&lt;=①基本情報と建物情報の入力!$G$20, IF(①基本情報と建物情報の入力!H37&gt;=3, 0, "-"), "-")</f>
        <v>-</v>
      </c>
      <c r="CR15" s="16" t="str">
        <f>IF(A15&lt;=①基本情報と建物情報の入力!$G$20, IF(①基本情報と建物情報の入力!H37&gt;=3, C15+D15/①基本情報と建物情報の入力!H37/20*C15, "-"), "-")</f>
        <v>-</v>
      </c>
      <c r="CS15" s="25" t="str">
        <f>IF(A15&lt;=①基本情報と建物情報の入力!$G$20, IF(①基本情報と建物情報の入力!H37&gt;=3, 0, "-"), "-")</f>
        <v>-</v>
      </c>
      <c r="CT15" s="24" t="str">
        <f>IF(A15&lt;=①基本情報と建物情報の入力!$G$20, IF(①基本情報と建物情報の入力!H37&gt;=1, IF(F15&gt;0, IF(A15=①基本情報と建物情報の入力!$G$20, IF(①基本情報と建物情報の入力!H37=1, D15*E15/20/①基本情報と建物情報の入力!H37*2, E15/2+D15*E15/20/①基本情報と建物情報の入力!H37*2),IF(①基本情報と建物情報の入力!H37=1, F15/10/①基本情報と建物情報の入力!H37,F15/D15/2+F15/10/①基本情報と建物情報の入力!H37)),0),"-"),"-")</f>
        <v>-</v>
      </c>
      <c r="CU15" s="16" t="str">
        <f>IF(A15&lt;=①基本情報と建物情報の入力!$G$20, IF(①基本情報と建物情報の入力!H37&gt;=2, IF(F15&gt;0, IF(A15=①基本情報と建物情報の入力!$G$20,E15/2+D15*E15/20/①基本情報と建物情報の入力!H37*2, F15/D15/2+F15/10/①基本情報と建物情報の入力!H37),0),"-"),"-")</f>
        <v>-</v>
      </c>
      <c r="CV15" s="25" t="str">
        <f>IF(A15&lt;=①基本情報と建物情報の入力!$G$20, IF(①基本情報と建物情報の入力!H37&gt;=3, IF(F15&gt;0, IF(A15=①基本情報と建物情報の入力!$G$20, E15+E15*D15/20/①基本情報と建物情報の入力!H37*2, F15/D15+F15/10/①基本情報と建物情報の入力!H37),0),"-"), "-")</f>
        <v>-</v>
      </c>
      <c r="CW15" s="24" t="str">
        <f>IF(A15&lt;=①基本情報と建物情報の入力!$G$20, IF(①基本情報と建物情報の入力!H37&gt;=1, IF(A15=1, IF(A15=①基本情報と建物情報の入力!$G$20, 0, IF(F15&gt;0, 0, IF(G16&gt;0, 0, D15/①基本情報と建物情報の入力!H37/2))), IF(A15=①基本情報と建物情報の入力!$G$20, IF(G15&gt;0, 0, IF(F14&gt;0, 0, D15/①基本情報と建物情報の入力!H37/2)), IF(F15&gt;0, IF(G15&gt;0, 0, IF(F14&gt;0, 0, D15/①基本情報と建物情報の入力!H37/2)), IF(G15&gt;0, IF(G16&gt;0, 0, D15/①基本情報と建物情報の入力!H37/2), IF(G16&gt;0, IF(F14&gt;0, 0,D15/①基本情報と建物情報の入力!H37/2), IF(F14&gt;0, D15/①基本情報と建物情報の入力!H37/2, D15/①基本情報と建物情報の入力!H37)))))),"-"),"-")</f>
        <v>-</v>
      </c>
      <c r="CX15" s="16" t="str">
        <f>IF(A15&lt;=①基本情報と建物情報の入力!$G$20, IF(①基本情報と建物情報の入力!H37&gt;=1, IF(A15=1, IF(A15=①基本情報と建物情報の入力!$G$20, 0, E15/2), IF(A15=①基本情報と建物情報の入力!$G$20, E15/2, E15)),"-"),"-")</f>
        <v>-</v>
      </c>
      <c r="CY15" s="16" t="str">
        <f>IF(A15&lt;=①基本情報と建物情報の入力!$G$20, IF(①基本情報と建物情報の入力!H37&gt;=1, IF(A15=1, IF(A15=①基本情報と建物情報の入力!$G$20, 0, D15/①基本情報と建物情報の入力!H37/2), IF(A15=①基本情報と建物情報の入力!$G$20, D15/①基本情報と建物情報の入力!H37/2, D15/①基本情報と建物情報の入力!H37)),"-"),"-")</f>
        <v>-</v>
      </c>
      <c r="CZ15" s="25" t="str">
        <f>IF(A15&lt;=①基本情報と建物情報の入力!$G$20, IF(①基本情報と建物情報の入力!H37&gt;=1, IF(A15=1, IF(A15=①基本情報と建物情報の入力!$G$20, 0, IF(①基本情報と建物情報の入力!H37=1, E15/2, 0)), IF(A15=①基本情報と建物情報の入力!$G$20, IF(①基本情報と建物情報の入力!H37=1, E15/2, 0),IF(①基本情報と建物情報の入力!H37=1, E15, 0))),"-"),"-")</f>
        <v>-</v>
      </c>
      <c r="DA15" s="46" t="str">
        <f>IF(A15&lt;=①基本情報と建物情報の入力!$G$20, IF(①基本情報と建物情報の入力!H37&gt;=2, IF(A15=1, IF(A15=①基本情報と建物情報の入力!$G$20, 0, IF(F15&gt;0, 0, IF(G16&gt;0, 0, D15/①基本情報と建物情報の入力!H37/2))), IF(A15=①基本情報と建物情報の入力!$G$20, IF(G15&gt;0, 0, IF(F14&gt;0, 0, D15/①基本情報と建物情報の入力!H37/2)), IF(F15&gt;0, IF(G15&gt;0, 0, IF(F14&gt;0, 0, D15/①基本情報と建物情報の入力!H37/2)), IF(G15&gt;0, IF(G16&gt;0, 0, D15/①基本情報と建物情報の入力!H37/2), IF(G16&gt;0,IF(F14&gt;0, 0, D15/①基本情報と建物情報の入力!H37/2), IF(F14&gt;0, D15/①基本情報と建物情報の入力!H37/2, D15/①基本情報と建物情報の入力!H37)))))),"-"),"-")</f>
        <v>-</v>
      </c>
      <c r="DB15" s="16" t="str">
        <f>IF(A15&lt;=①基本情報と建物情報の入力!$G$20, IF(①基本情報と建物情報の入力!H37&gt;=2, 0,"-"),"-")</f>
        <v>-</v>
      </c>
      <c r="DC15" s="16" t="str">
        <f>IF(A15&lt;=①基本情報と建物情報の入力!$G$20, IF(①基本情報と建物情報の入力!H37&gt;=2, IF(A15=1, IF(A15=①基本情報と建物情報の入力!$G$20, 0, D15/①基本情報と建物情報の入力!H37/2), IF(A15=①基本情報と建物情報の入力!$G$20, D15/①基本情報と建物情報の入力!H37/2, D15/①基本情報と建物情報の入力!H37)),"-"),"-")</f>
        <v>-</v>
      </c>
      <c r="DD15" s="25" t="str">
        <f>IF(A15&lt;=①基本情報と建物情報の入力!$G$20, IF(①基本情報と建物情報の入力!H37&gt;=2, IF(A15=1, IF(A15=①基本情報と建物情報の入力!$G$20, 0, E15/2), IF(A15=①基本情報と建物情報の入力!$G$20, E15/2, E15)),"-"),"-")</f>
        <v>-</v>
      </c>
      <c r="DE15" s="47" t="str">
        <f>IF(A15&lt;=①基本情報と建物情報の入力!$G$20, IF(①基本情報と建物情報の入力!H37&gt;=3, IF(A15=1, IF(A15=①基本情報と建物情報の入力!$G$20, 0, IF(F15&gt;0, 0, IF(G16&gt;0, 0, D15/①基本情報と建物情報の入力!H37/2))), IF(A15=①基本情報と建物情報の入力!$G$20, IF(G15&gt;0, 0, IF(F14&gt;0, 0, D15/①基本情報と建物情報の入力!H37/2)), IF(F15&gt;0, IF(G15&gt;0, 0, IF(F14&gt;0, 0, D15/①基本情報と建物情報の入力!H37/2)), IF(G15&gt;0, IF(G16&gt;0, 0, D15/①基本情報と建物情報の入力!H37/2), IF(G16&gt;0, IF(F14&gt;0, 0, D15/①基本情報と建物情報の入力!H37/2), IF(F14&gt;0, D15/①基本情報と建物情報の入力!H37/2, D15/①基本情報と建物情報の入力!H37)))))),"-"),"-")</f>
        <v>-</v>
      </c>
      <c r="DF15" s="16" t="str">
        <f>IF(A15&lt;=①基本情報と建物情報の入力!$G$20, IF(①基本情報と建物情報の入力!H37&gt;=3, 0, "-"),"-")</f>
        <v>-</v>
      </c>
      <c r="DG15" s="16" t="str">
        <f>IF(A15&lt;=①基本情報と建物情報の入力!$G$20, IF(①基本情報と建物情報の入力!H37&gt;=3, IF(A15=1, IF(A15=①基本情報と建物情報の入力!$G$20, 0, D15/①基本情報と建物情報の入力!H37/2), IF(A15=①基本情報と建物情報の入力!$G$20, D15/①基本情報と建物情報の入力!H37/2, D15/①基本情報と建物情報の入力!H37)),"-"),"-")</f>
        <v>-</v>
      </c>
      <c r="DH15" s="25" t="str">
        <f>IF(A15&lt;=①基本情報と建物情報の入力!$G$20, IF(①基本情報と建物情報の入力!H37&gt;=3, 0, "-"),"-")</f>
        <v>-</v>
      </c>
      <c r="DI15" s="24" t="str">
        <f>IF(A15&lt;=①基本情報と建物情報の入力!$G$20, IF(①基本情報と建物情報の入力!H37&gt;=1, IF(A15=1, 0, IF(G15&gt;0, IF(①基本情報と建物情報の入力!H37=1, G15/10/①基本情報と建物情報の入力!H37, G15/D15/2+G15/10/①基本情報と建物情報の入力!H37), 0)),"-"),"-")</f>
        <v>-</v>
      </c>
      <c r="DJ15" s="16" t="str">
        <f>IF(A15&lt;=①基本情報と建物情報の入力!$G$20, IF(①基本情報と建物情報の入力!H37&gt;=2, IF(A15=1, 0, IF(G15&gt;0, G15/D15/2+G15/10/①基本情報と建物情報の入力!H37, 0)),"-"),"-")</f>
        <v>-</v>
      </c>
      <c r="DK15" s="25" t="str">
        <f>IF(A15&lt;=①基本情報と建物情報の入力!$G$20, IF(①基本情報と建物情報の入力!H37&gt;=3, IF(A15=1, 0, IF(G15&gt;0, G15/D15+G15/10/①基本情報と建物情報の入力!H37, 0)),"-"),"-")</f>
        <v>-</v>
      </c>
      <c r="DL15" s="24" t="str">
        <f>IF(A15&lt;=①基本情報と建物情報の入力!$G$20, IF(①基本情報と建物情報の入力!H37&gt;=1, IF(A15=1, IF(A15=①基本情報と建物情報の入力!$G$20, 0, IF(F15&gt;0, D15/①基本情報と建物情報の入力!H37/2, 0)), IF(A15=①基本情報と建物情報の入力!$G$20, IF(F14&gt;0, D15/①基本情報と建物情報の入力!H37/2, 0), IF(F15&gt;0, IF(F14&gt;0, D15/①基本情報と建物情報の入力!H37, D15/①基本情報と建物情報の入力!H37/2), IF(F14&gt;0, D15/①基本情報と建物情報の入力!H37/2, 0)))),"-"),"-")</f>
        <v>-</v>
      </c>
      <c r="DM15" s="16" t="str">
        <f>IF(A15&lt;=①基本情報と建物情報の入力!$G$20, IF(①基本情報と建物情報の入力!H37&gt;=2, IF(A15=1, IF(A15=①基本情報と建物情報の入力!$G$20, 0, IF(F15&gt;0, D15/①基本情報と建物情報の入力!H37/2, 0)), IF(A15=①基本情報と建物情報の入力!$G$20, IF(F14&gt;0, D15/①基本情報と建物情報の入力!H37/2, 0), IF(F15&gt;0, IF(F14&gt;0, D15/①基本情報と建物情報の入力!H37, D15/①基本情報と建物情報の入力!H37/2), IF(F14&gt;0, D15/①基本情報と建物情報の入力!H37/2, 0)))),"-"),"-")</f>
        <v>-</v>
      </c>
      <c r="DN15" s="25" t="str">
        <f>IF(A15&lt;=①基本情報と建物情報の入力!$G$20, IF(①基本情報と建物情報の入力!H37&gt;=3, IF(A15=1, IF(A15=①基本情報と建物情報の入力!$G$20, 0, IF(F15&gt;0, D15/①基本情報と建物情報の入力!H37/2, 0)), IF(A15=①基本情報と建物情報の入力!$G$20, IF(F14&gt;0, D15/①基本情報と建物情報の入力!H37/2, 0), IF(F15&gt;0, IF(F14&gt;0, D15/①基本情報と建物情報の入力!H37, D15/①基本情報と建物情報の入力!H37/2), IF(F14&gt;0, D15/①基本情報と建物情報の入力!H37/2, 0)))),"-"),"-")</f>
        <v>-</v>
      </c>
      <c r="DO15" s="24" t="str">
        <f>IF(A15&lt;=①基本情報と建物情報の入力!$G$20, IF(①基本情報と建物情報の入力!H37&gt;=1, IF(A15=1, IF(A15=①基本情報と建物情報の入力!$G$20, 0, IF(G16&gt;0, D15/①基本情報と建物情報の入力!H37/2, 0)), IF(A15=①基本情報と建物情報の入力!$G$20, IF(G15&gt;0, D15/①基本情報と建物情報の入力!H37/2,0), IF(G15&gt;0, IF(G16&gt;0, D15/①基本情報と建物情報の入力!H38, D15/①基本情報と建物情報の入力!H37/2), IF(G16&gt;0, D15/①基本情報と建物情報の入力!H37/2,0)))),"-"),"-")</f>
        <v>-</v>
      </c>
      <c r="DP15" s="16" t="str">
        <f>IF(A15&lt;=①基本情報と建物情報の入力!$G$20, IF(①基本情報と建物情報の入力!H37&gt;=2, IF(A15=1, IF(A15=①基本情報と建物情報の入力!$G$20, 0, IF(G16&gt;0, D15/①基本情報と建物情報の入力!H37/2, 0)), IF(A15=①基本情報と建物情報の入力!$G$20, IF(G15&gt;0, D15/①基本情報と建物情報の入力!H37/2,0), IF(G15&gt;0, IF(G16&gt;0, D15/①基本情報と建物情報の入力!H38, D15/①基本情報と建物情報の入力!H37/2), IF(G16&gt;0, D15/①基本情報と建物情報の入力!H37/2,0)))),"-"),"-")</f>
        <v>-</v>
      </c>
      <c r="DQ15" s="25" t="str">
        <f>IF(A15&lt;=①基本情報と建物情報の入力!$G$20, IF(①基本情報と建物情報の入力!H37&gt;=3, IF(A15=1, IF(A15=①基本情報と建物情報の入力!$G$20, 0, IF(G16&gt;0, D15/①基本情報と建物情報の入力!H37/2, 0)), IF(A15=①基本情報と建物情報の入力!$G$20, IF(G15&gt;0, D15/①基本情報と建物情報の入力!H37/2,0), IF(G15&gt;0, IF(G16&gt;0, D15/①基本情報と建物情報の入力!H38, D15/①基本情報と建物情報の入力!H37/2), IF(G16&gt;0, D15/①基本情報と建物情報の入力!H37/2,0)))),"-"),"-")</f>
        <v>-</v>
      </c>
      <c r="DR15" s="24" t="str">
        <f>IF(A15&lt;=①基本情報と建物情報の入力!$G$20, IF(①基本情報と建物情報の入力!H37&gt;=1, IF(A15=1, D15/①基本情報と建物情報の入力!H37, 0),"-"),"-")</f>
        <v>-</v>
      </c>
      <c r="DS15" s="16" t="str">
        <f>IF(A15&lt;=①基本情報と建物情報の入力!$G$20, IF(①基本情報と建物情報の入力!H37&gt;=1, IF(A15=1, E15, 0),"-"),"-")</f>
        <v>-</v>
      </c>
      <c r="DT15" s="16" t="str">
        <f>IF(A15&lt;=①基本情報と建物情報の入力!$G$20, IF(①基本情報と建物情報の入力!H37&gt;=1, IF(A15=1, D15/①基本情報と建物情報の入力!H37, 0),"-"),"-")</f>
        <v>-</v>
      </c>
      <c r="DU15" s="25" t="str">
        <f>IF(A15&lt;=①基本情報と建物情報の入力!$G$20, IF(①基本情報と建物情報の入力!H37&gt;=1, IF(A15=1, IF(①基本情報と建物情報の入力!H37=1, E15, 0), 0),"-"),"-")</f>
        <v>-</v>
      </c>
      <c r="DV15" s="24" t="str">
        <f>IF(A15&lt;=①基本情報と建物情報の入力!$G$20, IF(①基本情報と建物情報の入力!H37&gt;=2, IF(A15=1, D15/①基本情報と建物情報の入力!H37, 0),"-"),"-")</f>
        <v>-</v>
      </c>
      <c r="DW15" s="16" t="str">
        <f>IF(A15&lt;=①基本情報と建物情報の入力!$G$20, IF(①基本情報と建物情報の入力!H37&gt;=2, 0,"-"),"-")</f>
        <v>-</v>
      </c>
      <c r="DX15" s="16" t="str">
        <f>IF(A15&lt;=①基本情報と建物情報の入力!$G$20, IF(①基本情報と建物情報の入力!H37&gt;=2, IF(A15=1, D15/①基本情報と建物情報の入力!H37, 0),"-"),"-")</f>
        <v>-</v>
      </c>
      <c r="DY15" s="25" t="str">
        <f>IF(A15&lt;=①基本情報と建物情報の入力!$G$20, IF(①基本情報と建物情報の入力!H37&gt;=2, IF(A15=1, E15, 0),"-"),"-")</f>
        <v>-</v>
      </c>
      <c r="DZ15" s="24" t="str">
        <f>IF(A15&lt;=①基本情報と建物情報の入力!$G$20, IF(①基本情報と建物情報の入力!H37&gt;=3, IF(A15=1, D15/①基本情報と建物情報の入力!H37, 0),"-"),"-")</f>
        <v>-</v>
      </c>
      <c r="EA15" s="16" t="str">
        <f>IF(A15&lt;=①基本情報と建物情報の入力!$G$20, IF(①基本情報と建物情報の入力!H37&gt;=3, 0, "-"),"-")</f>
        <v>-</v>
      </c>
      <c r="EB15" s="16" t="str">
        <f>IF(A15&lt;=①基本情報と建物情報の入力!$G$20, IF(①基本情報と建物情報の入力!H37&gt;=3, IF(A15=1, D15/①基本情報と建物情報の入力!H37, 0),"-"),"-")</f>
        <v>-</v>
      </c>
      <c r="EC15" s="25" t="str">
        <f>IF(A15&lt;=①基本情報と建物情報の入力!$G$20, IF(①基本情報と建物情報の入力!H37&gt;=3, 0, "-"),"-")</f>
        <v>-</v>
      </c>
      <c r="ED15" s="24" t="str">
        <f>IF(A15&lt;=①基本情報と建物情報の入力!$G$20, IF(①基本情報と建物情報の入力!H37&gt;=1, IF(A15=1, IF(①基本情報と建物情報の入力!H37=1, D15*E15/①基本情報と建物情報の入力!H37/10, E15/2+D15*E15/①基本情報と建物情報の入力!H37/10),0),"-"),"-")</f>
        <v>-</v>
      </c>
      <c r="EE15" s="16" t="str">
        <f>IF(A15&lt;=①基本情報と建物情報の入力!$G$20, IF(①基本情報と建物情報の入力!H37&gt;=2, IF(A15=1, E15/2+D15*E15/①基本情報と建物情報の入力!H37/10,0),"-"),"-")</f>
        <v>-</v>
      </c>
      <c r="EF15" s="25" t="str">
        <f>IF(A15&lt;=①基本情報と建物情報の入力!$G$20, IF(①基本情報と建物情報の入力!H37&gt;=3, IF(A15=1, E15+D15*E15/①基本情報と建物情報の入力!H37/10,0),"-"),"-")</f>
        <v>-</v>
      </c>
      <c r="EG15" s="99"/>
      <c r="EH15" s="24" t="str">
        <f>IF(A15&lt;=①基本情報と建物情報の入力!$G$20, IF(①基本情報と建物情報の入力!H37&gt;=1, SUM(AT15:AU15,AW15),"-"),"-")</f>
        <v>-</v>
      </c>
      <c r="EI15" s="16" t="str">
        <f>IF(A15&lt;=①基本情報と建物情報の入力!$G$20, IF(①基本情報と建物情報の入力!H37&gt;=2, SUM(AX15:AY15,BA15),"-"),"-")</f>
        <v>-</v>
      </c>
      <c r="EJ15" s="25" t="str">
        <f>IF(A15&lt;=①基本情報と建物情報の入力!$G$20, IF(①基本情報と建物情報の入力!H37&gt;=3, SUM(BB15:BC15,BE15),"-"),"-")</f>
        <v>-</v>
      </c>
      <c r="EK15" s="24" t="str">
        <f>IF(A15&lt;=①基本情報と建物情報の入力!$G$20, IF(①基本情報と建物情報の入力!H37&gt;=1,  AV15,"-"),"-")</f>
        <v>-</v>
      </c>
      <c r="EL15" s="16" t="str">
        <f>IF(A15&lt;=①基本情報と建物情報の入力!$G$20, IF(①基本情報と建物情報の入力!H37&gt;=2,AZ15,"-"),"-")</f>
        <v>-</v>
      </c>
      <c r="EM15" s="25" t="str">
        <f>IF(A15&lt;=①基本情報と建物情報の入力!$G$20, IF(①基本情報と建物情報の入力!H37&gt;=3, BD15,"-"),"-")</f>
        <v>-</v>
      </c>
      <c r="EN15" s="24" t="str">
        <f>IF($A15&lt;=①基本情報と建物情報の入力!$G$20, IF(①基本情報と建物情報の入力!$H37&gt;=1, SUM(AE15:AF15,AH15),"-"),"-")</f>
        <v>-</v>
      </c>
      <c r="EO15" s="16" t="str">
        <f>IF($A15&lt;=①基本情報と建物情報の入力!$G$20, IF(①基本情報と建物情報の入力!$H37&gt;=2, SUM(AI15:AJ15,AL15),"-"),"-")</f>
        <v>-</v>
      </c>
      <c r="EP15" s="25" t="str">
        <f>IF($A15&lt;=①基本情報と建物情報の入力!$G$20, IF(①基本情報と建物情報の入力!$H37&gt;=3, SUM(AM15:AN15,AP15),"-"),"-")</f>
        <v>-</v>
      </c>
      <c r="EQ15" s="24" t="str">
        <f>IF($A15&lt;=①基本情報と建物情報の入力!$G$20, IF(①基本情報と建物情報の入力!$H37&gt;=1, AG15,"-"),"-")</f>
        <v>-</v>
      </c>
      <c r="ER15" s="16" t="str">
        <f>IF($A15&lt;=①基本情報と建物情報の入力!$G$20, IF(①基本情報と建物情報の入力!$H37&gt;=2, AK15,"-"),"-")</f>
        <v>-</v>
      </c>
      <c r="ES15" s="25" t="str">
        <f>IF($A15&lt;=①基本情報と建物情報の入力!$G$20, IF(①基本情報と建物情報の入力!$H37&gt;=3, AO15,"-"),"-")</f>
        <v>-</v>
      </c>
      <c r="ET15" s="99"/>
      <c r="EU15" s="24" t="str">
        <f>IF($A15&lt;=①基本情報と建物情報の入力!$G$20, IF(①基本情報と建物情報の入力!$H37&gt;=1,SUM(EH15,EK15),"-"),"-")</f>
        <v>-</v>
      </c>
      <c r="EV15" s="16" t="str">
        <f>IF($A15&lt;=①基本情報と建物情報の入力!$G$20, IF(①基本情報と建物情報の入力!$H37&gt;=2,SUM(EI15,EL15),"-"),"-")</f>
        <v>-</v>
      </c>
      <c r="EW15" s="25" t="str">
        <f>IF($A15&lt;=①基本情報と建物情報の入力!$G$20, IF(①基本情報と建物情報の入力!$H37&gt;=3,SUM(EJ15,EM15),"-"),"-")</f>
        <v>-</v>
      </c>
      <c r="EX15" s="24" t="str">
        <f>IF($A15&lt;=①基本情報と建物情報の入力!$G$20, IF(①基本情報と建物情報の入力!$H37&gt;=1,   Y15,"-"),"-")</f>
        <v>-</v>
      </c>
      <c r="EY15" s="16" t="str">
        <f>IF($A15&lt;=①基本情報と建物情報の入力!$G$20, IF(①基本情報と建物情報の入力!$H37&gt;=1,   Z15,"-"),"-")</f>
        <v>-</v>
      </c>
      <c r="EZ15" s="25" t="str">
        <f>IF($A15&lt;=①基本情報と建物情報の入力!$G$20, IF(①基本情報と建物情報の入力!$H37&gt;=1,   AA15,"-"),"-")</f>
        <v>-</v>
      </c>
      <c r="FA15" s="24" t="str">
        <f>IF($A15&lt;=①基本情報と建物情報の入力!$G$20, IF(①基本情報と建物情報の入力!$H37&gt;=1, IF($A15=1, P15, 0),"-"),"-")</f>
        <v>-</v>
      </c>
      <c r="FB15" s="16" t="str">
        <f>IF($A15&lt;=①基本情報と建物情報の入力!$G$20, IF(①基本情報と建物情報の入力!$H37&gt;=2, IF($A15=1, Q15, 0),"-"),"-")</f>
        <v>-</v>
      </c>
      <c r="FC15" s="25" t="str">
        <f>IF($A15&lt;=①基本情報と建物情報の入力!$G$20, IF(①基本情報と建物情報の入力!$H37&gt;=3, IF($A15=1, R15, 0),"-"),"-")</f>
        <v>-</v>
      </c>
      <c r="FD15" s="24" t="str">
        <f>IF($A15&lt;=①基本情報と建物情報の入力!$G$20, IF(①基本情報と建物情報の入力!$H37&gt;=1, AB15,"-"),"-")</f>
        <v>-</v>
      </c>
      <c r="FE15" s="16" t="str">
        <f>IF($A15&lt;=①基本情報と建物情報の入力!$G$20, IF(①基本情報と建物情報の入力!$H37&gt;=2, AC15,"-"),"-")</f>
        <v>-</v>
      </c>
      <c r="FF15" s="25" t="str">
        <f>IF($A15&lt;=①基本情報と建物情報の入力!$G$20, IF(①基本情報と建物情報の入力!$H37&gt;=3, AD15,"-"),"-")</f>
        <v>-</v>
      </c>
      <c r="FG15" s="24" t="str">
        <f>IF($A15&lt;=①基本情報と建物情報の入力!$G$20, IF(①基本情報と建物情報の入力!$H37&gt;=1, BF15,"-"),"-")</f>
        <v>-</v>
      </c>
      <c r="FH15" s="16" t="str">
        <f>IF($A15&lt;=①基本情報と建物情報の入力!$G$20, IF(①基本情報と建物情報の入力!$H37&gt;=2, BG15,"-"),"-")</f>
        <v>-</v>
      </c>
      <c r="FI15" s="25" t="str">
        <f>IF($A15&lt;=①基本情報と建物情報の入力!$G$20, IF(①基本情報と建物情報の入力!$H37&gt;=3, BH15,"-"),"-")</f>
        <v>-</v>
      </c>
      <c r="FJ15" s="24" t="str">
        <f>IF($A15&lt;=①基本情報と建物情報の入力!$G$20, IF(①基本情報と建物情報の入力!$H37&gt;=1, IF($A15=1, 0, BI15),"-"),"-")</f>
        <v>-</v>
      </c>
      <c r="FK15" s="16" t="str">
        <f>IF($A15&lt;=①基本情報と建物情報の入力!$G$20, IF(①基本情報と建物情報の入力!$H37&gt;=1, IF($A15=1, 0, BJ15),"-"),"-")</f>
        <v>-</v>
      </c>
      <c r="FL15" s="25" t="str">
        <f>IF($A15&lt;=①基本情報と建物情報の入力!$G$20, IF(①基本情報と建物情報の入力!$H37&gt;=1, IF($A15=1, 0, BK15),"-"),"-")</f>
        <v>-</v>
      </c>
      <c r="FM15" s="24" t="str">
        <f>IF($A15&lt;=①基本情報と建物情報の入力!$G$20, IF(①基本情報と建物情報の入力!$H37&gt;=1, BL15,"-"),"-")</f>
        <v>-</v>
      </c>
      <c r="FN15" s="16" t="str">
        <f>IF($A15&lt;=①基本情報と建物情報の入力!$G$20, IF(①基本情報と建物情報の入力!$H37&gt;=2, BM15,"-"),"-")</f>
        <v>-</v>
      </c>
      <c r="FO15" s="25" t="str">
        <f>IF($A15&lt;=①基本情報と建物情報の入力!$G$20, IF(①基本情報と建物情報の入力!$H37&gt;=3, BN15,"-"),"-")</f>
        <v>-</v>
      </c>
      <c r="FP15" s="24" t="str">
        <f>IF($A15&lt;=①基本情報と建物情報の入力!$G$20, IF(①基本情報と建物情報の入力!$H37&gt;=1, SUM(EN15,EQ15),"-"),"-")</f>
        <v>-</v>
      </c>
      <c r="FQ15" s="16" t="str">
        <f>IF($A15&lt;=①基本情報と建物情報の入力!$G$20, IF(①基本情報と建物情報の入力!$H37&gt;=2, SUM(EO15,ER15),"-"),"-")</f>
        <v>-</v>
      </c>
      <c r="FR15" s="25" t="str">
        <f>IF($A15&lt;=①基本情報と建物情報の入力!$G$20, IF(①基本情報と建物情報の入力!$H37&gt;=3, SUM(EP15,ES15),"-"),"-")</f>
        <v>-</v>
      </c>
      <c r="FS15" s="24" t="str">
        <f>IF($A15&lt;=①基本情報と建物情報の入力!$G$20, IF(①基本情報と建物情報の入力!$H37&gt;=1, AQ15,"-"),"-")</f>
        <v>-</v>
      </c>
      <c r="FT15" s="16" t="str">
        <f>IF($A15&lt;=①基本情報と建物情報の入力!$G$20, IF(①基本情報と建物情報の入力!$H37&gt;=2, AR15,"-"),"-")</f>
        <v>-</v>
      </c>
      <c r="FU15" s="25" t="str">
        <f>IF($A15&lt;=①基本情報と建物情報の入力!$G$20, IF(①基本情報と建物情報の入力!$H37&gt;=3, AS15,"-"),"-")</f>
        <v>-</v>
      </c>
      <c r="FV15" s="24" t="str">
        <f>IF($A15&lt;=①基本情報と建物情報の入力!$G$20, IF(①基本情報と建物情報の入力!$H37&gt;=1, SUM(EU15,EX15,FA15,FD15,FG15,FJ15,FM15,FP15,FS15),"-"),"-")</f>
        <v>-</v>
      </c>
      <c r="FW15" s="16" t="str">
        <f>IF($A15&lt;=①基本情報と建物情報の入力!$G$20, IF(①基本情報と建物情報の入力!$H37&gt;=2, SUM(EV15,EY15,FB15,FE15,FH15,FK15,FN15,FQ15,FT15),"-"),"-")</f>
        <v>-</v>
      </c>
      <c r="FX15" s="25" t="str">
        <f>IF($A15&lt;=①基本情報と建物情報の入力!$G$20, IF(①基本情報と建物情報の入力!$H37&gt;=3, SUM(EW15,EZ15,FC15,FF15,FI15,FL15,FO15,FR15,FU15),"-"),"-")</f>
        <v>-</v>
      </c>
      <c r="FY15" s="99"/>
      <c r="FZ15" s="24" t="str">
        <f>IF($A15&lt;=①基本情報と建物情報の入力!$G$20, ①基本情報と建物情報の入力!H$61, "-")</f>
        <v>-</v>
      </c>
      <c r="GA15" s="16" t="str">
        <f>IF($A15&lt;=①基本情報と建物情報の入力!$G$20, ①基本情報と建物情報の入力!H$62, "-")</f>
        <v>-</v>
      </c>
      <c r="GB15" s="16" t="str">
        <f>IF($A15&lt;=①基本情報と建物情報の入力!$G$20, ①基本情報と建物情報の入力!H$63, "-")</f>
        <v>-</v>
      </c>
      <c r="GC15" s="16" t="str">
        <f>IF($A15&lt;=①基本情報と建物情報の入力!$G$20, ①基本情報と建物情報の入力!H$64, "-")</f>
        <v>-</v>
      </c>
      <c r="GD15" s="16" t="str">
        <f>IF($A15&lt;=①基本情報と建物情報の入力!$G$20, ①基本情報と建物情報の入力!H$65, "-")</f>
        <v>-</v>
      </c>
      <c r="GE15" s="16" t="str">
        <f>IF($A15&lt;=①基本情報と建物情報の入力!$G$20, ①基本情報と建物情報の入力!H$66, "-")</f>
        <v>-</v>
      </c>
      <c r="GF15" s="16" t="str">
        <f>IF(A15&lt;=①基本情報と建物情報の入力!$G$20, ①基本情報と建物情報の入力!$H$66/(2*(0.09-0.15)*①基本情報と建物情報の入力!$H$66+1),"-")</f>
        <v>-</v>
      </c>
      <c r="GG15" s="16" t="str">
        <f>IF($A15&lt;=①基本情報と建物情報の入力!$G$20, ①基本情報と建物情報の入力!H$67, "-")</f>
        <v>-</v>
      </c>
      <c r="GH15" s="25" t="str">
        <f>IF($A15&lt;=①基本情報と建物情報の入力!$G$20, 4.65, "-")</f>
        <v>-</v>
      </c>
      <c r="GI15" s="99"/>
      <c r="GJ15" s="24" t="str">
        <f>IF($A15&lt;=①基本情報と建物情報の入力!$G$20,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5" s="16" t="str">
        <f t="array" ref="GK15">IF($A15&lt;=①基本情報と建物情報の入力!$G$20,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5" s="16" t="str">
        <f t="array" ref="GL15">IF($A15&lt;=①基本情報と建物情報の入力!$G$20,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5" s="16" t="str">
        <f t="array" ref="GM15">IF($A15&lt;=①基本情報と建物情報の入力!$G$20,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5" s="16" t="str">
        <f t="array" ref="GN15">IF($A15&lt;=①基本情報と建物情報の入力!$G$20,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5" s="16" t="str">
        <f t="array" ref="GO15">IF($A15&lt;=①基本情報と建物情報の入力!$G$20,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5" s="16" t="str">
        <f t="array" ref="GP15">IF($A15&lt;=①基本情報と建物情報の入力!$G$20,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5" s="16" t="str">
        <f t="array" ref="GQ15">IF($A15&lt;=①基本情報と建物情報の入力!$G$20,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5" s="16" t="str">
        <f t="array" ref="GR15">IF($A15&lt;=①基本情報と建物情報の入力!$G$20,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5" s="16" t="str">
        <f t="array" ref="GS15">IF($A15&lt;=①基本情報と建物情報の入力!$G$20,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5" s="25" t="str">
        <f t="array" ref="GT15">IF($A15&lt;=①基本情報と建物情報の入力!$G$20,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5" s="99"/>
      <c r="GV15" s="24" t="str">
        <f>IF($A15&lt;=①基本情報と建物情報の入力!$G$20, 温度差係数!$A$10, "-")</f>
        <v>-</v>
      </c>
      <c r="GW15" s="16" t="str">
        <f>IF($A15&lt;=①基本情報と建物情報の入力!$G$20,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5" s="16" t="str">
        <f>IF($A15&lt;=①基本情報と建物情報の入力!$G$20, 温度差係数!$B$10, "-")</f>
        <v>-</v>
      </c>
      <c r="GY15" s="25" t="str">
        <f>IF($A15&lt;=①基本情報と建物情報の入力!$G$20, INDEX(温度差係数!$C$10:$J$10, 0, MATCH(①基本情報と建物情報の入力!$G$13, 温度差係数!$C$9:$J$9, 0)), "-")</f>
        <v>-</v>
      </c>
      <c r="GZ15" s="99"/>
      <c r="HA15" s="24" t="str">
        <f>IF($A15&lt;=①基本情報と建物情報の入力!$G$20, IF(①基本情報と建物情報の入力!$H37&gt;=1, EH15*$FZ15*$GV15+EK15*$FZ15*$GW15,"-"),"-")</f>
        <v>-</v>
      </c>
      <c r="HB15" s="16" t="str">
        <f>IF($A15&lt;=①基本情報と建物情報の入力!$G$20, IF(①基本情報と建物情報の入力!$H37&gt;=2, EI15*$FZ15*$GV15+EL15*$FZ15*$GW15,"-"),"-")</f>
        <v>-</v>
      </c>
      <c r="HC15" s="25" t="str">
        <f>IF($A15&lt;=①基本情報と建物情報の入力!$G$20, IF(①基本情報と建物情報の入力!$H37&gt;=3, EJ15*$FZ15*$GV15+EM15*$FZ15*$GW15,"-"),"-")</f>
        <v>-</v>
      </c>
      <c r="HD15" s="24" t="str">
        <f>IF($A15&lt;=①基本情報と建物情報の入力!$G$20, IF(①基本情報と建物情報の入力!$H37&gt;=1, EX15*$GA15*$GV15,"-"),"-")</f>
        <v>-</v>
      </c>
      <c r="HE15" s="16" t="str">
        <f>IF($A15&lt;=①基本情報と建物情報の入力!$G$20, IF(①基本情報と建物情報の入力!$H37&gt;=2, EY15*$GA15*$GV15,"-"),"-")</f>
        <v>-</v>
      </c>
      <c r="HF15" s="25" t="str">
        <f>IF($A15&lt;=①基本情報と建物情報の入力!$G$20, IF(①基本情報と建物情報の入力!$H37&gt;=3, EZ15*$GA15*$GV15,"-"),"-")</f>
        <v>-</v>
      </c>
      <c r="HG15" s="24" t="str">
        <f>IF($A15&lt;=①基本情報と建物情報の入力!$G$20, IF(①基本情報と建物情報の入力!$H37&gt;=1, FA15*$GB15*$GX15,"-"),"-")</f>
        <v>-</v>
      </c>
      <c r="HH15" s="16" t="str">
        <f>IF($A15&lt;=①基本情報と建物情報の入力!$G$20, IF(①基本情報と建物情報の入力!$H37&gt;=2, FB15*$GB15*$GX15,"-"),"-")</f>
        <v>-</v>
      </c>
      <c r="HI15" s="25" t="str">
        <f>IF($A15&lt;=①基本情報と建物情報の入力!$G$20, IF(①基本情報と建物情報の入力!$H37&gt;=3, FC15*$GB15*$GX15,"-"),"-")</f>
        <v>-</v>
      </c>
      <c r="HJ15" s="24" t="str">
        <f>IF($A15&lt;=①基本情報と建物情報の入力!$G$20, IF(①基本情報と建物情報の入力!$H37&gt;=1, FD15*$GC15*$GV15,"-"),"-")</f>
        <v>-</v>
      </c>
      <c r="HK15" s="16" t="str">
        <f>IF($A15&lt;=①基本情報と建物情報の入力!$G$20, IF(①基本情報と建物情報の入力!$H37&gt;=2, FE15*$GC15*$GV15,"-"),"-")</f>
        <v>-</v>
      </c>
      <c r="HL15" s="25" t="str">
        <f>IF($A15&lt;=①基本情報と建物情報の入力!$G$20, IF(①基本情報と建物情報の入力!$H37&gt;=3, FF15*$GC15*$GV15,"-"),"-")</f>
        <v>-</v>
      </c>
      <c r="HM15" s="24" t="str">
        <f>IF($A15&lt;=①基本情報と建物情報の入力!$G$20, IF(①基本情報と建物情報の入力!$H37&gt;=1, FG15*$GD15*$GY15,"-"),"-")</f>
        <v>-</v>
      </c>
      <c r="HN15" s="16" t="str">
        <f>IF($A15&lt;=①基本情報と建物情報の入力!$G$20, IF(①基本情報と建物情報の入力!$H37&gt;=2, FH15*$GD15*$GY15,"-"),"-")</f>
        <v>-</v>
      </c>
      <c r="HO15" s="25" t="str">
        <f>IF($A15&lt;=①基本情報と建物情報の入力!$G$20, IF(①基本情報と建物情報の入力!$H37&gt;=3, FI15*$GD15*$GY15,"-"),"-")</f>
        <v>-</v>
      </c>
      <c r="HP15" s="24" t="str">
        <f>IF($A15&lt;=①基本情報と建物情報の入力!$G$20, IF(①基本情報と建物情報の入力!$H37&gt;=1, FJ15*$GE15*$GY15,"-"),"-")</f>
        <v>-</v>
      </c>
      <c r="HQ15" s="16" t="str">
        <f>IF($A15&lt;=①基本情報と建物情報の入力!$G$20, IF(①基本情報と建物情報の入力!$H37&gt;=2, FK15*$GE15*$GY15,"-"),"-")</f>
        <v>-</v>
      </c>
      <c r="HR15" s="25" t="str">
        <f>IF($A15&lt;=①基本情報と建物情報の入力!$G$20, IF(①基本情報と建物情報の入力!$H37&gt;=3, FL15*$GE15*$GY15,"-"),"-")</f>
        <v>-</v>
      </c>
      <c r="HS15" s="24" t="str">
        <f>IF($A15&lt;=①基本情報と建物情報の入力!$G$20, IF(①基本情報と建物情報の入力!$H37&gt;=1, FM15*$GF15*$GY15,"-"),"-")</f>
        <v>-</v>
      </c>
      <c r="HT15" s="16" t="str">
        <f>IF($A15&lt;=①基本情報と建物情報の入力!$G$20, IF(①基本情報と建物情報の入力!$H37&gt;=2, FN15*$GF15*$GY15,"-"),"-")</f>
        <v>-</v>
      </c>
      <c r="HU15" s="25" t="str">
        <f>IF($A15&lt;=①基本情報と建物情報の入力!$G$20, IF(①基本情報と建物情報の入力!$H37&gt;=3, FO15*$GF15*$GY15,"-"),"-")</f>
        <v>-</v>
      </c>
      <c r="HV15" s="24" t="str">
        <f>IF($A15&lt;=①基本情報と建物情報の入力!$G$20, IF(①基本情報と建物情報の入力!$H37&gt;=1, EN15*$GG15*$GV15+EQ15*$GG15*$GW15,"-"),"-")</f>
        <v>-</v>
      </c>
      <c r="HW15" s="16" t="str">
        <f>IF($A15&lt;=①基本情報と建物情報の入力!$G$20, IF(①基本情報と建物情報の入力!$H37&gt;=2, EO15*$GG15*$GV15+ER15*$GG15*$GW15,"-"),"-")</f>
        <v>-</v>
      </c>
      <c r="HX15" s="25" t="str">
        <f>IF($A15&lt;=①基本情報と建物情報の入力!$G$20, IF(①基本情報と建物情報の入力!$H37&gt;=3, EP15*$GG15*$GV15+ES15*$GG15*$GW15,"-"),"-")</f>
        <v>-</v>
      </c>
      <c r="HY15" s="24" t="str">
        <f>IF($A15&lt;=①基本情報と建物情報の入力!$G$20, IF(①基本情報と建物情報の入力!$H37&gt;=1, FS15*$GH15*$GW15,"-"),"-")</f>
        <v>-</v>
      </c>
      <c r="HZ15" s="16" t="str">
        <f>IF($A15&lt;=①基本情報と建物情報の入力!$G$20, IF(①基本情報と建物情報の入力!$H37&gt;=2, FT15*$GH15*$GW15,"-"),"-")</f>
        <v>-</v>
      </c>
      <c r="IA15" s="25" t="str">
        <f>IF($A15&lt;=①基本情報と建物情報の入力!$G$20, IF(①基本情報と建物情報の入力!$H37&gt;=3, FU15*$GH15*$GW15,"-"),"-")</f>
        <v>-</v>
      </c>
      <c r="IB15" s="99"/>
      <c r="IC15" s="24" t="str">
        <f>IF($A15&lt;=①基本情報と建物情報の入力!$G$20, IF(①基本情報と建物情報の入力!$H37&gt;=1, SUM(BP15:BQ15,BS15) *$GJ15*$GV15+BR15*$GJ15*$GW15,"-"),"-")</f>
        <v>-</v>
      </c>
      <c r="ID15" s="16" t="str">
        <f>IF($A15&lt;=①基本情報と建物情報の入力!$G$20, IF(①基本情報と建物情報の入力!$H37&gt;=2, SUM(BT15:BU15,BW15) *$GJ15*$GV15+BV15*$GJ15*$GW15,"-"),"-")</f>
        <v>-</v>
      </c>
      <c r="IE15" s="25" t="str">
        <f>IF($A15&lt;=①基本情報と建物情報の入力!$G$20, IF(①基本情報と建物情報の入力!$H37&gt;=3, SUM(BX15:BY15,CA15) *$GJ15*$GV15+BZ15*$GJ15*$GW15,"-"),"-")</f>
        <v>-</v>
      </c>
      <c r="IF15" s="24" t="str">
        <f>IF($A15&lt;=①基本情報と建物情報の入力!$G$20, IF(①基本情報と建物情報の入力!$H37&gt;=1, CB15*$GK15*$GV15,"-"),"-")</f>
        <v>-</v>
      </c>
      <c r="IG15" s="16" t="str">
        <f>IF($A15&lt;=①基本情報と建物情報の入力!$G$20, IF(①基本情報と建物情報の入力!$H37&gt;=2, CC15*$GK15*$GV15,"-"),"-")</f>
        <v>-</v>
      </c>
      <c r="IH15" s="25" t="str">
        <f>IF($A15&lt;=①基本情報と建物情報の入力!$G$20, IF(①基本情報と建物情報の入力!$H37&gt;=3, CD15*$GK15*$GV15,"-"),"-")</f>
        <v>-</v>
      </c>
      <c r="II15" s="24" t="str">
        <f>IF($A15&lt;=①基本情報と建物情報の入力!$G$20, IF(①基本情報と建物情報の入力!$H37&gt;=1, CE15*$GL15*$GV15,"-"),"-")</f>
        <v>-</v>
      </c>
      <c r="IJ15" s="16" t="str">
        <f>IF($A15&lt;=①基本情報と建物情報の入力!$G$20, IF(①基本情報と建物情報の入力!$H37&gt;=2, CF15*$GL15*$GV15,"-"),"-")</f>
        <v>-</v>
      </c>
      <c r="IK15" s="25" t="str">
        <f>IF($A15&lt;=①基本情報と建物情報の入力!$G$20, IF(①基本情報と建物情報の入力!$H37&gt;=3, CG15*$GL15*$GV15,"-"),"-")</f>
        <v>-</v>
      </c>
      <c r="IL15" s="24" t="str">
        <f>IF($A15&lt;=①基本情報と建物情報の入力!$G$20, IF(①基本情報と建物情報の入力!$H37&gt;=1, SUM(CH15:CI15,CK15)*$GM15*$GV15+CJ15*$GM15*$GW15,"-"),"-")</f>
        <v>-</v>
      </c>
      <c r="IM15" s="16" t="str">
        <f>IF($A15&lt;=①基本情報と建物情報の入力!$G$20, IF(①基本情報と建物情報の入力!$H37&gt;=2, SUM(CL15:CM15,CO15)*$GM15*$GV15+CN15*$GM15*$GW15,"-"),"-")</f>
        <v>-</v>
      </c>
      <c r="IN15" s="25" t="str">
        <f>IF($A15&lt;=①基本情報と建物情報の入力!$G$20, IF(①基本情報と建物情報の入力!$H37&gt;=3, SUM(CP15:CQ15,CS15)*$GM15*$GV15+CR15*$GM15*$GW15,"-"),"-")</f>
        <v>-</v>
      </c>
      <c r="IO15" s="24" t="str">
        <f>IF($A15&lt;=①基本情報と建物情報の入力!$G$20, IF(①基本情報と建物情報の入力!$H37&gt;=1, CT15*$GN15*$GV15,"-"),"-")</f>
        <v>-</v>
      </c>
      <c r="IP15" s="16" t="str">
        <f>IF($A15&lt;=①基本情報と建物情報の入力!$G$20, IF(①基本情報と建物情報の入力!$H37&gt;=2, CU15*$GN15*$GV15,"-"),"-")</f>
        <v>-</v>
      </c>
      <c r="IQ15" s="25" t="str">
        <f>IF($A15&lt;=①基本情報と建物情報の入力!$G$20, IF(①基本情報と建物情報の入力!$H37&gt;=3, CV15*$GN15*$GV15,"-"),"-")</f>
        <v>-</v>
      </c>
      <c r="IR15" s="24" t="str">
        <f>IF($A15&lt;=①基本情報と建物情報の入力!$G$20, IF(①基本情報と建物情報の入力!$H37&gt;=1, SUM(CW15:CX15,CZ15)*$GO15*$GV15+CY15*$GO15*$GW15,"-"),"-")</f>
        <v>-</v>
      </c>
      <c r="IS15" s="16" t="str">
        <f>IF($A15&lt;=①基本情報と建物情報の入力!$G$20, IF(①基本情報と建物情報の入力!$H37&gt;=2, SUM(DA15:DB15,DD15)*$GO15*$GV15+DC15*$GO15*$GW15,"-"),"-")</f>
        <v>-</v>
      </c>
      <c r="IT15" s="25" t="str">
        <f>IF($A15&lt;=①基本情報と建物情報の入力!$G$20, IF(①基本情報と建物情報の入力!$H37&gt;=3, SUM(DE15:DF15,DH15)*$GO15*$GV15+DG15*$GO15*$GW15,"-"),"-")</f>
        <v>-</v>
      </c>
      <c r="IU15" s="24" t="str">
        <f>IF($A15&lt;=①基本情報と建物情報の入力!$G$20, IF(①基本情報と建物情報の入力!$H37&gt;=1, DI15*$GP15*$GV15,"-"),"-")</f>
        <v>-</v>
      </c>
      <c r="IV15" s="16" t="str">
        <f>IF($A15&lt;=①基本情報と建物情報の入力!$G$20, IF(①基本情報と建物情報の入力!$H37&gt;=2, DJ15*$GP15*$GV15,"-"),"-")</f>
        <v>-</v>
      </c>
      <c r="IW15" s="25" t="str">
        <f>IF($A15&lt;=①基本情報と建物情報の入力!$G$20, IF(①基本情報と建物情報の入力!$H37&gt;=3, DK15*$GP15*$GV15,"-"),"-")</f>
        <v>-</v>
      </c>
      <c r="IX15" s="24" t="str">
        <f>IF($A15&lt;=①基本情報と建物情報の入力!$G$20, IF(①基本情報と建物情報の入力!$H37&gt;=1, DL15*$GQ15*$GV15,"-"),"-")</f>
        <v>-</v>
      </c>
      <c r="IY15" s="16" t="str">
        <f>IF($A15&lt;=①基本情報と建物情報の入力!$G$20, IF(①基本情報と建物情報の入力!$H37&gt;=2, DM15*$GQ15*$GV15,"-"),"-")</f>
        <v>-</v>
      </c>
      <c r="IZ15" s="25" t="str">
        <f>IF($A15&lt;=①基本情報と建物情報の入力!$G$20, IF(①基本情報と建物情報の入力!$H37&gt;=3, DN15*$GQ15*$GV15,"-"),"-")</f>
        <v>-</v>
      </c>
      <c r="JA15" s="24" t="str">
        <f>IF($A15&lt;=①基本情報と建物情報の入力!$G$20, IF(①基本情報と建物情報の入力!$H37&gt;=1, DO15*$GR15*$GV15,"-"),"-")</f>
        <v>-</v>
      </c>
      <c r="JB15" s="16" t="str">
        <f>IF($A15&lt;=①基本情報と建物情報の入力!$G$20, IF(①基本情報と建物情報の入力!$H37&gt;=2, DP15*$GR15*$GV15,"-"),"-")</f>
        <v>-</v>
      </c>
      <c r="JC15" s="25" t="str">
        <f>IF($A15&lt;=①基本情報と建物情報の入力!$G$20, IF(①基本情報と建物情報の入力!$H37&gt;=3, DQ15*$GR15*$GV15,"-"),"-")</f>
        <v>-</v>
      </c>
      <c r="JD15" s="24" t="str">
        <f>IF($A15&lt;=①基本情報と建物情報の入力!$G$20, IF(①基本情報と建物情報の入力!$H37&gt;=1, SUM(DR15:DS15,DU15)*$GS15*$GV15+DT15*$GS15*$GW15,"-"),"-")</f>
        <v>-</v>
      </c>
      <c r="JE15" s="16" t="str">
        <f>IF($A15&lt;=①基本情報と建物情報の入力!$G$20, IF(①基本情報と建物情報の入力!$H37&gt;=2, SUM(DV15:DW15,DY15)*$GS15*$GV15+DX15*$GS15*$GW15,"-"),"-")</f>
        <v>-</v>
      </c>
      <c r="JF15" s="25" t="str">
        <f>IF($A15&lt;=①基本情報と建物情報の入力!$G$20, IF(①基本情報と建物情報の入力!$H37&gt;=3, SUM(DZ15:EA15,EC15)*$GS15*$GV15+EB15*$GS15*$GW15,"-"),"-")</f>
        <v>-</v>
      </c>
      <c r="JG15" s="24" t="str">
        <f>IF($A15&lt;=①基本情報と建物情報の入力!$G$20, IF(①基本情報と建物情報の入力!$H37&gt;=1, ED15*$GT15*$GX15,"-"),"-")</f>
        <v>-</v>
      </c>
      <c r="JH15" s="16" t="str">
        <f>IF($A15&lt;=①基本情報と建物情報の入力!$G$20, IF(①基本情報と建物情報の入力!$H37&gt;=2, EE15*$GT15*$GX15,"-"),"-")</f>
        <v>-</v>
      </c>
      <c r="JI15" s="25" t="str">
        <f>IF($A15&lt;=①基本情報と建物情報の入力!$G$20, IF(①基本情報と建物情報の入力!$H37&gt;=3, EF15*$GT15*$GX15,"-"),"-")</f>
        <v>-</v>
      </c>
      <c r="JJ15" s="99"/>
      <c r="JK15" s="24" t="str">
        <f>IF($A15&lt;=①基本情報と建物情報の入力!$G$20, IF(①基本情報と建物情報の入力!$H37&gt;=1, SUM(HA15,HD15,HG15,HJ15,HM15,HP15,HS15,HV15,HY15)+SUM(IC15,IF15,II15,IL15,IO15,IR15,IU15,IX15,JA15,JD15,JG15),"-"),"-")</f>
        <v>-</v>
      </c>
      <c r="JL15" s="16" t="str">
        <f>IF($A15&lt;=①基本情報と建物情報の入力!$G$20, IF(①基本情報と建物情報の入力!$H37&gt;=2, SUM(HB15,HE15,HH15,HK15,HN15,HQ15,HT15,HW15,HZ15)+SUM(ID15,IG15,IJ15,IM15,IP15,IS15,IV15,IY15,JB15,JE15,JH15),"-"),"-")</f>
        <v>-</v>
      </c>
      <c r="JM15" s="25" t="str">
        <f>IF($A15&lt;=①基本情報と建物情報の入力!$G$20, IF(①基本情報と建物情報の入力!$H37&gt;=3, SUM(HC15,HF15,HI15,HL15,HO15,HR15,HU15,HX15,IA15)+SUM(IE15,IH15,IK15,IN15,IQ15,IT15,IW15,IZ15,JC15,JF15,JI15),"-"),"-")</f>
        <v>-</v>
      </c>
      <c r="JN15" s="16" t="str">
        <f>IF($A15&lt;=①基本情報と建物情報の入力!$G$20, IF(①基本情報と建物情報の入力!$H37&gt;=1, ROUNDUP(JK15/FV15, 2),"-"),"-")</f>
        <v>-</v>
      </c>
      <c r="JO15" s="16" t="str">
        <f>IF($A15&lt;=①基本情報と建物情報の入力!$G$20, IF(①基本情報と建物情報の入力!$H37&gt;=2, ROUNDUP(JL15/FW15, 2),"-"),"-")</f>
        <v>-</v>
      </c>
      <c r="JP15" s="16" t="str">
        <f>IF($A15&lt;=①基本情報と建物情報の入力!$G$20, IF(①基本情報と建物情報の入力!$H37&gt;=3, ROUNDUP(JM15/FX15, 2),"-"),"-")</f>
        <v>-</v>
      </c>
      <c r="JQ15" s="99"/>
      <c r="JR15" s="101" t="str">
        <f>IF($A15&lt;=①基本情報と建物情報の入力!$G$20, INDEX(方位係数!$B$7:$H$16, MATCH(JR$4, 方位係数!$A$7:$A$16,0), MATCH(①基本情報と建物情報の入力!$G$13, 方位係数!$B$6:$I$6,0)),"-")</f>
        <v>-</v>
      </c>
      <c r="JS15" s="101" t="str">
        <f>IF($A15&lt;=①基本情報と建物情報の入力!$G$20, INDEX(方位係数!$B$7:$H$16, MATCH(JS$4, 方位係数!$A$7:$A$16,0), MATCH(①基本情報と建物情報の入力!$G$13, 方位係数!$B$6:$I$6,0)),"-")</f>
        <v>-</v>
      </c>
      <c r="JT15" s="101" t="str">
        <f>IF($A15&lt;=①基本情報と建物情報の入力!$G$20, INDEX(方位係数!$B$7:$H$16, MATCH(JT$4, 方位係数!$A$7:$A$16,0), MATCH(①基本情報と建物情報の入力!$G$13, 方位係数!$B$6:$I$6,0)),"-")</f>
        <v>-</v>
      </c>
      <c r="JU15" s="101" t="str">
        <f>IF($A15&lt;=①基本情報と建物情報の入力!$G$20, INDEX(方位係数!$B$7:$H$16, MATCH(JU$4, 方位係数!$A$7:$A$16,0), MATCH(①基本情報と建物情報の入力!$G$13, 方位係数!$B$6:$I$6,0)),"-")</f>
        <v>-</v>
      </c>
      <c r="JV15" s="101" t="str">
        <f>IF($A15&lt;=①基本情報と建物情報の入力!$G$20, INDEX(方位係数!$B$7:$H$16, MATCH(JV$4, 方位係数!$A$7:$A$16,0), MATCH(①基本情報と建物情報の入力!$G$13, 方位係数!$B$6:$I$6,0)),"-")</f>
        <v>-</v>
      </c>
      <c r="JW15" s="99"/>
      <c r="JX15" s="24" t="str">
        <f>IF($A15&lt;=①基本情報と建物情報の入力!$G$20, IF(①基本情報と建物情報の入力!$H37&gt;=1, IF(AT15=0, 0, AT15*0.034*($FZ15+(BP15*$GJ15+$CE15*$GL15+CH15*$GM15+CW15*$GO15+DR15*$GS15)/AT15)*JR15),"-"),"-")</f>
        <v>-</v>
      </c>
      <c r="JY15" s="16" t="str">
        <f>IF($A15&lt;=①基本情報と建物情報の入力!$G$20, IF(①基本情報と建物情報の入力!$H37&gt;=1, IF(AU15=0, 0, AU15*0.034*($FZ15+(BQ15*$GJ15+$CE15*$GL15+CI15*$GM15+CX15*$GO15+DS15*$GS15)/AU15)*JS15),"-"),"-")</f>
        <v>-</v>
      </c>
      <c r="JZ15" s="16" t="str">
        <f>IF($A15&lt;=①基本情報と建物情報の入力!$G$20, IF(①基本情報と建物情報の入力!$H37&gt;=1, IF(AV15=0, 0, AV15*0.034*($FZ15+(BR15*$GJ15+$CE15*$GL15+CJ15*$GM15+CY15*$GO15+DT15*$GS15)/AV15)*JT15),"-"),"-")</f>
        <v>-</v>
      </c>
      <c r="KA15" s="25" t="str">
        <f>IF($A15&lt;=①基本情報と建物情報の入力!$G$20, IF(①基本情報と建物情報の入力!$H37&gt;=1, IF(AW15=0, 0, AW15*0.034*($FZ15+(BS15*$GJ15+$CE15*$GL15+CK15*$GM15+CZ15*$GO15+DU15*$GS15)/AW15)*JU15),"-"),"-")</f>
        <v>-</v>
      </c>
      <c r="KB15" s="24" t="str">
        <f>IF($A15&lt;=①基本情報と建物情報の入力!$G$20, IF(①基本情報と建物情報の入力!$H37&gt;=2, IF(AX15=0, 0, AX15*0.034*($FZ15+(BT15*$GJ15+$CF15*$GL15+CL15*$GM15+DA15*$GO15+DV15*$GS15)/AX15)*JR15),"-"),"-")</f>
        <v>-</v>
      </c>
      <c r="KC15" s="16" t="str">
        <f>IF($A15&lt;=①基本情報と建物情報の入力!$G$20, IF(①基本情報と建物情報の入力!$H37&gt;=2, IF(AY15=0, 0, AY15*0.034*($FZ15+(BU15*$GJ15+$CF15*$GL15+CM15*$GM15+DB15*$GO15+DW15*$GS15)/AY15)*JS15),"-"),"-")</f>
        <v>-</v>
      </c>
      <c r="KD15" s="16" t="str">
        <f>IF($A15&lt;=①基本情報と建物情報の入力!$G$20, IF(①基本情報と建物情報の入力!$H37&gt;=2, IF(AZ15=0, 0, AZ15*0.034*($FZ15+(BV15*$GJ15+$CF15*$GL15+CN15*$GM15+DC15*$GO15+DX15*$GS15)/AZ15)*JT15),"-"),"-")</f>
        <v>-</v>
      </c>
      <c r="KE15" s="25" t="str">
        <f>IF($A15&lt;=①基本情報と建物情報の入力!$G$20, IF(①基本情報と建物情報の入力!$H37&gt;=2, IF(BA15=0, 0, BA15*0.034*($FZ15+(BW15*$GJ15+$CF15*$GL15+CO15*$GM15+DD15*$GO15+DY15*$GS15)/BA15)*JU15),"-"),"-")</f>
        <v>-</v>
      </c>
      <c r="KF15" s="24" t="str">
        <f>IF($A15&lt;=①基本情報と建物情報の入力!$G$20, IF(①基本情報と建物情報の入力!$H37&gt;=3, IF(BB15=0, 0, BB15*0.034*($FZ15+(BX15*$GJ15+$CG15*$GL15+CP15*$GM15+DE15*$GO15+DZ15*$GS15)/BB15)*JR15),"-"),"-")</f>
        <v>-</v>
      </c>
      <c r="KG15" s="16" t="str">
        <f>IF($A15&lt;=①基本情報と建物情報の入力!$G$20, IF(①基本情報と建物情報の入力!$H37&gt;=3, IF(BC15=0, 0, BC15*0.034*($FZ15+(BY15*$GJ15+$CG15*$GL15+CQ15*$GM15+DF15*$GO15+EA15*$GS15)/BC15)*JS15),"-"),"-")</f>
        <v>-</v>
      </c>
      <c r="KH15" s="16" t="str">
        <f>IF($A15&lt;=①基本情報と建物情報の入力!$G$20, IF(①基本情報と建物情報の入力!$H37&gt;=3, IF(BD15=0, 0, BD15*0.034*($FZ15+(BZ15*$GJ15+$CG15*$GL15+CR15*$GM15+DG15*$GO15+EB15*$GS15)/BD15)*JT15),"-"),"-")</f>
        <v>-</v>
      </c>
      <c r="KI15" s="25" t="str">
        <f>IF($A15&lt;=①基本情報と建物情報の入力!$G$20, IF(①基本情報と建物情報の入力!$H37&gt;=3, IF(BE15=0, 0, BE15*0.034*($FZ15+(CA15*$GJ15+$CG15*$GL15+CS15*$GM15+DH15*$GO15+EC15*$GS15)/BE15)*JU15),"-"),"-")</f>
        <v>-</v>
      </c>
      <c r="KJ15" s="24" t="str">
        <f>IF($A15&lt;=①基本情報と建物情報の入力!$G$20, IF(①基本情報と建物情報の入力!$H37&gt;=1, IF(EX15=0, 0, EX15*0.034*($GA15+(CB15*$GK15+CT15*$GN15+DL15*$GQ15)/EX15)*$JV15),"-"),"-")</f>
        <v>-</v>
      </c>
      <c r="KK15" s="16" t="str">
        <f>IF($A15&lt;=①基本情報と建物情報の入力!$G$20, IF(①基本情報と建物情報の入力!$H37&gt;=2, IF(EY15=0, 0, EY15*0.034*($GA15+(CC15*$GK15+CU15*$GN15+DM15*$GQ15)/EY15)*$JV15),"-"),"-")</f>
        <v>-</v>
      </c>
      <c r="KL15" s="25" t="str">
        <f>IF($A15&lt;=①基本情報と建物情報の入力!$G$20, IF(①基本情報と建物情報の入力!$H37&gt;=3, IF(EZ15=0, 0, EZ15*0.034*($GA15+(CD15*$GK15+CV15*$GN15+DN15*$GQ15)/EZ15)*$JV15),"-"),"-")</f>
        <v>-</v>
      </c>
      <c r="KM15" s="24" t="str">
        <f>IF($A15&lt;=①基本情報と建物情報の入力!$G$20, 0.51,"-")</f>
        <v>-</v>
      </c>
      <c r="KN15" s="25" t="str">
        <f>IF($A15&lt;=①基本情報と建物情報の入力!$G$20, IF(①基本情報と建物情報の入力!$H37&gt;=1, ①基本情報と建物情報の入力!$H$68,"-"),"-")</f>
        <v>-</v>
      </c>
      <c r="KO15" s="24" t="str">
        <f>IF($A15&lt;=①基本情報と建物情報の入力!$G$20, IF(①基本情報と建物情報の入力!$H37&gt;=1, AE15*$KM15*$KN15*JR15,"-"),"-")</f>
        <v>-</v>
      </c>
      <c r="KP15" s="16" t="str">
        <f>IF($A15&lt;=①基本情報と建物情報の入力!$G$20, IF(①基本情報と建物情報の入力!$H37&gt;=1, AF15*$KM15*$KN15,"-"),"-")</f>
        <v>-</v>
      </c>
      <c r="KQ15" s="16" t="str">
        <f>IF($A15&lt;=①基本情報と建物情報の入力!$G$20, IF(①基本情報と建物情報の入力!$H37&gt;=1, AG15*$KM15*$KN15,"-"),"-")</f>
        <v>-</v>
      </c>
      <c r="KR15" s="25" t="str">
        <f>IF($A15&lt;=①基本情報と建物情報の入力!$G$20, IF(①基本情報と建物情報の入力!$H37&gt;=1, AH15*$KM15*$KN15,"-"),"-")</f>
        <v>-</v>
      </c>
      <c r="KS15" s="24" t="str">
        <f>IF($A15&lt;=①基本情報と建物情報の入力!$G$20, IF(①基本情報と建物情報の入力!$H37&gt;=2, AI15*$KM15*$KN15*JR15,"-"),"-")</f>
        <v>-</v>
      </c>
      <c r="KT15" s="16" t="str">
        <f>IF($A15&lt;=①基本情報と建物情報の入力!$G$20, IF(①基本情報と建物情報の入力!$H37&gt;=2, AJ15*$KM15*$KN15*JS15,"-"),"-")</f>
        <v>-</v>
      </c>
      <c r="KU15" s="16" t="str">
        <f>IF($A15&lt;=①基本情報と建物情報の入力!$G$20, IF(①基本情報と建物情報の入力!$H37&gt;=2, AK15*$KM15*$KN15*JT15,"-"),"-")</f>
        <v>-</v>
      </c>
      <c r="KV15" s="25" t="str">
        <f>IF($A15&lt;=①基本情報と建物情報の入力!$G$20, IF(①基本情報と建物情報の入力!$H37&gt;=2, AL15*$KM15*$KN15*JU15,"-"),"-")</f>
        <v>-</v>
      </c>
      <c r="KW15" s="24" t="str">
        <f>IF($A15&lt;=①基本情報と建物情報の入力!$G$20, IF(①基本情報と建物情報の入力!$H37&gt;=3, AM15*$KM15*$KN15*JR15,"-"),"-")</f>
        <v>-</v>
      </c>
      <c r="KX15" s="16" t="str">
        <f>IF($A15&lt;=①基本情報と建物情報の入力!$G$20, IF(①基本情報と建物情報の入力!$H37&gt;=3, AN15*$KM15*$KN15*JS15,"-"),"-")</f>
        <v>-</v>
      </c>
      <c r="KY15" s="16" t="str">
        <f>IF($A15&lt;=①基本情報と建物情報の入力!$G$20, IF(①基本情報と建物情報の入力!$H37&gt;=3, AO15*$KM15*$KN15*JT15,"-"),"-")</f>
        <v>-</v>
      </c>
      <c r="KZ15" s="25" t="str">
        <f>IF($A15&lt;=①基本情報と建物情報の入力!$G$20, IF(①基本情報と建物情報の入力!$H37&gt;=3, AP15*$KM15*$KN15*JU15,"-"),"-")</f>
        <v>-</v>
      </c>
      <c r="LA15" s="16" t="str">
        <f>IF($A15&lt;=①基本情報と建物情報の入力!$G$20, IF(①基本情報と建物情報の入力!$H37&gt;=1, SUM(JX15:KA15,KJ15,KO15:KR15), "-"), "-")</f>
        <v>-</v>
      </c>
      <c r="LB15" s="16" t="str">
        <f>IF($A15&lt;=①基本情報と建物情報の入力!$G$20, IF(①基本情報と建物情報の入力!$H37&gt;=2, SUM(KB15:KE15,KK15,KS15:KV15), "-"), "-")</f>
        <v>-</v>
      </c>
      <c r="LC15" s="16" t="str">
        <f>IF($A15&lt;=①基本情報と建物情報の入力!$G$20, IF(①基本情報と建物情報の入力!$H37&gt;=3, SUM(KF15:KI15,KL15,KW15:KZ15), "-"), "-")</f>
        <v>-</v>
      </c>
      <c r="LD15" s="137" t="str">
        <f>IF($A15&lt;=①基本情報と建物情報の入力!$G$20, IF(①基本情報と建物情報の入力!$H37&gt;=1, ROUNDDOWN(LA15/FV15*100, 1),"-"),"-")</f>
        <v>-</v>
      </c>
      <c r="LE15" s="138" t="str">
        <f>IF($A15&lt;=①基本情報と建物情報の入力!$G$20, IF(①基本情報と建物情報の入力!$H37&gt;=2, ROUNDDOWN(LB15/FW15*100, 1),"-"),"-")</f>
        <v>-</v>
      </c>
      <c r="LF15" s="139" t="str">
        <f>IF($A15&lt;=①基本情報と建物情報の入力!$G$20, IF(①基本情報と建物情報の入力!$H37&gt;=3, ROUNDDOWN(LC15/FX15*100, 1),"-"),"-")</f>
        <v>-</v>
      </c>
      <c r="LG15" s="99"/>
      <c r="LH15" s="102" t="str">
        <f>IF($A15&lt;=①基本情報と建物情報の入力!$G$20, INDEX(方位係数!$B$21:$I$30, MATCH(LH$4, 方位係数!$A$21:$A$30,0), MATCH(①基本情報と建物情報の入力!$G$13, 方位係数!$B$20:$I$20,0)),"-")</f>
        <v>-</v>
      </c>
      <c r="LI15" s="101" t="str">
        <f>IF($A15&lt;=①基本情報と建物情報の入力!$G$20, INDEX(方位係数!$B$21:$I$30, MATCH(LI$4, 方位係数!$A$21:$A$30,0), MATCH(①基本情報と建物情報の入力!$G$13, 方位係数!$B$20:$I$20,0)),"-")</f>
        <v>-</v>
      </c>
      <c r="LJ15" s="101" t="str">
        <f>IF($A15&lt;=①基本情報と建物情報の入力!$G$20, INDEX(方位係数!$B$21:$I$30, MATCH(LJ$4, 方位係数!$A$21:$A$30,0), MATCH(①基本情報と建物情報の入力!$G$13, 方位係数!$B$20:$I$20,0)),"-")</f>
        <v>-</v>
      </c>
      <c r="LK15" s="101" t="str">
        <f>IF($A15&lt;=①基本情報と建物情報の入力!$G$20, INDEX(方位係数!$B$21:$I$30, MATCH(LK$4, 方位係数!$A$21:$A$30,0), MATCH(①基本情報と建物情報の入力!$G$13, 方位係数!$B$20:$I$20,0)),"-")</f>
        <v>-</v>
      </c>
      <c r="LL15" s="103" t="str">
        <f>IF($A15&lt;=①基本情報と建物情報の入力!$G$20, INDEX(方位係数!$B$21:$I$30, MATCH(LL$4, 方位係数!$A$21:$A$30,0), MATCH(①基本情報と建物情報の入力!$G$13, 方位係数!$B$20:$I$20,0)),"-")</f>
        <v>-</v>
      </c>
      <c r="LM15" s="99"/>
      <c r="LN15" s="46" t="str">
        <f>IF($A15&lt;=①基本情報と建物情報の入力!$G$20, IF(①基本情報と建物情報の入力!$H37&gt;=1, IF(AT15=0, 0, AT15*0.034*($FZ15+(BP15*$GJ15+$CE15*$GL15+CH15*$GM15+CW15*$GO15+DR15*$GS15)/AT15)*LH15),"-"),"-")</f>
        <v>-</v>
      </c>
      <c r="LO15" s="47" t="str">
        <f>IF($A15&lt;=①基本情報と建物情報の入力!$G$20, IF(①基本情報と建物情報の入力!$H37&gt;=1, IF(AU15=0, 0, AU15*0.034*($FZ15+(BQ15*$GJ15+$CE15*$GL15+CI15*$GM15+CX15*$GO15+DS15*$GS15)/AU15)*LI15),"-"),"-")</f>
        <v>-</v>
      </c>
      <c r="LP15" s="47" t="str">
        <f>IF($A15&lt;=①基本情報と建物情報の入力!$G$20, IF(①基本情報と建物情報の入力!$H37&gt;=1, IF(AV15=0, 0, AV15*0.034*($FZ15+(BR15*$GJ15+$CE15*$GL15+CJ15*$GM15+CY15*$GO15+DT15*$GS15)/AV15)*LJ15),"-"),"-")</f>
        <v>-</v>
      </c>
      <c r="LQ15" s="104" t="str">
        <f>IF($A15&lt;=①基本情報と建物情報の入力!$G$20, IF(①基本情報と建物情報の入力!$H37&gt;=1, IF(AW15=0, 0, AW15*0.034*($FZ15+(BS15*$GJ15+$CE15*$GL15+CK15*$GM15+CZ15*$GO15+DU15*$GS15)/AW15)*LK15),"-"),"-")</f>
        <v>-</v>
      </c>
      <c r="LR15" s="24" t="str">
        <f>IF($A15&lt;=①基本情報と建物情報の入力!$G$20, IF(①基本情報と建物情報の入力!$H37&gt;=2, IF(AX15=0, 0, AX15*0.034*($FZ15+(BT15*$GJ15+$CF15*$GL15+CL15*$GM15+DA15*$GO15+DV15*$GS15)/AX15)*LH15),"-"),"-")</f>
        <v>-</v>
      </c>
      <c r="LS15" s="16" t="str">
        <f>IF($A15&lt;=①基本情報と建物情報の入力!$G$20, IF(①基本情報と建物情報の入力!$H37&gt;=2, IF(AY15=0, 0, AY15*0.034*($FZ15+(BU15*$GJ15+$CF15*$GL15+CM15*$GM15+DB15*$GO15+DW15*$GS15)/AY15)*LI15),"-"),"-")</f>
        <v>-</v>
      </c>
      <c r="LT15" s="16" t="str">
        <f>IF($A15&lt;=①基本情報と建物情報の入力!$G$20, IF(①基本情報と建物情報の入力!$H37&gt;=2, IF(AZ15=0, 0, AZ15*0.034*($FZ15+(BV15*$GJ15+$CF15*$GL15+CN15*$GM15+DC15*$GO15+DX15*$GS15)/AZ15)*LJ15),"-"),"-")</f>
        <v>-</v>
      </c>
      <c r="LU15" s="25" t="str">
        <f>IF($A15&lt;=①基本情報と建物情報の入力!$G$20, IF(①基本情報と建物情報の入力!$H37&gt;=2, IF(BA15=0, 0, BA15*0.034*($FZ15+(BW15*$GJ15+$CF15*$GL15+CO15*$GM15+DD15*$GO15+DY15*$GS15)/BA15)*LK15),"-"),"-")</f>
        <v>-</v>
      </c>
      <c r="LV15" s="24" t="str">
        <f>IF($A15&lt;=①基本情報と建物情報の入力!$G$20, IF(①基本情報と建物情報の入力!$H37&gt;=3, IF(BB15=0, 0, BB15*0.034*($FZ15+(BX15*$GJ15+$CG15*$GL15+CP15*$GM15+DE15*$GO15+DZ15*$GS15)/BB15)*LH15),"-"),"-")</f>
        <v>-</v>
      </c>
      <c r="LW15" s="16" t="str">
        <f>IF($A15&lt;=①基本情報と建物情報の入力!$G$20, IF(①基本情報と建物情報の入力!$H37&gt;=3, IF(BC15=0, 0, BC15*0.034*($FZ15+(BY15*$GJ15+$CG15*$GL15+CQ15*$GM15+DF15*$GO15+EA15*$GS15)/BC15)*LI15),"-"),"-")</f>
        <v>-</v>
      </c>
      <c r="LX15" s="16" t="str">
        <f>IF($A15&lt;=①基本情報と建物情報の入力!$G$20, IF(①基本情報と建物情報の入力!$H37&gt;=3, IF(BD15=0, 0, BD15*0.034*($FZ15+(BZ15*$GJ15+$CG15*$GL15+CR15*$GM15+DG15*$GO15+EB15*$GS15)/BD15)*LJ15),"-"),"-")</f>
        <v>-</v>
      </c>
      <c r="LY15" s="25" t="str">
        <f>IF($A15&lt;=①基本情報と建物情報の入力!$G$20, IF(①基本情報と建物情報の入力!$H37&gt;=3, IF(BE15=0, 0, BE15*0.034*($FZ15+(CA15*$GJ15+$CG15*$GL15+CS15*$GM15+DH15*$GO15+EC15*$GS15)/BE15)*LK15),"-"),"-")</f>
        <v>-</v>
      </c>
      <c r="LZ15" s="16" t="str">
        <f>IF($A15&lt;=①基本情報と建物情報の入力!$G$20, IF(①基本情報と建物情報の入力!$H37&gt;=1, IF(EX15=0, 0, EX15*0.034*($GA15+(CB15*$GK15+CT15*$GN15+DL15*$GQ15)/EX15)*$LL15),"-"),"-")</f>
        <v>-</v>
      </c>
      <c r="MA15" s="16" t="str">
        <f>IF($A15&lt;=①基本情報と建物情報の入力!$G$20, IF(①基本情報と建物情報の入力!$H37&gt;=2, IF(EY15=0, 0, EY15*0.034*($GA15+(CC15*$GK15+CU15*$GN15+DM15*$GQ15)/EY15)*$LL15),"-"),"-")</f>
        <v>-</v>
      </c>
      <c r="MB15" s="16" t="str">
        <f>IF($A15&lt;=①基本情報と建物情報の入力!$G$20, IF(①基本情報と建物情報の入力!$H37&gt;=3, IF(EZ15=0, 0, EZ15*0.034*($GA15+(CD15*$GK15+CV15*$GN15+DN15*$GQ15)/EZ15)*$LL15),"-"),"-")</f>
        <v>-</v>
      </c>
      <c r="MC15" s="24" t="str">
        <f>IF($A15&lt;=①基本情報と建物情報の入力!$G$20, 0.93,"-")</f>
        <v>-</v>
      </c>
      <c r="MD15" s="25" t="str">
        <f>IF($A15&lt;=①基本情報と建物情報の入力!$G$20, IF(①基本情報と建物情報の入力!$H37&gt;=1, ①基本情報と建物情報の入力!$H$69,"-"),"-")</f>
        <v>-</v>
      </c>
      <c r="ME15" s="24" t="str">
        <f>IF($A15&lt;=①基本情報と建物情報の入力!$G$20, IF(①基本情報と建物情報の入力!$H37&gt;=1, AE15*$MC15*$MD15*LH15,"-"),"-")</f>
        <v>-</v>
      </c>
      <c r="MF15" s="16" t="str">
        <f>IF($A15&lt;=①基本情報と建物情報の入力!$G$20, IF(①基本情報と建物情報の入力!$H37&gt;=1, AF15*$MC15*$MD15*LI15,"-"),"-")</f>
        <v>-</v>
      </c>
      <c r="MG15" s="16" t="str">
        <f>IF($A15&lt;=①基本情報と建物情報の入力!$G$20, IF(①基本情報と建物情報の入力!$H37&gt;=1, AG15*$MC15*$MD15*LJ15,"-"),"-")</f>
        <v>-</v>
      </c>
      <c r="MH15" s="25" t="str">
        <f>IF($A15&lt;=①基本情報と建物情報の入力!$G$20, IF(①基本情報と建物情報の入力!$H37&gt;=1, AH15*$MC15*$MD15*LK15,"-"),"-")</f>
        <v>-</v>
      </c>
      <c r="MI15" s="24" t="str">
        <f>IF($A15&lt;=①基本情報と建物情報の入力!$G$20, IF(①基本情報と建物情報の入力!$H37&gt;=2, AI15*$MC15*$MD15*LH15,"-"),"-")</f>
        <v>-</v>
      </c>
      <c r="MJ15" s="16" t="str">
        <f>IF($A15&lt;=①基本情報と建物情報の入力!$G$20, IF(①基本情報と建物情報の入力!$H37&gt;=2, AJ15*$MC15*$MD15*LI15,"-"),"-")</f>
        <v>-</v>
      </c>
      <c r="MK15" s="16" t="str">
        <f>IF($A15&lt;=①基本情報と建物情報の入力!$G$20, IF(①基本情報と建物情報の入力!$H37&gt;=2, AK15*$MC15*$MD15*LJ15,"-"),"-")</f>
        <v>-</v>
      </c>
      <c r="ML15" s="25" t="str">
        <f>IF($A15&lt;=①基本情報と建物情報の入力!$G$20, IF(①基本情報と建物情報の入力!$H37&gt;=2, AL15*$MC15*$MD15*LK15,"-"),"-")</f>
        <v>-</v>
      </c>
      <c r="MM15" s="24" t="str">
        <f>IF($A15&lt;=①基本情報と建物情報の入力!$G$20, IF(①基本情報と建物情報の入力!$H37&gt;=3, AM15*$MC15*$MD15*LH15,"-"),"-")</f>
        <v>-</v>
      </c>
      <c r="MN15" s="16" t="str">
        <f>IF($A15&lt;=①基本情報と建物情報の入力!$G$20, IF(①基本情報と建物情報の入力!$H37&gt;=3, AN15*$MC15*$MD15*LI15,"-"),"-")</f>
        <v>-</v>
      </c>
      <c r="MO15" s="16" t="str">
        <f>IF($A15&lt;=①基本情報と建物情報の入力!$G$20, IF(①基本情報と建物情報の入力!$H37&gt;=3, AO15*$MC15*$MD15*LJ15,"-"),"-")</f>
        <v>-</v>
      </c>
      <c r="MP15" s="25" t="str">
        <f>IF($A15&lt;=①基本情報と建物情報の入力!$G$20, IF(①基本情報と建物情報の入力!$H37&gt;=3, AP15*$MC15*$MD15*LK15,"-"),"-")</f>
        <v>-</v>
      </c>
      <c r="MQ15" s="16" t="str">
        <f>IF($A15&lt;=①基本情報と建物情報の入力!$G$20, IF(①基本情報と建物情報の入力!$H37&gt;=1, SUM(LN15:LQ15,LZ15,ME15:MH15), "-"), "-")</f>
        <v>-</v>
      </c>
      <c r="MR15" s="16" t="str">
        <f>IF($A15&lt;=①基本情報と建物情報の入力!$G$20, IF(①基本情報と建物情報の入力!$H37&gt;=2, SUM(LR15:LU15,MA15,MI15:ML15), "-"), "-")</f>
        <v>-</v>
      </c>
      <c r="MS15" s="16" t="str">
        <f>IF($A15&lt;=①基本情報と建物情報の入力!$G$20, IF(①基本情報と建物情報の入力!$H37&gt;=3, SUM(LV15:LY15,MB15,MM15:MP15), "-"), "-")</f>
        <v>-</v>
      </c>
      <c r="MT15" s="137" t="str">
        <f>IF($A15&lt;=①基本情報と建物情報の入力!$G$20, IF(①基本情報と建物情報の入力!$H37&gt;=1, ROUNDUP(MQ15/FV15*100,1),"-"),"-")</f>
        <v>-</v>
      </c>
      <c r="MU15" s="138" t="str">
        <f>IF($A15&lt;=①基本情報と建物情報の入力!$G$20, IF(①基本情報と建物情報の入力!$H37&gt;=2,ROUNDUP(MR15/FW15*100,1),"-"),"-")</f>
        <v>-</v>
      </c>
      <c r="MV15" s="139" t="str">
        <f>IF($A15&lt;=①基本情報と建物情報の入力!$G$20, IF(①基本情報と建物情報の入力!$H37&gt;=3, ROUNDUP(MS15/FX15*100,1),"-"),"-")</f>
        <v>-</v>
      </c>
      <c r="MW15" s="99"/>
      <c r="MX15" s="24" t="str">
        <f>IF($A15&lt;=①基本情報と建物情報の入力!$G$20, IF(①基本情報と建物情報の入力!$H37&gt;=1, 1,"-"), "-")</f>
        <v>-</v>
      </c>
      <c r="MY15" s="16" t="str">
        <f>IF($A15&lt;=①基本情報と建物情報の入力!$G$20, IF(①基本情報と建物情報の入力!$H37&gt;=2, 1,"-"), "-")</f>
        <v>-</v>
      </c>
      <c r="MZ15" s="25" t="str">
        <f>IF($A15&lt;=①基本情報と建物情報の入力!$G$20, IF(①基本情報と建物情報の入力!$H37&gt;=3, ①基本情報と建物情報の入力!$H37-2,"-"), "-")</f>
        <v>-</v>
      </c>
      <c r="NA15" s="24" t="str">
        <f>IF($A15&lt;=①基本情報と建物情報の入力!$G$20, IF(①基本情報と建物情報の入力!$H37&gt;=1, FV15*MX15, "-"),"-")</f>
        <v>-</v>
      </c>
      <c r="NB15" s="16" t="str">
        <f>IF($A15&lt;=①基本情報と建物情報の入力!$G$20, IF(①基本情報と建物情報の入力!$H37&gt;=2, FW15*MY15, "-"),"-")</f>
        <v>-</v>
      </c>
      <c r="NC15" s="25" t="str">
        <f>IF($A15&lt;=①基本情報と建物情報の入力!$G$20, IF(①基本情報と建物情報の入力!$H37&gt;=3, FX15*MZ15, "-"),"-")</f>
        <v>-</v>
      </c>
      <c r="ND15" s="24" t="str">
        <f>IF($A15&lt;=①基本情報と建物情報の入力!$G$20, IF(①基本情報と建物情報の入力!$H37&gt;=1,  JK15*MX15, "-"),"-")</f>
        <v>-</v>
      </c>
      <c r="NE15" s="16" t="str">
        <f>IF($A15&lt;=①基本情報と建物情報の入力!$G$20, IF(①基本情報と建物情報の入力!$H37&gt;=2,  JL15*MY15, "-"),"-")</f>
        <v>-</v>
      </c>
      <c r="NF15" s="25" t="str">
        <f>IF($A15&lt;=①基本情報と建物情報の入力!$G$20, IF(①基本情報と建物情報の入力!$H37&gt;=3,  JM15*MZ15, "-"),"-")</f>
        <v>-</v>
      </c>
      <c r="NG15" s="24" t="str">
        <f>IF($A15&lt;=①基本情報と建物情報の入力!$G$20, IF(①基本情報と建物情報の入力!$H37&gt;=1,  MQ15*MX15, "-"),"-")</f>
        <v>-</v>
      </c>
      <c r="NH15" s="16" t="str">
        <f>IF($A15&lt;=①基本情報と建物情報の入力!$G$20, IF(①基本情報と建物情報の入力!$H37&gt;=2,  MR15*MY15, "-"),"-")</f>
        <v>-</v>
      </c>
      <c r="NI15" s="25" t="str">
        <f>IF($A15&lt;=①基本情報と建物情報の入力!$G$20, IF(①基本情報と建物情報の入力!$H37&gt;=3,  MS15*MZ15, "-"),"-")</f>
        <v>-</v>
      </c>
      <c r="NJ15" s="112"/>
      <c r="NK15" s="112"/>
      <c r="NL15" s="99"/>
      <c r="NM15" s="209" t="str">
        <f>IF($A15&lt;=①基本情報と建物情報の入力!$G$20,IF(①基本情報と建物情報の入力!$H37&gt;=1,③一次エネルギー消費量の計算結果!E39-③一次エネルギー消費量の計算結果!F39,"-"),"-")</f>
        <v>-</v>
      </c>
      <c r="NN15" s="210" t="str">
        <f>IF($A15&lt;=①基本情報と建物情報の入力!$G$20,IF(①基本情報と建物情報の入力!$H37&gt;=2,③一次エネルギー消費量の計算結果!E40-③一次エネルギー消費量の計算結果!F40,"-"),"-")</f>
        <v>-</v>
      </c>
      <c r="NO15" s="211" t="str">
        <f>IF($A15&lt;=①基本情報と建物情報の入力!$G$20,IF(①基本情報と建物情報の入力!$H37&gt;=3,③一次エネルギー消費量の計算結果!E41-③一次エネルギー消費量の計算結果!F41,"-"),"-")</f>
        <v>-</v>
      </c>
      <c r="NP15" s="209" t="str">
        <f>IF($A15&lt;=①基本情報と建物情報の入力!$G$20,IF(①基本情報と建物情報の入力!$H37&gt;=1,③一次エネルギー消費量の計算結果!G39-③一次エネルギー消費量の計算結果!H39,"-"),"-")</f>
        <v>-</v>
      </c>
      <c r="NQ15" s="210" t="str">
        <f>IF($A15&lt;=①基本情報と建物情報の入力!$G$20,IF(①基本情報と建物情報の入力!$H37&gt;=2,③一次エネルギー消費量の計算結果!G40-③一次エネルギー消費量の計算結果!H40,"-"),"-")</f>
        <v>-</v>
      </c>
      <c r="NR15" s="211" t="str">
        <f>IF($A15&lt;=①基本情報と建物情報の入力!$G$20,IF(①基本情報と建物情報の入力!$H37&gt;=3,③一次エネルギー消費量の計算結果!G41-③一次エネルギー消費量の計算結果!H41,"-"),"-")</f>
        <v>-</v>
      </c>
      <c r="NS15" s="209" t="str">
        <f>IF($A15&lt;=①基本情報と建物情報の入力!$G$20, IF(①基本情報と建物情報の入力!$H37&gt;=1,NM15*MX15,"-"), "-")</f>
        <v>-</v>
      </c>
      <c r="NT15" s="210" t="str">
        <f>IF($A15&lt;=①基本情報と建物情報の入力!$G$20, IF(①基本情報と建物情報の入力!$H37&gt;=2,NN15*MY15,"-"), "-")</f>
        <v>-</v>
      </c>
      <c r="NU15" s="211" t="str">
        <f>IF($A15&lt;=①基本情報と建物情報の入力!$G$20, IF(①基本情報と建物情報の入力!$H37&gt;=3,NO15*MZ15,"-"), "-")</f>
        <v>-</v>
      </c>
      <c r="NV15" s="209" t="str">
        <f>IF($A15&lt;=①基本情報と建物情報の入力!$G$20, IF(①基本情報と建物情報の入力!$H37&gt;=1,NP15*MX15,"-"), "-")</f>
        <v>-</v>
      </c>
      <c r="NW15" s="210" t="str">
        <f>IF($A15&lt;=①基本情報と建物情報の入力!$G$20, IF(①基本情報と建物情報の入力!$H37&gt;=2,NQ15*MY15,"-"), "-")</f>
        <v>-</v>
      </c>
      <c r="NX15" s="210" t="str">
        <f>IF($A15&lt;=①基本情報と建物情報の入力!$G$20, IF(①基本情報と建物情報の入力!$H37&gt;=3,NR15*MZ15,"-"), "-")</f>
        <v>-</v>
      </c>
      <c r="NY15" s="112"/>
      <c r="NZ15" s="112"/>
    </row>
    <row r="16" spans="1:390" s="16" customFormat="1">
      <c r="A16" s="171">
        <f t="shared" si="0"/>
        <v>10</v>
      </c>
      <c r="B16" s="172" t="s">
        <v>104</v>
      </c>
      <c r="C16" s="173" t="str">
        <f>IF(A16&lt;=①基本情報と建物情報の入力!$G$20, ①基本情報と建物情報の入力!$G$19/①基本情報と建物情報の入力!$G$20, "-")</f>
        <v>-</v>
      </c>
      <c r="D16" s="173" t="str">
        <f>IF(A16&lt;=①基本情報と建物情報の入力!$G$20, IF(①基本情報と建物情報の入力!H38&gt;=1, (①基本情報と建物情報の入力!$D38+SQRT(①基本情報と建物情報の入力!$D38^2-16*①基本情報と建物情報の入力!$C38))/4, "-"), "-")</f>
        <v>-</v>
      </c>
      <c r="E16" s="173" t="str">
        <f>IF(A16&lt;=①基本情報と建物情報の入力!$G$20, IF(①基本情報と建物情報の入力!H38&gt;=1, (①基本情報と建物情報の入力!$D38-SQRT(①基本情報と建物情報の入力!$D38^2-16*①基本情報と建物情報の入力!$C38))/4, "-"), "-")</f>
        <v>-</v>
      </c>
      <c r="F16" s="173" t="str">
        <f>IF(A16&lt;=①基本情報と建物情報の入力!$G$20, IF(①基本情報と建物情報の入力!H38&gt;=1, IF(A16=①基本情報と建物情報の入力!$G$20, ①基本情報と建物情報の入力!$C38, ①基本情報と建物情報の入力!G38), "-"), "-")</f>
        <v>-</v>
      </c>
      <c r="G16" s="173" t="str">
        <f>IF(A16&lt;=①基本情報と建物情報の入力!$G$20, IF(①基本情報と建物情報の入力!H38&gt;=1, IF(A16=1, 0, ①基本情報と建物情報の入力!F38), "-"), "-")</f>
        <v>-</v>
      </c>
      <c r="H16" s="174" t="str">
        <f>IF(A16&lt;=①基本情報と建物情報の入力!$G$20,IF(①基本情報と建物情報の入力!H38&gt;=1, ①基本情報と建物情報の入力!$E38*(1-(0.24/①基本情報と建物情報の入力!$H38))*0.64,"-"), "-")</f>
        <v>-</v>
      </c>
      <c r="I16" s="173" t="str">
        <f>IF(A16&lt;=①基本情報と建物情報の入力!$G$20,IF(①基本情報と建物情報の入力!H38&gt;=1,①基本情報と建物情報の入力!$E38*0.12/①基本情報と建物情報の入力!$H38,"-"), "-")</f>
        <v>-</v>
      </c>
      <c r="J16" s="173" t="str">
        <f>IF(A16&lt;=①基本情報と建物情報の入力!$G$20,IF(①基本情報と建物情報の入力!H38&gt;=1,①基本情報と建物情報の入力!$E38*(1-(0.24/①基本情報と建物情報の入力!$H38))*0.36,"-"), "-")</f>
        <v>-</v>
      </c>
      <c r="K16" s="175" t="str">
        <f>IF(A16&lt;=①基本情報と建物情報の入力!$G$20,IF(①基本情報と建物情報の入力!H38&gt;=1,①基本情報と建物情報の入力!$E38*0.12/①基本情報と建物情報の入力!$H38,"-"), "-")</f>
        <v>-</v>
      </c>
      <c r="L16" s="174" t="str">
        <f>IF($A16&lt;=①基本情報と建物情報の入力!$G$20, IF(①基本情報と建物情報の入力!H38&gt;=1,D16*$C16-H16, "-"), "-")</f>
        <v>-</v>
      </c>
      <c r="M16" s="173" t="str">
        <f>IF($A16&lt;=①基本情報と建物情報の入力!$G$20, IF(①基本情報と建物情報の入力!H38&gt;=1,E16*$C16-I16, "-"), "-")</f>
        <v>-</v>
      </c>
      <c r="N16" s="173" t="str">
        <f>IF($A16&lt;=①基本情報と建物情報の入力!$G$20, IF(①基本情報と建物情報の入力!H38&gt;=1,D16*$C16-J16-1.6*①基本情報と建物情報の入力!$H38, "-"), "-")</f>
        <v>-</v>
      </c>
      <c r="O16" s="175" t="str">
        <f>IF($A16&lt;=①基本情報と建物情報の入力!$G$20, IF(①基本情報と建物情報の入力!H38&gt;=1,E16*$C16-K16, "-"), "-")</f>
        <v>-</v>
      </c>
      <c r="P16" s="174" t="str">
        <f>IF(A16&lt;=①基本情報と建物情報の入力!$G$20, IF(①基本情報と建物情報の入力!H38&gt;=1,①基本情報と建物情報の入力!C38/①基本情報と建物情報の入力!H38, "-"), "-")</f>
        <v>-</v>
      </c>
      <c r="Q16" s="173" t="str">
        <f>IF(A16&lt;=①基本情報と建物情報の入力!$G$20, IF(①基本情報と建物情報の入力!H38&gt;=2, ①基本情報と建物情報の入力!C38/①基本情報と建物情報の入力!H38, "-"),"-")</f>
        <v>-</v>
      </c>
      <c r="R16" s="175" t="str">
        <f>IF(A16&lt;=①基本情報と建物情報の入力!$G$20,IF(①基本情報と建物情報の入力!H38&gt;=3, ①基本情報と建物情報の入力!C38/①基本情報と建物情報の入力!H38, "-"),"-")</f>
        <v>-</v>
      </c>
      <c r="S16" s="174" t="str">
        <f>IF($A16&lt;=①基本情報と建物情報の入力!$G$20, IF(①基本情報と建物情報の入力!$H38&gt;=1, IF(①基本情報と建物情報の入力!$I38="有り", P16*室面積の比率!$B$4, P16*室面積の比率!$B$5),"-"), "-")</f>
        <v>-</v>
      </c>
      <c r="T16" s="173" t="str">
        <f>IF($A16&lt;=①基本情報と建物情報の入力!$G$20, IF(①基本情報と建物情報の入力!$H38&gt;=2, IF(①基本情報と建物情報の入力!$I38="有り", Q16*室面積の比率!$B$4, Q16*室面積の比率!$B$5),"-"), "-")</f>
        <v>-</v>
      </c>
      <c r="U16" s="175" t="str">
        <f>IF($A16&lt;=①基本情報と建物情報の入力!$G$20, IF(①基本情報と建物情報の入力!$H38&gt;=3, IF(①基本情報と建物情報の入力!$I38="有り", R16*室面積の比率!$B$4, R16*室面積の比率!$B$5),"-"), "-")</f>
        <v>-</v>
      </c>
      <c r="V16" s="174" t="str">
        <f>IF($A16&lt;=①基本情報と建物情報の入力!$G$20, IF(①基本情報と建物情報の入力!$H38&gt;=1, IF(①基本情報と建物情報の入力!$I38="有り", P16*室面積の比率!$C$4, 0),"-"), "-")</f>
        <v>-</v>
      </c>
      <c r="W16" s="173" t="str">
        <f>IF($A16&lt;=①基本情報と建物情報の入力!$G$20, IF(①基本情報と建物情報の入力!$H38&gt;=2, IF(①基本情報と建物情報の入力!$I38="有り", Q16*室面積の比率!$C$4, 0),"-"), "-")</f>
        <v>-</v>
      </c>
      <c r="X16" s="175" t="str">
        <f>IF($A16&lt;=①基本情報と建物情報の入力!$G$20, IF(①基本情報と建物情報の入力!$H38&gt;=3, IF(①基本情報と建物情報の入力!$I38="有り", R16*室面積の比率!$C$4, 0),"-"), "-")</f>
        <v>-</v>
      </c>
      <c r="Y16" s="174" t="str">
        <f>IF(A16&lt;=①基本情報と建物情報の入力!$G$20, IF(①基本情報と建物情報の入力!H38&gt;=1, F16/①基本情報と建物情報の入力!H38, "-"),"-")</f>
        <v>-</v>
      </c>
      <c r="Z16" s="173" t="str">
        <f>IF(A16&lt;=①基本情報と建物情報の入力!$G$20, IF(①基本情報と建物情報の入力!H38&gt;=2, F16/①基本情報と建物情報の入力!H38, "-"),"-")</f>
        <v>-</v>
      </c>
      <c r="AA16" s="175" t="str">
        <f>IF(A16&lt;=①基本情報と建物情報の入力!$G$20, IF(①基本情報と建物情報の入力!H38&gt;=3, F16/①基本情報と建物情報の入力!H38, "-"),"-")</f>
        <v>-</v>
      </c>
      <c r="AB16" s="174" t="str">
        <f>IF(A16&lt;=①基本情報と建物情報の入力!$G$20, IF(①基本情報と建物情報の入力!H38&gt;=1, G16/①基本情報と建物情報の入力!H38, "-"),"-")</f>
        <v>-</v>
      </c>
      <c r="AC16" s="173" t="str">
        <f>IF(A16&lt;=①基本情報と建物情報の入力!$G$20, IF(①基本情報と建物情報の入力!H38&gt;=2, G16/①基本情報と建物情報の入力!H38, "-"),"-")</f>
        <v>-</v>
      </c>
      <c r="AD16" s="175" t="str">
        <f>IF(A16&lt;=①基本情報と建物情報の入力!$G$20, IF(①基本情報と建物情報の入力!H38&gt;=3, G16/①基本情報と建物情報の入力!H38, "-"),"-")</f>
        <v>-</v>
      </c>
      <c r="AE16" s="174" t="str">
        <f>IF(A16&lt;=①基本情報と建物情報の入力!$G$20, IF(①基本情報と建物情報の入力!H38&gt;=1,H16/①基本情報と建物情報の入力!H38,"-"), "-")</f>
        <v>-</v>
      </c>
      <c r="AF16" s="173" t="str">
        <f>IF(A16&lt;=①基本情報と建物情報の入力!$G$20,IF(①基本情報と建物情報の入力!H38&gt;=1,I16,"-"), "-")</f>
        <v>-</v>
      </c>
      <c r="AG16" s="173" t="str">
        <f>IF(A16&lt;=①基本情報と建物情報の入力!$G$20,IF(①基本情報と建物情報の入力!H38&gt;=1,J16/①基本情報と建物情報の入力!H38,"-"), "-")</f>
        <v>-</v>
      </c>
      <c r="AH16" s="175" t="str">
        <f>IF(A16&lt;=①基本情報と建物情報の入力!$G$20,IF(①基本情報と建物情報の入力!H38&gt;=1,IF(①基本情報と建物情報の入力!H38=1, K16,0), "-"),"-")</f>
        <v>-</v>
      </c>
      <c r="AI16" s="174" t="str">
        <f>IF(A16&lt;=①基本情報と建物情報の入力!$G$20, IF(①基本情報と建物情報の入力!H38&gt;=2, H16/①基本情報と建物情報の入力!H38,"-"),"-")</f>
        <v>-</v>
      </c>
      <c r="AJ16" s="173" t="str">
        <f>IF(A16&lt;=①基本情報と建物情報の入力!$G$20,IF(①基本情報と建物情報の入力!H38&gt;=2, 0, "-"), "-")</f>
        <v>-</v>
      </c>
      <c r="AK16" s="173" t="str">
        <f>IF(A16&lt;=①基本情報と建物情報の入力!$G$20, IF(①基本情報と建物情報の入力!H38&gt;=2, J16/①基本情報と建物情報の入力!H38,"-"),"-")</f>
        <v>-</v>
      </c>
      <c r="AL16" s="175" t="str">
        <f>IF(A16&lt;=①基本情報と建物情報の入力!$G$20, IF(①基本情報と建物情報の入力!H38&gt;=2, K16, "-"), "-")</f>
        <v>-</v>
      </c>
      <c r="AM16" s="174" t="str">
        <f>IF(A16&lt;=①基本情報と建物情報の入力!$G$20, IF(①基本情報と建物情報の入力!H38&gt;=3, H16/①基本情報と建物情報の入力!H38,"-"), "-")</f>
        <v>-</v>
      </c>
      <c r="AN16" s="173" t="str">
        <f>IF(A16&lt;=①基本情報と建物情報の入力!$G$20, IF(①基本情報と建物情報の入力!H38&gt;=3, 0, "-"),"-")</f>
        <v>-</v>
      </c>
      <c r="AO16" s="173" t="str">
        <f>IF(A16&lt;=①基本情報と建物情報の入力!$G$20,IF(①基本情報と建物情報の入力!H38&gt;=3, J16/①基本情報と建物情報の入力!H38,"-"),"-")</f>
        <v>-</v>
      </c>
      <c r="AP16" s="175" t="str">
        <f>IF(A16&lt;=①基本情報と建物情報の入力!$G$20,IF(①基本情報と建物情報の入力!H38&gt;=3, 0, "-"),"-")</f>
        <v>-</v>
      </c>
      <c r="AQ16" s="174" t="str">
        <f>IF(A16&lt;=①基本情報と建物情報の入力!$G$20,IF(①基本情報と建物情報の入力!H38&gt;=1,1.6,"-"), "-")</f>
        <v>-</v>
      </c>
      <c r="AR16" s="173" t="str">
        <f>IF(A16&lt;=①基本情報と建物情報の入力!$G$20, IF(①基本情報と建物情報の入力!H38&gt;=2, 1.6, "-"), "-")</f>
        <v>-</v>
      </c>
      <c r="AS16" s="175" t="str">
        <f>IF(A16&lt;=①基本情報と建物情報の入力!$G$20, IF(①基本情報と建物情報の入力!H38&gt;=3, 1.6, "-"), "-")</f>
        <v>-</v>
      </c>
      <c r="AT16" s="174" t="str">
        <f>IF(A16&lt;=①基本情報と建物情報の入力!$G$20, IF(①基本情報と建物情報の入力!H38&gt;=1,L16/①基本情報と建物情報の入力!H38, "-"), "-")</f>
        <v>-</v>
      </c>
      <c r="AU16" s="173" t="str">
        <f>IF(A16&lt;=①基本情報と建物情報の入力!$G$20, IF(①基本情報と建物情報の入力!H38&gt;=1,M16, "-"), "-")</f>
        <v>-</v>
      </c>
      <c r="AV16" s="173" t="str">
        <f>IF(A16&lt;=①基本情報と建物情報の入力!$G$20, IF(①基本情報と建物情報の入力!H38&gt;=1,N16/①基本情報と建物情報の入力!H38, "-"), "-")</f>
        <v>-</v>
      </c>
      <c r="AW16" s="175" t="str">
        <f>IF(A16&lt;=①基本情報と建物情報の入力!$G$20, IF(①基本情報と建物情報の入力!H38&gt;=1, IF(①基本情報と建物情報の入力!H38=1, O16, 0), "-"), "-")</f>
        <v>-</v>
      </c>
      <c r="AX16" s="174" t="str">
        <f>IF(A16&lt;=①基本情報と建物情報の入力!$G$20, IF(①基本情報と建物情報の入力!H38&gt;=2, L16/①基本情報と建物情報の入力!H38, "-"), "-")</f>
        <v>-</v>
      </c>
      <c r="AY16" s="173" t="str">
        <f>IF(A16&lt;=①基本情報と建物情報の入力!$G$20, IF(①基本情報と建物情報の入力!H38&gt;=2, 0, "-"), "-")</f>
        <v>-</v>
      </c>
      <c r="AZ16" s="173" t="str">
        <f>IF(A16&lt;=①基本情報と建物情報の入力!$G$20, IF(①基本情報と建物情報の入力!H38&gt;=2, N16/①基本情報と建物情報の入力!H38, "-"), "-")</f>
        <v>-</v>
      </c>
      <c r="BA16" s="175" t="str">
        <f>IF(A16&lt;=①基本情報と建物情報の入力!$G$20, IF(①基本情報と建物情報の入力!H38&gt;=2, O16, "-"),"-")</f>
        <v>-</v>
      </c>
      <c r="BB16" s="174" t="str">
        <f>IF(A16&lt;=①基本情報と建物情報の入力!$G$20, IF(①基本情報と建物情報の入力!H38&gt;=3, L16/①基本情報と建物情報の入力!H38, "-"),"-")</f>
        <v>-</v>
      </c>
      <c r="BC16" s="173" t="str">
        <f>IF(A16&lt;=①基本情報と建物情報の入力!$G$20, IF(①基本情報と建物情報の入力!H38&gt;=3, 0, "-"), "-")</f>
        <v>-</v>
      </c>
      <c r="BD16" s="173" t="str">
        <f>IF(A16&lt;=①基本情報と建物情報の入力!$G$20, IF(①基本情報と建物情報の入力!H38&gt;=3, N16/①基本情報と建物情報の入力!H38, "-"),"-")</f>
        <v>-</v>
      </c>
      <c r="BE16" s="175" t="str">
        <f>IF(A16&lt;=①基本情報と建物情報の入力!$G$20, IF(①基本情報と建物情報の入力!H38&gt;=3, 0, "-"), "-")</f>
        <v>-</v>
      </c>
      <c r="BF16" s="174" t="str">
        <f>IF(A16&lt;=①基本情報と建物情報の入力!$G$20, IF(①基本情報と建物情報の入力!H38=1, 0, IF(①基本情報と建物情報の入力!H38&gt;=2, E16*C16, "-")), "-")</f>
        <v>-</v>
      </c>
      <c r="BG16" s="173" t="str">
        <f>IF(A16&lt;=①基本情報と建物情報の入力!$G$20, IF(①基本情報と建物情報の入力!H38&gt;=2, E16*C16, "-"),"-")</f>
        <v>-</v>
      </c>
      <c r="BH16" s="175" t="str">
        <f>IF(A16&lt;=①基本情報と建物情報の入力!$G$20, IF(①基本情報と建物情報の入力!H38&gt;=3, E16*C16*2, "-"), "-")</f>
        <v>-</v>
      </c>
      <c r="BI16" s="174" t="str">
        <f>IF(A16&lt;=①基本情報と建物情報の入力!$G$20, IF(①基本情報と建物情報の入力!H38&gt;=1, IF(A16=1, 0, P16-AB16), "-"), "-")</f>
        <v>-</v>
      </c>
      <c r="BJ16" s="173" t="str">
        <f>IF(A16&lt;=①基本情報と建物情報の入力!$G$20, IF(①基本情報と建物情報の入力!H38&gt;=2, IF(A16=1, 0, Q16-AC16), "-"),"-")</f>
        <v>-</v>
      </c>
      <c r="BK16" s="175" t="str">
        <f>IF(A16&lt;=①基本情報と建物情報の入力!$G$20, IF(①基本情報と建物情報の入力!H38&gt;=3, IF(A16=1, 0, R16-AD16), "-"),"-")</f>
        <v>-</v>
      </c>
      <c r="BL16" s="174" t="str">
        <f>IF(A16&lt;=①基本情報と建物情報の入力!$G$20, IF(①基本情報と建物情報の入力!H38&gt;=1, IF(A16=①基本情報と建物情報の入力!$G$20, 0, P16-Y16), "-"), "-")</f>
        <v>-</v>
      </c>
      <c r="BM16" s="173" t="str">
        <f>IF(A16&lt;=①基本情報と建物情報の入力!$G$20, IF(①基本情報と建物情報の入力!H38&gt;=2, IF(A16=①基本情報と建物情報の入力!$G$20, 0, Q16-Z16), "-"), "-")</f>
        <v>-</v>
      </c>
      <c r="BN16" s="175" t="str">
        <f>IF(A16&lt;=①基本情報と建物情報の入力!$G$20, IF(①基本情報と建物情報の入力!H38&gt;=3, IF(A16=①基本情報と建物情報の入力!$G$20, 0, R16-AA16), "-"), "-")</f>
        <v>-</v>
      </c>
      <c r="BO16" s="176"/>
      <c r="BP16" s="174" t="str">
        <f>IF(A16&lt;=①基本情報と建物情報の入力!$G$20,IF(①基本情報と建物情報の入力!H38&gt;=1,IF(①基本情報と建物情報の入力!H38=1,C16*2/2,C16/2), "-"), "-")</f>
        <v>-</v>
      </c>
      <c r="BQ16" s="173" t="str">
        <f>IF(A16&lt;=①基本情報と建物情報の入力!$G$20, IF(①基本情報と建物情報の入力!H38&gt;=1, C16*2/2, "-"), "-")</f>
        <v>-</v>
      </c>
      <c r="BR16" s="173" t="str">
        <f>IF(A16&lt;=①基本情報と建物情報の入力!$G$20, IF(①基本情報と建物情報の入力!H38&gt;=1, IF(①基本情報と建物情報の入力!H38=1, C16*2/2, C16/2), "-"), "-")</f>
        <v>-</v>
      </c>
      <c r="BS16" s="175" t="str">
        <f>IF(A16&lt;=①基本情報と建物情報の入力!$G$20, IF(①基本情報と建物情報の入力!H38&gt;=1, IF(①基本情報と建物情報の入力!H38=1, C16*2/2, 0), "-"), "-")</f>
        <v>-</v>
      </c>
      <c r="BT16" s="174" t="str">
        <f>IF(A16&lt;=①基本情報と建物情報の入力!$G$20, IF(①基本情報と建物情報の入力!H38&gt;=2, C16/2, "-"), "-")</f>
        <v>-</v>
      </c>
      <c r="BU16" s="173" t="str">
        <f>IF(A16&lt;=①基本情報と建物情報の入力!$G$20, IF(①基本情報と建物情報の入力!H38&gt;=2, 0, "-"), "-")</f>
        <v>-</v>
      </c>
      <c r="BV16" s="173" t="str">
        <f>IF(A16&lt;=①基本情報と建物情報の入力!$G$20, IF(①基本情報と建物情報の入力!H38&gt;=2, C16/2, "-"), "-")</f>
        <v>-</v>
      </c>
      <c r="BW16" s="175" t="str">
        <f>IF(A16&lt;=①基本情報と建物情報の入力!$G$20, IF(①基本情報と建物情報の入力!H38&gt;=2, C16*2/2, "-"), "-")</f>
        <v>-</v>
      </c>
      <c r="BX16" s="174" t="str">
        <f>IF(A16&lt;=①基本情報と建物情報の入力!$G$20, IF(①基本情報と建物情報の入力!H38&gt;=3, 0, "-"), "-")</f>
        <v>-</v>
      </c>
      <c r="BY16" s="173" t="str">
        <f>IF(A16&lt;=①基本情報と建物情報の入力!$G$20, IF(①基本情報と建物情報の入力!H38&gt;=3, 0, "-"), "-")</f>
        <v>-</v>
      </c>
      <c r="BZ16" s="173" t="str">
        <f>IF(A16&lt;=①基本情報と建物情報の入力!$G$20, IF(①基本情報と建物情報の入力!H38&gt;=3, 0, "-"), "-")</f>
        <v>-</v>
      </c>
      <c r="CA16" s="175" t="str">
        <f>IF(A16&lt;=①基本情報と建物情報の入力!$G$20, IF(①基本情報と建物情報の入力!H38&gt;=3, 0, "-"), "-")</f>
        <v>-</v>
      </c>
      <c r="CB16" s="174" t="str">
        <f>IF(A16&lt;=①基本情報と建物情報の入力!$G$20,IF(①基本情報と建物情報の入力!H38&gt;=1, IF(F16&gt;0, IF(A16=①基本情報と建物情報の入力!$G$20, IF(①基本情報と建物情報の入力!H38=1, (D16+E16)*2, D16/①基本情報と建物情報の入力!H38*2+E16), IF(①基本情報と建物情報の入力!H38=1, (D16+F16/D16*2), D16/①基本情報と建物情報の入力!H38+F16/D16)),0),"-"),"-")</f>
        <v>-</v>
      </c>
      <c r="CC16" s="173" t="str">
        <f>IF(A16&lt;=①基本情報と建物情報の入力!$G$20, IF(①基本情報と建物情報の入力!H38&gt;=2, IF(F16&gt;0, IF(A16=①基本情報と建物情報の入力!$G$20, D16/①基本情報と建物情報の入力!H38*2+E16, D16/①基本情報と建物情報の入力!H38+F16/D16), 0),"-"),"-")</f>
        <v>-</v>
      </c>
      <c r="CD16" s="175" t="str">
        <f>IF(A16&lt;=①基本情報と建物情報の入力!$G$20, IF(①基本情報と建物情報の入力!H38&gt;=3, IF(F16&gt;0, IF(A16=①基本情報と建物情報の入力!$G$20, D16/①基本情報と建物情報の入力!H38*2, D16/①基本情報と建物情報の入力!H38),0),"-"),"-")</f>
        <v>-</v>
      </c>
      <c r="CE16" s="174" t="str">
        <f>IF(A16&lt;=①基本情報と建物情報の入力!$G$20, IF(①基本情報と建物情報の入力!H38&gt;=1, IF(A16=1,0, IF(G16&gt;0, IF(①基本情報と建物情報の入力!H38=1, D16+G16/D16*2, D16/①基本情報と建物情報の入力!H38+G16/D16),0)),"-"),"-")</f>
        <v>-</v>
      </c>
      <c r="CF16" s="173" t="str">
        <f>IF(A16&lt;=①基本情報と建物情報の入力!$G$20, IF(①基本情報と建物情報の入力!H38&gt;=2, IF(A16=1, 0, IF(G16&gt;0, D16/①基本情報と建物情報の入力!H38+G16/D16, 0)),"-"),"-")</f>
        <v>-</v>
      </c>
      <c r="CG16" s="175" t="str">
        <f>IF(A16&lt;=①基本情報と建物情報の入力!$G$20, IF(①基本情報と建物情報の入力!H38&gt;=3, IF(A16=1, 0, IF(G16&gt;0, D16/①基本情報と建物情報の入力!H38,0)),"-"), "-")</f>
        <v>-</v>
      </c>
      <c r="CH16" s="174" t="str">
        <f>IF(A16&lt;=①基本情報と建物情報の入力!$G$20, IF(①基本情報と建物情報の入力!H38&gt;=1, IF(①基本情報と建物情報の入力!H38=1, D16/①基本情報と建物情報の入力!H38/20*C16, C16/2+D16/①基本情報と建物情報の入力!H38/20*C16), "-"), "-")</f>
        <v>-</v>
      </c>
      <c r="CI16" s="173" t="str">
        <f>IF(A16&lt;=①基本情報と建物情報の入力!$G$20, IF(①基本情報と建物情報の入力!H38&gt;=1, C16*E16/20, "-"), "-")</f>
        <v>-</v>
      </c>
      <c r="CJ16" s="173" t="str">
        <f>IF(A16&lt;=①基本情報と建物情報の入力!$G$20, IF(①基本情報と建物情報の入力!H38&gt;=1,IF(①基本情報と建物情報の入力!H38=1, D16/①基本情報と建物情報の入力!H38/20*C16, C16/2+D16/①基本情報と建物情報の入力!H38/20*C16), "-"), "-")</f>
        <v>-</v>
      </c>
      <c r="CK16" s="175" t="str">
        <f>IF(A16&lt;=①基本情報と建物情報の入力!$G$20, IF(①基本情報と建物情報の入力!H38&gt;=1, IF(①基本情報と建物情報の入力!H38=1, C16*E16/20, 0), "-"), "-")</f>
        <v>-</v>
      </c>
      <c r="CL16" s="174" t="str">
        <f>IF(A16&lt;=①基本情報と建物情報の入力!$G$20, IF(①基本情報と建物情報の入力!H38&gt;=2, C16/2+D16/①基本情報と建物情報の入力!H38/20*C16,"-"), "-")</f>
        <v>-</v>
      </c>
      <c r="CM16" s="173" t="str">
        <f>IF(A16&lt;=①基本情報と建物情報の入力!$G$20, IF(①基本情報と建物情報の入力!H38&gt;=2, 0,"-"), "-")</f>
        <v>-</v>
      </c>
      <c r="CN16" s="173" t="str">
        <f>IF(A16&lt;=①基本情報と建物情報の入力!$G$20, IF(①基本情報と建物情報の入力!H38&gt;=2, C16/2+D16/①基本情報と建物情報の入力!H38/20*C16,"-"), "-")</f>
        <v>-</v>
      </c>
      <c r="CO16" s="175" t="str">
        <f>IF(A16&lt;=①基本情報と建物情報の入力!$G$20, IF(①基本情報と建物情報の入力!H38&gt;=2, C16*E16/20, "-"), "-")</f>
        <v>-</v>
      </c>
      <c r="CP16" s="174" t="str">
        <f>IF(A16&lt;=①基本情報と建物情報の入力!$G$20, IF(①基本情報と建物情報の入力!H38&gt;=3, C16+D16/①基本情報と建物情報の入力!H38/20*C16, "-"), "-")</f>
        <v>-</v>
      </c>
      <c r="CQ16" s="173" t="str">
        <f>IF(A16&lt;=①基本情報と建物情報の入力!$G$20, IF(①基本情報と建物情報の入力!H38&gt;=3, 0, "-"), "-")</f>
        <v>-</v>
      </c>
      <c r="CR16" s="173" t="str">
        <f>IF(A16&lt;=①基本情報と建物情報の入力!$G$20, IF(①基本情報と建物情報の入力!H38&gt;=3, C16+D16/①基本情報と建物情報の入力!H38/20*C16, "-"), "-")</f>
        <v>-</v>
      </c>
      <c r="CS16" s="175" t="str">
        <f>IF(A16&lt;=①基本情報と建物情報の入力!$G$20, IF(①基本情報と建物情報の入力!H38&gt;=3, 0, "-"), "-")</f>
        <v>-</v>
      </c>
      <c r="CT16" s="174" t="str">
        <f>IF(A16&lt;=①基本情報と建物情報の入力!$G$20, IF(①基本情報と建物情報の入力!H38&gt;=1, IF(F16&gt;0, IF(A16=①基本情報と建物情報の入力!$G$20, IF(①基本情報と建物情報の入力!H38=1, D16*E16/20/①基本情報と建物情報の入力!H38*2, E16/2+D16*E16/20/①基本情報と建物情報の入力!H38*2),IF(①基本情報と建物情報の入力!H38=1, F16/10/①基本情報と建物情報の入力!H38,F16/D16/2+F16/10/①基本情報と建物情報の入力!H38)),0),"-"),"-")</f>
        <v>-</v>
      </c>
      <c r="CU16" s="173" t="str">
        <f>IF(A16&lt;=①基本情報と建物情報の入力!$G$20, IF(①基本情報と建物情報の入力!H38&gt;=2, IF(F16&gt;0, IF(A16=①基本情報と建物情報の入力!$G$20,E16/2+D16*E16/20/①基本情報と建物情報の入力!H38*2, F16/D16/2+F16/10/①基本情報と建物情報の入力!H38),0),"-"),"-")</f>
        <v>-</v>
      </c>
      <c r="CV16" s="175" t="str">
        <f>IF(A16&lt;=①基本情報と建物情報の入力!$G$20, IF(①基本情報と建物情報の入力!H38&gt;=3, IF(F16&gt;0, IF(A16=①基本情報と建物情報の入力!$G$20, E16+E16*D16/20/①基本情報と建物情報の入力!H38*2, F16/D16+F16/10/①基本情報と建物情報の入力!H38),0),"-"), "-")</f>
        <v>-</v>
      </c>
      <c r="CW16" s="174" t="str">
        <f>IF(A16&lt;=①基本情報と建物情報の入力!$G$20, IF(①基本情報と建物情報の入力!H38&gt;=1, IF(A16=1, IF(A16=①基本情報と建物情報の入力!$G$20, 0, IF(F16&gt;0, 0, IF(G17&gt;0, 0, D16/①基本情報と建物情報の入力!H38/2))), IF(A16=①基本情報と建物情報の入力!$G$20, IF(G16&gt;0, 0, IF(F15&gt;0, 0, D16/①基本情報と建物情報の入力!H38/2)), IF(F16&gt;0, IF(G16&gt;0, 0, IF(F15&gt;0, 0, D16/①基本情報と建物情報の入力!H38/2)), IF(G16&gt;0, IF(G17&gt;0, 0, D16/①基本情報と建物情報の入力!H38/2), IF(G17&gt;0, IF(F15&gt;0, 0,D16/①基本情報と建物情報の入力!H38/2), IF(F15&gt;0, D16/①基本情報と建物情報の入力!H38/2, D16/①基本情報と建物情報の入力!H38)))))),"-"),"-")</f>
        <v>-</v>
      </c>
      <c r="CX16" s="173" t="str">
        <f>IF(A16&lt;=①基本情報と建物情報の入力!$G$20, IF(①基本情報と建物情報の入力!H38&gt;=1, IF(A16=1, IF(A16=①基本情報と建物情報の入力!$G$20, 0, E16/2), IF(A16=①基本情報と建物情報の入力!$G$20, E16/2, E16)),"-"),"-")</f>
        <v>-</v>
      </c>
      <c r="CY16" s="173" t="str">
        <f>IF(A16&lt;=①基本情報と建物情報の入力!$G$20, IF(①基本情報と建物情報の入力!H38&gt;=1, IF(A16=1, IF(A16=①基本情報と建物情報の入力!$G$20, 0, D16/①基本情報と建物情報の入力!H38/2), IF(A16=①基本情報と建物情報の入力!$G$20, D16/①基本情報と建物情報の入力!H38/2, D16/①基本情報と建物情報の入力!H38)),"-"),"-")</f>
        <v>-</v>
      </c>
      <c r="CZ16" s="175" t="str">
        <f>IF(A16&lt;=①基本情報と建物情報の入力!$G$20, IF(①基本情報と建物情報の入力!H38&gt;=1, IF(A16=1, IF(A16=①基本情報と建物情報の入力!$G$20, 0, IF(①基本情報と建物情報の入力!H38=1, E16/2, 0)), IF(A16=①基本情報と建物情報の入力!$G$20, IF(①基本情報と建物情報の入力!H38=1, E16/2, 0),IF(①基本情報と建物情報の入力!H38=1, E16, 0))),"-"),"-")</f>
        <v>-</v>
      </c>
      <c r="DA16" s="177" t="str">
        <f>IF(A16&lt;=①基本情報と建物情報の入力!$G$20, IF(①基本情報と建物情報の入力!H38&gt;=2, IF(A16=1, IF(A16=①基本情報と建物情報の入力!$G$20, 0, IF(F16&gt;0, 0, IF(G17&gt;0, 0, D16/①基本情報と建物情報の入力!H38/2))), IF(A16=①基本情報と建物情報の入力!$G$20, IF(G16&gt;0, 0, IF(F15&gt;0, 0, D16/①基本情報と建物情報の入力!H38/2)), IF(F16&gt;0, IF(G16&gt;0, 0, IF(F15&gt;0, 0, D16/①基本情報と建物情報の入力!H38/2)), IF(G16&gt;0, IF(G17&gt;0, 0, D16/①基本情報と建物情報の入力!H38/2), IF(G17&gt;0,IF(F15&gt;0, 0, D16/①基本情報と建物情報の入力!H38/2), IF(F15&gt;0, D16/①基本情報と建物情報の入力!H38/2, D16/①基本情報と建物情報の入力!H38)))))),"-"),"-")</f>
        <v>-</v>
      </c>
      <c r="DB16" s="173" t="str">
        <f>IF(A16&lt;=①基本情報と建物情報の入力!$G$20, IF(①基本情報と建物情報の入力!H38&gt;=2, 0,"-"),"-")</f>
        <v>-</v>
      </c>
      <c r="DC16" s="173" t="str">
        <f>IF(A16&lt;=①基本情報と建物情報の入力!$G$20, IF(①基本情報と建物情報の入力!H38&gt;=2, IF(A16=1, IF(A16=①基本情報と建物情報の入力!$G$20, 0, D16/①基本情報と建物情報の入力!H38/2), IF(A16=①基本情報と建物情報の入力!$G$20, D16/①基本情報と建物情報の入力!H38/2, D16/①基本情報と建物情報の入力!H38)),"-"),"-")</f>
        <v>-</v>
      </c>
      <c r="DD16" s="175" t="str">
        <f>IF(A16&lt;=①基本情報と建物情報の入力!$G$20, IF(①基本情報と建物情報の入力!H38&gt;=2, IF(A16=1, IF(A16=①基本情報と建物情報の入力!$G$20, 0, E16/2), IF(A16=①基本情報と建物情報の入力!$G$20, E16/2, E16)),"-"),"-")</f>
        <v>-</v>
      </c>
      <c r="DE16" s="178" t="str">
        <f>IF(A16&lt;=①基本情報と建物情報の入力!$G$20, IF(①基本情報と建物情報の入力!H38&gt;=3, IF(A16=1, IF(A16=①基本情報と建物情報の入力!$G$20, 0, IF(F16&gt;0, 0, IF(G17&gt;0, 0, D16/①基本情報と建物情報の入力!H38/2))), IF(A16=①基本情報と建物情報の入力!$G$20, IF(G16&gt;0, 0, IF(F15&gt;0, 0, D16/①基本情報と建物情報の入力!H38/2)), IF(F16&gt;0, IF(G16&gt;0, 0, IF(F15&gt;0, 0, D16/①基本情報と建物情報の入力!H38/2)), IF(G16&gt;0, IF(G17&gt;0, 0, D16/①基本情報と建物情報の入力!H38/2), IF(G17&gt;0, IF(F15&gt;0, 0, D16/①基本情報と建物情報の入力!H38/2), IF(F15&gt;0, D16/①基本情報と建物情報の入力!H38/2, D16/①基本情報と建物情報の入力!H38)))))),"-"),"-")</f>
        <v>-</v>
      </c>
      <c r="DF16" s="173" t="str">
        <f>IF(A16&lt;=①基本情報と建物情報の入力!$G$20, IF(①基本情報と建物情報の入力!H38&gt;=3, 0, "-"),"-")</f>
        <v>-</v>
      </c>
      <c r="DG16" s="173" t="str">
        <f>IF(A16&lt;=①基本情報と建物情報の入力!$G$20, IF(①基本情報と建物情報の入力!H38&gt;=3, IF(A16=1, IF(A16=①基本情報と建物情報の入力!$G$20, 0, D16/①基本情報と建物情報の入力!H38/2), IF(A16=①基本情報と建物情報の入力!$G$20, D16/①基本情報と建物情報の入力!H38/2, D16/①基本情報と建物情報の入力!H38)),"-"),"-")</f>
        <v>-</v>
      </c>
      <c r="DH16" s="175" t="str">
        <f>IF(A16&lt;=①基本情報と建物情報の入力!$G$20, IF(①基本情報と建物情報の入力!H38&gt;=3, 0, "-"),"-")</f>
        <v>-</v>
      </c>
      <c r="DI16" s="174" t="str">
        <f>IF(A16&lt;=①基本情報と建物情報の入力!$G$20, IF(①基本情報と建物情報の入力!H38&gt;=1, IF(A16=1, 0, IF(G16&gt;0, IF(①基本情報と建物情報の入力!H38=1, G16/10/①基本情報と建物情報の入力!H38, G16/D16/2+G16/10/①基本情報と建物情報の入力!H38), 0)),"-"),"-")</f>
        <v>-</v>
      </c>
      <c r="DJ16" s="173" t="str">
        <f>IF(A16&lt;=①基本情報と建物情報の入力!$G$20, IF(①基本情報と建物情報の入力!H38&gt;=2, IF(A16=1, 0, IF(G16&gt;0, G16/D16/2+G16/10/①基本情報と建物情報の入力!H38, 0)),"-"),"-")</f>
        <v>-</v>
      </c>
      <c r="DK16" s="175" t="str">
        <f>IF(A16&lt;=①基本情報と建物情報の入力!$G$20, IF(①基本情報と建物情報の入力!H38&gt;=3, IF(A16=1, 0, IF(G16&gt;0, G16/D16+G16/10/①基本情報と建物情報の入力!H38, 0)),"-"),"-")</f>
        <v>-</v>
      </c>
      <c r="DL16" s="174" t="str">
        <f>IF(A16&lt;=①基本情報と建物情報の入力!$G$20, IF(①基本情報と建物情報の入力!H38&gt;=1, IF(A16=1, IF(A16=①基本情報と建物情報の入力!$G$20, 0, IF(F16&gt;0, D16/①基本情報と建物情報の入力!H38/2, 0)), IF(A16=①基本情報と建物情報の入力!$G$20, IF(F15&gt;0, D16/①基本情報と建物情報の入力!H38/2, 0), IF(F16&gt;0, IF(F15&gt;0, D16/①基本情報と建物情報の入力!H38, D16/①基本情報と建物情報の入力!H38/2), IF(F15&gt;0, D16/①基本情報と建物情報の入力!H38/2, 0)))),"-"),"-")</f>
        <v>-</v>
      </c>
      <c r="DM16" s="173" t="str">
        <f>IF(A16&lt;=①基本情報と建物情報の入力!$G$20, IF(①基本情報と建物情報の入力!H38&gt;=2, IF(A16=1, IF(A16=①基本情報と建物情報の入力!$G$20, 0, IF(F16&gt;0, D16/①基本情報と建物情報の入力!H38/2, 0)), IF(A16=①基本情報と建物情報の入力!$G$20, IF(F15&gt;0, D16/①基本情報と建物情報の入力!H38/2, 0), IF(F16&gt;0, IF(F15&gt;0, D16/①基本情報と建物情報の入力!H38, D16/①基本情報と建物情報の入力!H38/2), IF(F15&gt;0, D16/①基本情報と建物情報の入力!H38/2, 0)))),"-"),"-")</f>
        <v>-</v>
      </c>
      <c r="DN16" s="175" t="str">
        <f>IF(A16&lt;=①基本情報と建物情報の入力!$G$20, IF(①基本情報と建物情報の入力!H38&gt;=3, IF(A16=1, IF(A16=①基本情報と建物情報の入力!$G$20, 0, IF(F16&gt;0, D16/①基本情報と建物情報の入力!H38/2, 0)), IF(A16=①基本情報と建物情報の入力!$G$20, IF(F15&gt;0, D16/①基本情報と建物情報の入力!H38/2, 0), IF(F16&gt;0, IF(F15&gt;0, D16/①基本情報と建物情報の入力!H38, D16/①基本情報と建物情報の入力!H38/2), IF(F15&gt;0, D16/①基本情報と建物情報の入力!H38/2, 0)))),"-"),"-")</f>
        <v>-</v>
      </c>
      <c r="DO16" s="174" t="str">
        <f>IF(A16&lt;=①基本情報と建物情報の入力!$G$20, IF(①基本情報と建物情報の入力!H38&gt;=1, IF(A16=1, IF(A16=①基本情報と建物情報の入力!$G$20, 0, IF(G17&gt;0, D16/①基本情報と建物情報の入力!H38/2, 0)), IF(A16=①基本情報と建物情報の入力!$G$20, IF(G16&gt;0, D16/①基本情報と建物情報の入力!H38/2,0), IF(G16&gt;0, IF(G17&gt;0, D16/①基本情報と建物情報の入力!H39, D16/①基本情報と建物情報の入力!H38/2), IF(G17&gt;0, D16/①基本情報と建物情報の入力!H38/2,0)))),"-"),"-")</f>
        <v>-</v>
      </c>
      <c r="DP16" s="173" t="str">
        <f>IF(A16&lt;=①基本情報と建物情報の入力!$G$20, IF(①基本情報と建物情報の入力!H38&gt;=2, IF(A16=1, IF(A16=①基本情報と建物情報の入力!$G$20, 0, IF(G17&gt;0, D16/①基本情報と建物情報の入力!H38/2, 0)), IF(A16=①基本情報と建物情報の入力!$G$20, IF(G16&gt;0, D16/①基本情報と建物情報の入力!H38/2,0), IF(G16&gt;0, IF(G17&gt;0, D16/①基本情報と建物情報の入力!H39, D16/①基本情報と建物情報の入力!H38/2), IF(G17&gt;0, D16/①基本情報と建物情報の入力!H38/2,0)))),"-"),"-")</f>
        <v>-</v>
      </c>
      <c r="DQ16" s="175" t="str">
        <f>IF(A16&lt;=①基本情報と建物情報の入力!$G$20, IF(①基本情報と建物情報の入力!H38&gt;=3, IF(A16=1, IF(A16=①基本情報と建物情報の入力!$G$20, 0, IF(G17&gt;0, D16/①基本情報と建物情報の入力!H38/2, 0)), IF(A16=①基本情報と建物情報の入力!$G$20, IF(G16&gt;0, D16/①基本情報と建物情報の入力!H38/2,0), IF(G16&gt;0, IF(G17&gt;0, D16/①基本情報と建物情報の入力!H39, D16/①基本情報と建物情報の入力!H38/2), IF(G17&gt;0, D16/①基本情報と建物情報の入力!H38/2,0)))),"-"),"-")</f>
        <v>-</v>
      </c>
      <c r="DR16" s="174" t="str">
        <f>IF(A16&lt;=①基本情報と建物情報の入力!$G$20, IF(①基本情報と建物情報の入力!H38&gt;=1, IF(A16=1, D16/①基本情報と建物情報の入力!H38, 0),"-"),"-")</f>
        <v>-</v>
      </c>
      <c r="DS16" s="173" t="str">
        <f>IF(A16&lt;=①基本情報と建物情報の入力!$G$20, IF(①基本情報と建物情報の入力!H38&gt;=1, IF(A16=1, E16, 0),"-"),"-")</f>
        <v>-</v>
      </c>
      <c r="DT16" s="173" t="str">
        <f>IF(A16&lt;=①基本情報と建物情報の入力!$G$20, IF(①基本情報と建物情報の入力!H38&gt;=1, IF(A16=1, D16/①基本情報と建物情報の入力!H38, 0),"-"),"-")</f>
        <v>-</v>
      </c>
      <c r="DU16" s="175" t="str">
        <f>IF(A16&lt;=①基本情報と建物情報の入力!$G$20, IF(①基本情報と建物情報の入力!H38&gt;=1, IF(A16=1, IF(①基本情報と建物情報の入力!H38=1, E16, 0), 0),"-"),"-")</f>
        <v>-</v>
      </c>
      <c r="DV16" s="174" t="str">
        <f>IF(A16&lt;=①基本情報と建物情報の入力!$G$20, IF(①基本情報と建物情報の入力!H38&gt;=2, IF(A16=1, D16/①基本情報と建物情報の入力!H38, 0),"-"),"-")</f>
        <v>-</v>
      </c>
      <c r="DW16" s="173" t="str">
        <f>IF(A16&lt;=①基本情報と建物情報の入力!$G$20, IF(①基本情報と建物情報の入力!H38&gt;=2, 0,"-"),"-")</f>
        <v>-</v>
      </c>
      <c r="DX16" s="173" t="str">
        <f>IF(A16&lt;=①基本情報と建物情報の入力!$G$20, IF(①基本情報と建物情報の入力!H38&gt;=2, IF(A16=1, D16/①基本情報と建物情報の入力!H38, 0),"-"),"-")</f>
        <v>-</v>
      </c>
      <c r="DY16" s="175" t="str">
        <f>IF(A16&lt;=①基本情報と建物情報の入力!$G$20, IF(①基本情報と建物情報の入力!H38&gt;=2, IF(A16=1, E16, 0),"-"),"-")</f>
        <v>-</v>
      </c>
      <c r="DZ16" s="174" t="str">
        <f>IF(A16&lt;=①基本情報と建物情報の入力!$G$20, IF(①基本情報と建物情報の入力!H38&gt;=3, IF(A16=1, D16/①基本情報と建物情報の入力!H38, 0),"-"),"-")</f>
        <v>-</v>
      </c>
      <c r="EA16" s="173" t="str">
        <f>IF(A16&lt;=①基本情報と建物情報の入力!$G$20, IF(①基本情報と建物情報の入力!H38&gt;=3, 0, "-"),"-")</f>
        <v>-</v>
      </c>
      <c r="EB16" s="173" t="str">
        <f>IF(A16&lt;=①基本情報と建物情報の入力!$G$20, IF(①基本情報と建物情報の入力!H38&gt;=3, IF(A16=1, D16/①基本情報と建物情報の入力!H38, 0),"-"),"-")</f>
        <v>-</v>
      </c>
      <c r="EC16" s="175" t="str">
        <f>IF(A16&lt;=①基本情報と建物情報の入力!$G$20, IF(①基本情報と建物情報の入力!H38&gt;=3, 0, "-"),"-")</f>
        <v>-</v>
      </c>
      <c r="ED16" s="174" t="str">
        <f>IF(A16&lt;=①基本情報と建物情報の入力!$G$20, IF(①基本情報と建物情報の入力!H38&gt;=1, IF(A16=1, IF(①基本情報と建物情報の入力!H38=1, D16*E16/①基本情報と建物情報の入力!H38/10, E16/2+D16*E16/①基本情報と建物情報の入力!H38/10),0),"-"),"-")</f>
        <v>-</v>
      </c>
      <c r="EE16" s="173" t="str">
        <f>IF(A16&lt;=①基本情報と建物情報の入力!$G$20, IF(①基本情報と建物情報の入力!H38&gt;=2, IF(A16=1, E16/2+D16*E16/①基本情報と建物情報の入力!H38/10,0),"-"),"-")</f>
        <v>-</v>
      </c>
      <c r="EF16" s="175" t="str">
        <f>IF(A16&lt;=①基本情報と建物情報の入力!$G$20, IF(①基本情報と建物情報の入力!H38&gt;=3, IF(A16=1, E16+D16*E16/①基本情報と建物情報の入力!H38/10,0),"-"),"-")</f>
        <v>-</v>
      </c>
      <c r="EG16" s="176"/>
      <c r="EH16" s="174" t="str">
        <f>IF(A16&lt;=①基本情報と建物情報の入力!$G$20, IF(①基本情報と建物情報の入力!H38&gt;=1, SUM(AT16:AU16,AW16),"-"),"-")</f>
        <v>-</v>
      </c>
      <c r="EI16" s="173" t="str">
        <f>IF(A16&lt;=①基本情報と建物情報の入力!$G$20, IF(①基本情報と建物情報の入力!H38&gt;=2, SUM(AX16:AY16,BA16),"-"),"-")</f>
        <v>-</v>
      </c>
      <c r="EJ16" s="175" t="str">
        <f>IF(A16&lt;=①基本情報と建物情報の入力!$G$20, IF(①基本情報と建物情報の入力!H38&gt;=3, SUM(BB16:BC16,BE16),"-"),"-")</f>
        <v>-</v>
      </c>
      <c r="EK16" s="174" t="str">
        <f>IF(A16&lt;=①基本情報と建物情報の入力!$G$20, IF(①基本情報と建物情報の入力!H38&gt;=1,  AV16,"-"),"-")</f>
        <v>-</v>
      </c>
      <c r="EL16" s="173" t="str">
        <f>IF(A16&lt;=①基本情報と建物情報の入力!$G$20, IF(①基本情報と建物情報の入力!H38&gt;=2,AZ16,"-"),"-")</f>
        <v>-</v>
      </c>
      <c r="EM16" s="175" t="str">
        <f>IF(A16&lt;=①基本情報と建物情報の入力!$G$20, IF(①基本情報と建物情報の入力!H38&gt;=3, BD16,"-"),"-")</f>
        <v>-</v>
      </c>
      <c r="EN16" s="174" t="str">
        <f>IF($A16&lt;=①基本情報と建物情報の入力!$G$20, IF(①基本情報と建物情報の入力!$H38&gt;=1, SUM(AE16:AF16,AH16),"-"),"-")</f>
        <v>-</v>
      </c>
      <c r="EO16" s="173" t="str">
        <f>IF($A16&lt;=①基本情報と建物情報の入力!$G$20, IF(①基本情報と建物情報の入力!$H38&gt;=2, SUM(AI16:AJ16,AL16),"-"),"-")</f>
        <v>-</v>
      </c>
      <c r="EP16" s="175" t="str">
        <f>IF($A16&lt;=①基本情報と建物情報の入力!$G$20, IF(①基本情報と建物情報の入力!$H38&gt;=3, SUM(AM16:AN16,AP16),"-"),"-")</f>
        <v>-</v>
      </c>
      <c r="EQ16" s="174" t="str">
        <f>IF($A16&lt;=①基本情報と建物情報の入力!$G$20, IF(①基本情報と建物情報の入力!$H38&gt;=1, AG16,"-"),"-")</f>
        <v>-</v>
      </c>
      <c r="ER16" s="173" t="str">
        <f>IF($A16&lt;=①基本情報と建物情報の入力!$G$20, IF(①基本情報と建物情報の入力!$H38&gt;=2, AK16,"-"),"-")</f>
        <v>-</v>
      </c>
      <c r="ES16" s="175" t="str">
        <f>IF($A16&lt;=①基本情報と建物情報の入力!$G$20, IF(①基本情報と建物情報の入力!$H38&gt;=3, AO16,"-"),"-")</f>
        <v>-</v>
      </c>
      <c r="ET16" s="176"/>
      <c r="EU16" s="174" t="str">
        <f>IF($A16&lt;=①基本情報と建物情報の入力!$G$20, IF(①基本情報と建物情報の入力!$H38&gt;=1,SUM(EH16,EK16),"-"),"-")</f>
        <v>-</v>
      </c>
      <c r="EV16" s="173" t="str">
        <f>IF($A16&lt;=①基本情報と建物情報の入力!$G$20, IF(①基本情報と建物情報の入力!$H38&gt;=2,SUM(EI16,EL16),"-"),"-")</f>
        <v>-</v>
      </c>
      <c r="EW16" s="175" t="str">
        <f>IF($A16&lt;=①基本情報と建物情報の入力!$G$20, IF(①基本情報と建物情報の入力!$H38&gt;=3,SUM(EJ16,EM16),"-"),"-")</f>
        <v>-</v>
      </c>
      <c r="EX16" s="174" t="str">
        <f>IF($A16&lt;=①基本情報と建物情報の入力!$G$20, IF(①基本情報と建物情報の入力!$H38&gt;=1,   Y16,"-"),"-")</f>
        <v>-</v>
      </c>
      <c r="EY16" s="173" t="str">
        <f>IF($A16&lt;=①基本情報と建物情報の入力!$G$20, IF(①基本情報と建物情報の入力!$H38&gt;=1,   Z16,"-"),"-")</f>
        <v>-</v>
      </c>
      <c r="EZ16" s="175" t="str">
        <f>IF($A16&lt;=①基本情報と建物情報の入力!$G$20, IF(①基本情報と建物情報の入力!$H38&gt;=1,   AA16,"-"),"-")</f>
        <v>-</v>
      </c>
      <c r="FA16" s="174" t="str">
        <f>IF($A16&lt;=①基本情報と建物情報の入力!$G$20, IF(①基本情報と建物情報の入力!$H38&gt;=1, IF($A16=1, P16, 0),"-"),"-")</f>
        <v>-</v>
      </c>
      <c r="FB16" s="173" t="str">
        <f>IF($A16&lt;=①基本情報と建物情報の入力!$G$20, IF(①基本情報と建物情報の入力!$H38&gt;=2, IF($A16=1, Q16, 0),"-"),"-")</f>
        <v>-</v>
      </c>
      <c r="FC16" s="175" t="str">
        <f>IF($A16&lt;=①基本情報と建物情報の入力!$G$20, IF(①基本情報と建物情報の入力!$H38&gt;=3, IF($A16=1, R16, 0),"-"),"-")</f>
        <v>-</v>
      </c>
      <c r="FD16" s="174" t="str">
        <f>IF($A16&lt;=①基本情報と建物情報の入力!$G$20, IF(①基本情報と建物情報の入力!$H38&gt;=1, AB16,"-"),"-")</f>
        <v>-</v>
      </c>
      <c r="FE16" s="173" t="str">
        <f>IF($A16&lt;=①基本情報と建物情報の入力!$G$20, IF(①基本情報と建物情報の入力!$H38&gt;=2, AC16,"-"),"-")</f>
        <v>-</v>
      </c>
      <c r="FF16" s="175" t="str">
        <f>IF($A16&lt;=①基本情報と建物情報の入力!$G$20, IF(①基本情報と建物情報の入力!$H38&gt;=3, AD16,"-"),"-")</f>
        <v>-</v>
      </c>
      <c r="FG16" s="174" t="str">
        <f>IF($A16&lt;=①基本情報と建物情報の入力!$G$20, IF(①基本情報と建物情報の入力!$H38&gt;=1, BF16,"-"),"-")</f>
        <v>-</v>
      </c>
      <c r="FH16" s="173" t="str">
        <f>IF($A16&lt;=①基本情報と建物情報の入力!$G$20, IF(①基本情報と建物情報の入力!$H38&gt;=2, BG16,"-"),"-")</f>
        <v>-</v>
      </c>
      <c r="FI16" s="175" t="str">
        <f>IF($A16&lt;=①基本情報と建物情報の入力!$G$20, IF(①基本情報と建物情報の入力!$H38&gt;=3, BH16,"-"),"-")</f>
        <v>-</v>
      </c>
      <c r="FJ16" s="174" t="str">
        <f>IF($A16&lt;=①基本情報と建物情報の入力!$G$20, IF(①基本情報と建物情報の入力!$H38&gt;=1, IF($A16=1, 0, BI16),"-"),"-")</f>
        <v>-</v>
      </c>
      <c r="FK16" s="173" t="str">
        <f>IF($A16&lt;=①基本情報と建物情報の入力!$G$20, IF(①基本情報と建物情報の入力!$H38&gt;=1, IF($A16=1, 0, BJ16),"-"),"-")</f>
        <v>-</v>
      </c>
      <c r="FL16" s="175" t="str">
        <f>IF($A16&lt;=①基本情報と建物情報の入力!$G$20, IF(①基本情報と建物情報の入力!$H38&gt;=1, IF($A16=1, 0, BK16),"-"),"-")</f>
        <v>-</v>
      </c>
      <c r="FM16" s="174" t="str">
        <f>IF($A16&lt;=①基本情報と建物情報の入力!$G$20, IF(①基本情報と建物情報の入力!$H38&gt;=1, BL16,"-"),"-")</f>
        <v>-</v>
      </c>
      <c r="FN16" s="173" t="str">
        <f>IF($A16&lt;=①基本情報と建物情報の入力!$G$20, IF(①基本情報と建物情報の入力!$H38&gt;=2, BM16,"-"),"-")</f>
        <v>-</v>
      </c>
      <c r="FO16" s="175" t="str">
        <f>IF($A16&lt;=①基本情報と建物情報の入力!$G$20, IF(①基本情報と建物情報の入力!$H38&gt;=3, BN16,"-"),"-")</f>
        <v>-</v>
      </c>
      <c r="FP16" s="174" t="str">
        <f>IF($A16&lt;=①基本情報と建物情報の入力!$G$20, IF(①基本情報と建物情報の入力!$H38&gt;=1, SUM(EN16,EQ16),"-"),"-")</f>
        <v>-</v>
      </c>
      <c r="FQ16" s="173" t="str">
        <f>IF($A16&lt;=①基本情報と建物情報の入力!$G$20, IF(①基本情報と建物情報の入力!$H38&gt;=2, SUM(EO16,ER16),"-"),"-")</f>
        <v>-</v>
      </c>
      <c r="FR16" s="175" t="str">
        <f>IF($A16&lt;=①基本情報と建物情報の入力!$G$20, IF(①基本情報と建物情報の入力!$H38&gt;=3, SUM(EP16,ES16),"-"),"-")</f>
        <v>-</v>
      </c>
      <c r="FS16" s="174" t="str">
        <f>IF($A16&lt;=①基本情報と建物情報の入力!$G$20, IF(①基本情報と建物情報の入力!$H38&gt;=1, AQ16,"-"),"-")</f>
        <v>-</v>
      </c>
      <c r="FT16" s="173" t="str">
        <f>IF($A16&lt;=①基本情報と建物情報の入力!$G$20, IF(①基本情報と建物情報の入力!$H38&gt;=2, AR16,"-"),"-")</f>
        <v>-</v>
      </c>
      <c r="FU16" s="175" t="str">
        <f>IF($A16&lt;=①基本情報と建物情報の入力!$G$20, IF(①基本情報と建物情報の入力!$H38&gt;=3, AS16,"-"),"-")</f>
        <v>-</v>
      </c>
      <c r="FV16" s="174" t="str">
        <f>IF($A16&lt;=①基本情報と建物情報の入力!$G$20, IF(①基本情報と建物情報の入力!$H38&gt;=1, SUM(EU16,EX16,FA16,FD16,FG16,FJ16,FM16,FP16,FS16),"-"),"-")</f>
        <v>-</v>
      </c>
      <c r="FW16" s="173" t="str">
        <f>IF($A16&lt;=①基本情報と建物情報の入力!$G$20, IF(①基本情報と建物情報の入力!$H38&gt;=2, SUM(EV16,EY16,FB16,FE16,FH16,FK16,FN16,FQ16,FT16),"-"),"-")</f>
        <v>-</v>
      </c>
      <c r="FX16" s="175" t="str">
        <f>IF($A16&lt;=①基本情報と建物情報の入力!$G$20, IF(①基本情報と建物情報の入力!$H38&gt;=3, SUM(EW16,EZ16,FC16,FF16,FI16,FL16,FO16,FR16,FU16),"-"),"-")</f>
        <v>-</v>
      </c>
      <c r="FY16" s="176"/>
      <c r="FZ16" s="174" t="str">
        <f>IF($A16&lt;=①基本情報と建物情報の入力!$G$20, ①基本情報と建物情報の入力!H$61, "-")</f>
        <v>-</v>
      </c>
      <c r="GA16" s="173" t="str">
        <f>IF($A16&lt;=①基本情報と建物情報の入力!$G$20, ①基本情報と建物情報の入力!H$62, "-")</f>
        <v>-</v>
      </c>
      <c r="GB16" s="173" t="str">
        <f>IF($A16&lt;=①基本情報と建物情報の入力!$G$20, ①基本情報と建物情報の入力!H$63, "-")</f>
        <v>-</v>
      </c>
      <c r="GC16" s="173" t="str">
        <f>IF($A16&lt;=①基本情報と建物情報の入力!$G$20, ①基本情報と建物情報の入力!H$64, "-")</f>
        <v>-</v>
      </c>
      <c r="GD16" s="173" t="str">
        <f>IF($A16&lt;=①基本情報と建物情報の入力!$G$20, ①基本情報と建物情報の入力!H$65, "-")</f>
        <v>-</v>
      </c>
      <c r="GE16" s="173" t="str">
        <f>IF($A16&lt;=①基本情報と建物情報の入力!$G$20, ①基本情報と建物情報の入力!H$66, "-")</f>
        <v>-</v>
      </c>
      <c r="GF16" s="173" t="str">
        <f>IF(A16&lt;=①基本情報と建物情報の入力!$G$20, ①基本情報と建物情報の入力!$H$66/(2*(0.09-0.15)*①基本情報と建物情報の入力!$H$66+1),"-")</f>
        <v>-</v>
      </c>
      <c r="GG16" s="173" t="str">
        <f>IF($A16&lt;=①基本情報と建物情報の入力!$G$20, ①基本情報と建物情報の入力!H$67, "-")</f>
        <v>-</v>
      </c>
      <c r="GH16" s="175" t="str">
        <f>IF($A16&lt;=①基本情報と建物情報の入力!$G$20, 4.65, "-")</f>
        <v>-</v>
      </c>
      <c r="GI16" s="176"/>
      <c r="GJ16" s="174" t="str">
        <f>IF($A16&lt;=①基本情報と建物情報の入力!$G$20,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6" s="173" t="str">
        <f t="array" ref="GK16">IF($A16&lt;=①基本情報と建物情報の入力!$G$20,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6" s="173" t="str">
        <f t="array" ref="GL16">IF($A16&lt;=①基本情報と建物情報の入力!$G$20,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6" s="173" t="str">
        <f t="array" ref="GM16">IF($A16&lt;=①基本情報と建物情報の入力!$G$20,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6" s="173" t="str">
        <f t="array" ref="GN16">IF($A16&lt;=①基本情報と建物情報の入力!$G$20,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6" s="173" t="str">
        <f t="array" ref="GO16">IF($A16&lt;=①基本情報と建物情報の入力!$G$20,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6" s="173" t="str">
        <f t="array" ref="GP16">IF($A16&lt;=①基本情報と建物情報の入力!$G$20,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6" s="173" t="str">
        <f t="array" ref="GQ16">IF($A16&lt;=①基本情報と建物情報の入力!$G$20,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6" s="173" t="str">
        <f t="array" ref="GR16">IF($A16&lt;=①基本情報と建物情報の入力!$G$20,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6" s="173" t="str">
        <f t="array" ref="GS16">IF($A16&lt;=①基本情報と建物情報の入力!$G$20,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6" s="175" t="str">
        <f t="array" ref="GT16">IF($A16&lt;=①基本情報と建物情報の入力!$G$20,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6" s="176"/>
      <c r="GV16" s="174" t="str">
        <f>IF($A16&lt;=①基本情報と建物情報の入力!$G$20, 温度差係数!$A$10, "-")</f>
        <v>-</v>
      </c>
      <c r="GW16" s="173" t="str">
        <f>IF($A16&lt;=①基本情報と建物情報の入力!$G$20,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6" s="173" t="str">
        <f>IF($A16&lt;=①基本情報と建物情報の入力!$G$20, 温度差係数!$B$10, "-")</f>
        <v>-</v>
      </c>
      <c r="GY16" s="175" t="str">
        <f>IF($A16&lt;=①基本情報と建物情報の入力!$G$20, INDEX(温度差係数!$C$10:$J$10, 0, MATCH(①基本情報と建物情報の入力!$G$13, 温度差係数!$C$9:$J$9, 0)), "-")</f>
        <v>-</v>
      </c>
      <c r="GZ16" s="176"/>
      <c r="HA16" s="174" t="str">
        <f>IF($A16&lt;=①基本情報と建物情報の入力!$G$20, IF(①基本情報と建物情報の入力!$H38&gt;=1, EH16*$FZ16*$GV16+EK16*$FZ16*$GW16,"-"),"-")</f>
        <v>-</v>
      </c>
      <c r="HB16" s="173" t="str">
        <f>IF($A16&lt;=①基本情報と建物情報の入力!$G$20, IF(①基本情報と建物情報の入力!$H38&gt;=2, EI16*$FZ16*$GV16+EL16*$FZ16*$GW16,"-"),"-")</f>
        <v>-</v>
      </c>
      <c r="HC16" s="175" t="str">
        <f>IF($A16&lt;=①基本情報と建物情報の入力!$G$20, IF(①基本情報と建物情報の入力!$H38&gt;=3, EJ16*$FZ16*$GV16+EM16*$FZ16*$GW16,"-"),"-")</f>
        <v>-</v>
      </c>
      <c r="HD16" s="174" t="str">
        <f>IF($A16&lt;=①基本情報と建物情報の入力!$G$20, IF(①基本情報と建物情報の入力!$H38&gt;=1, EX16*$GA16*$GV16,"-"),"-")</f>
        <v>-</v>
      </c>
      <c r="HE16" s="173" t="str">
        <f>IF($A16&lt;=①基本情報と建物情報の入力!$G$20, IF(①基本情報と建物情報の入力!$H38&gt;=2, EY16*$GA16*$GV16,"-"),"-")</f>
        <v>-</v>
      </c>
      <c r="HF16" s="175" t="str">
        <f>IF($A16&lt;=①基本情報と建物情報の入力!$G$20, IF(①基本情報と建物情報の入力!$H38&gt;=3, EZ16*$GA16*$GV16,"-"),"-")</f>
        <v>-</v>
      </c>
      <c r="HG16" s="174" t="str">
        <f>IF($A16&lt;=①基本情報と建物情報の入力!$G$20, IF(①基本情報と建物情報の入力!$H38&gt;=1, FA16*$GB16*$GX16,"-"),"-")</f>
        <v>-</v>
      </c>
      <c r="HH16" s="173" t="str">
        <f>IF($A16&lt;=①基本情報と建物情報の入力!$G$20, IF(①基本情報と建物情報の入力!$H38&gt;=2, FB16*$GB16*$GX16,"-"),"-")</f>
        <v>-</v>
      </c>
      <c r="HI16" s="175" t="str">
        <f>IF($A16&lt;=①基本情報と建物情報の入力!$G$20, IF(①基本情報と建物情報の入力!$H38&gt;=3, FC16*$GB16*$GX16,"-"),"-")</f>
        <v>-</v>
      </c>
      <c r="HJ16" s="174" t="str">
        <f>IF($A16&lt;=①基本情報と建物情報の入力!$G$20, IF(①基本情報と建物情報の入力!$H38&gt;=1, FD16*$GC16*$GV16,"-"),"-")</f>
        <v>-</v>
      </c>
      <c r="HK16" s="173" t="str">
        <f>IF($A16&lt;=①基本情報と建物情報の入力!$G$20, IF(①基本情報と建物情報の入力!$H38&gt;=2, FE16*$GC16*$GV16,"-"),"-")</f>
        <v>-</v>
      </c>
      <c r="HL16" s="175" t="str">
        <f>IF($A16&lt;=①基本情報と建物情報の入力!$G$20, IF(①基本情報と建物情報の入力!$H38&gt;=3, FF16*$GC16*$GV16,"-"),"-")</f>
        <v>-</v>
      </c>
      <c r="HM16" s="174" t="str">
        <f>IF($A16&lt;=①基本情報と建物情報の入力!$G$20, IF(①基本情報と建物情報の入力!$H38&gt;=1, FG16*$GD16*$GY16,"-"),"-")</f>
        <v>-</v>
      </c>
      <c r="HN16" s="173" t="str">
        <f>IF($A16&lt;=①基本情報と建物情報の入力!$G$20, IF(①基本情報と建物情報の入力!$H38&gt;=2, FH16*$GD16*$GY16,"-"),"-")</f>
        <v>-</v>
      </c>
      <c r="HO16" s="175" t="str">
        <f>IF($A16&lt;=①基本情報と建物情報の入力!$G$20, IF(①基本情報と建物情報の入力!$H38&gt;=3, FI16*$GD16*$GY16,"-"),"-")</f>
        <v>-</v>
      </c>
      <c r="HP16" s="174" t="str">
        <f>IF($A16&lt;=①基本情報と建物情報の入力!$G$20, IF(①基本情報と建物情報の入力!$H38&gt;=1, FJ16*$GE16*$GY16,"-"),"-")</f>
        <v>-</v>
      </c>
      <c r="HQ16" s="173" t="str">
        <f>IF($A16&lt;=①基本情報と建物情報の入力!$G$20, IF(①基本情報と建物情報の入力!$H38&gt;=2, FK16*$GE16*$GY16,"-"),"-")</f>
        <v>-</v>
      </c>
      <c r="HR16" s="175" t="str">
        <f>IF($A16&lt;=①基本情報と建物情報の入力!$G$20, IF(①基本情報と建物情報の入力!$H38&gt;=3, FL16*$GE16*$GY16,"-"),"-")</f>
        <v>-</v>
      </c>
      <c r="HS16" s="174" t="str">
        <f>IF($A16&lt;=①基本情報と建物情報の入力!$G$20, IF(①基本情報と建物情報の入力!$H38&gt;=1, FM16*$GF16*$GY16,"-"),"-")</f>
        <v>-</v>
      </c>
      <c r="HT16" s="173" t="str">
        <f>IF($A16&lt;=①基本情報と建物情報の入力!$G$20, IF(①基本情報と建物情報の入力!$H38&gt;=2, FN16*$GF16*$GY16,"-"),"-")</f>
        <v>-</v>
      </c>
      <c r="HU16" s="175" t="str">
        <f>IF($A16&lt;=①基本情報と建物情報の入力!$G$20, IF(①基本情報と建物情報の入力!$H38&gt;=3, FO16*$GF16*$GY16,"-"),"-")</f>
        <v>-</v>
      </c>
      <c r="HV16" s="174" t="str">
        <f>IF($A16&lt;=①基本情報と建物情報の入力!$G$20, IF(①基本情報と建物情報の入力!$H38&gt;=1, EN16*$GG16*$GV16+EQ16*$GG16*$GW16,"-"),"-")</f>
        <v>-</v>
      </c>
      <c r="HW16" s="173" t="str">
        <f>IF($A16&lt;=①基本情報と建物情報の入力!$G$20, IF(①基本情報と建物情報の入力!$H38&gt;=2, EO16*$GG16*$GV16+ER16*$GG16*$GW16,"-"),"-")</f>
        <v>-</v>
      </c>
      <c r="HX16" s="175" t="str">
        <f>IF($A16&lt;=①基本情報と建物情報の入力!$G$20, IF(①基本情報と建物情報の入力!$H38&gt;=3, EP16*$GG16*$GV16+ES16*$GG16*$GW16,"-"),"-")</f>
        <v>-</v>
      </c>
      <c r="HY16" s="174" t="str">
        <f>IF($A16&lt;=①基本情報と建物情報の入力!$G$20, IF(①基本情報と建物情報の入力!$H38&gt;=1, FS16*$GH16*$GW16,"-"),"-")</f>
        <v>-</v>
      </c>
      <c r="HZ16" s="173" t="str">
        <f>IF($A16&lt;=①基本情報と建物情報の入力!$G$20, IF(①基本情報と建物情報の入力!$H38&gt;=2, FT16*$GH16*$GW16,"-"),"-")</f>
        <v>-</v>
      </c>
      <c r="IA16" s="175" t="str">
        <f>IF($A16&lt;=①基本情報と建物情報の入力!$G$20, IF(①基本情報と建物情報の入力!$H38&gt;=3, FU16*$GH16*$GW16,"-"),"-")</f>
        <v>-</v>
      </c>
      <c r="IB16" s="176"/>
      <c r="IC16" s="174" t="str">
        <f>IF($A16&lt;=①基本情報と建物情報の入力!$G$20, IF(①基本情報と建物情報の入力!$H38&gt;=1, SUM(BP16:BQ16,BS16) *$GJ16*$GV16+BR16*$GJ16*$GW16,"-"),"-")</f>
        <v>-</v>
      </c>
      <c r="ID16" s="173" t="str">
        <f>IF($A16&lt;=①基本情報と建物情報の入力!$G$20, IF(①基本情報と建物情報の入力!$H38&gt;=2, SUM(BT16:BU16,BW16) *$GJ16*$GV16+BV16*$GJ16*$GW16,"-"),"-")</f>
        <v>-</v>
      </c>
      <c r="IE16" s="175" t="str">
        <f>IF($A16&lt;=①基本情報と建物情報の入力!$G$20, IF(①基本情報と建物情報の入力!$H38&gt;=3, SUM(BX16:BY16,CA16) *$GJ16*$GV16+BZ16*$GJ16*$GW16,"-"),"-")</f>
        <v>-</v>
      </c>
      <c r="IF16" s="174" t="str">
        <f>IF($A16&lt;=①基本情報と建物情報の入力!$G$20, IF(①基本情報と建物情報の入力!$H38&gt;=1, CB16*$GK16*$GV16,"-"),"-")</f>
        <v>-</v>
      </c>
      <c r="IG16" s="173" t="str">
        <f>IF($A16&lt;=①基本情報と建物情報の入力!$G$20, IF(①基本情報と建物情報の入力!$H38&gt;=2, CC16*$GK16*$GV16,"-"),"-")</f>
        <v>-</v>
      </c>
      <c r="IH16" s="175" t="str">
        <f>IF($A16&lt;=①基本情報と建物情報の入力!$G$20, IF(①基本情報と建物情報の入力!$H38&gt;=3, CD16*$GK16*$GV16,"-"),"-")</f>
        <v>-</v>
      </c>
      <c r="II16" s="174" t="str">
        <f>IF($A16&lt;=①基本情報と建物情報の入力!$G$20, IF(①基本情報と建物情報の入力!$H38&gt;=1, CE16*$GL16*$GV16,"-"),"-")</f>
        <v>-</v>
      </c>
      <c r="IJ16" s="173" t="str">
        <f>IF($A16&lt;=①基本情報と建物情報の入力!$G$20, IF(①基本情報と建物情報の入力!$H38&gt;=2, CF16*$GL16*$GV16,"-"),"-")</f>
        <v>-</v>
      </c>
      <c r="IK16" s="175" t="str">
        <f>IF($A16&lt;=①基本情報と建物情報の入力!$G$20, IF(①基本情報と建物情報の入力!$H38&gt;=3, CG16*$GL16*$GV16,"-"),"-")</f>
        <v>-</v>
      </c>
      <c r="IL16" s="174" t="str">
        <f>IF($A16&lt;=①基本情報と建物情報の入力!$G$20, IF(①基本情報と建物情報の入力!$H38&gt;=1, SUM(CH16:CI16,CK16)*$GM16*$GV16+CJ16*$GM16*$GW16,"-"),"-")</f>
        <v>-</v>
      </c>
      <c r="IM16" s="173" t="str">
        <f>IF($A16&lt;=①基本情報と建物情報の入力!$G$20, IF(①基本情報と建物情報の入力!$H38&gt;=2, SUM(CL16:CM16,CO16)*$GM16*$GV16+CN16*$GM16*$GW16,"-"),"-")</f>
        <v>-</v>
      </c>
      <c r="IN16" s="175" t="str">
        <f>IF($A16&lt;=①基本情報と建物情報の入力!$G$20, IF(①基本情報と建物情報の入力!$H38&gt;=3, SUM(CP16:CQ16,CS16)*$GM16*$GV16+CR16*$GM16*$GW16,"-"),"-")</f>
        <v>-</v>
      </c>
      <c r="IO16" s="174" t="str">
        <f>IF($A16&lt;=①基本情報と建物情報の入力!$G$20, IF(①基本情報と建物情報の入力!$H38&gt;=1, CT16*$GN16*$GV16,"-"),"-")</f>
        <v>-</v>
      </c>
      <c r="IP16" s="173" t="str">
        <f>IF($A16&lt;=①基本情報と建物情報の入力!$G$20, IF(①基本情報と建物情報の入力!$H38&gt;=2, CU16*$GN16*$GV16,"-"),"-")</f>
        <v>-</v>
      </c>
      <c r="IQ16" s="175" t="str">
        <f>IF($A16&lt;=①基本情報と建物情報の入力!$G$20, IF(①基本情報と建物情報の入力!$H38&gt;=3, CV16*$GN16*$GV16,"-"),"-")</f>
        <v>-</v>
      </c>
      <c r="IR16" s="174" t="str">
        <f>IF($A16&lt;=①基本情報と建物情報の入力!$G$20, IF(①基本情報と建物情報の入力!$H38&gt;=1, SUM(CW16:CX16,CZ16)*$GO16*$GV16+CY16*$GO16*$GW16,"-"),"-")</f>
        <v>-</v>
      </c>
      <c r="IS16" s="173" t="str">
        <f>IF($A16&lt;=①基本情報と建物情報の入力!$G$20, IF(①基本情報と建物情報の入力!$H38&gt;=2, SUM(DA16:DB16,DD16)*$GO16*$GV16+DC16*$GO16*$GW16,"-"),"-")</f>
        <v>-</v>
      </c>
      <c r="IT16" s="175" t="str">
        <f>IF($A16&lt;=①基本情報と建物情報の入力!$G$20, IF(①基本情報と建物情報の入力!$H38&gt;=3, SUM(DE16:DF16,DH16)*$GO16*$GV16+DG16*$GO16*$GW16,"-"),"-")</f>
        <v>-</v>
      </c>
      <c r="IU16" s="174" t="str">
        <f>IF($A16&lt;=①基本情報と建物情報の入力!$G$20, IF(①基本情報と建物情報の入力!$H38&gt;=1, DI16*$GP16*$GV16,"-"),"-")</f>
        <v>-</v>
      </c>
      <c r="IV16" s="173" t="str">
        <f>IF($A16&lt;=①基本情報と建物情報の入力!$G$20, IF(①基本情報と建物情報の入力!$H38&gt;=2, DJ16*$GP16*$GV16,"-"),"-")</f>
        <v>-</v>
      </c>
      <c r="IW16" s="175" t="str">
        <f>IF($A16&lt;=①基本情報と建物情報の入力!$G$20, IF(①基本情報と建物情報の入力!$H38&gt;=3, DK16*$GP16*$GV16,"-"),"-")</f>
        <v>-</v>
      </c>
      <c r="IX16" s="174" t="str">
        <f>IF($A16&lt;=①基本情報と建物情報の入力!$G$20, IF(①基本情報と建物情報の入力!$H38&gt;=1, DL16*$GQ16*$GV16,"-"),"-")</f>
        <v>-</v>
      </c>
      <c r="IY16" s="173" t="str">
        <f>IF($A16&lt;=①基本情報と建物情報の入力!$G$20, IF(①基本情報と建物情報の入力!$H38&gt;=2, DM16*$GQ16*$GV16,"-"),"-")</f>
        <v>-</v>
      </c>
      <c r="IZ16" s="175" t="str">
        <f>IF($A16&lt;=①基本情報と建物情報の入力!$G$20, IF(①基本情報と建物情報の入力!$H38&gt;=3, DN16*$GQ16*$GV16,"-"),"-")</f>
        <v>-</v>
      </c>
      <c r="JA16" s="174" t="str">
        <f>IF($A16&lt;=①基本情報と建物情報の入力!$G$20, IF(①基本情報と建物情報の入力!$H38&gt;=1, DO16*$GR16*$GV16,"-"),"-")</f>
        <v>-</v>
      </c>
      <c r="JB16" s="173" t="str">
        <f>IF($A16&lt;=①基本情報と建物情報の入力!$G$20, IF(①基本情報と建物情報の入力!$H38&gt;=2, DP16*$GR16*$GV16,"-"),"-")</f>
        <v>-</v>
      </c>
      <c r="JC16" s="175" t="str">
        <f>IF($A16&lt;=①基本情報と建物情報の入力!$G$20, IF(①基本情報と建物情報の入力!$H38&gt;=3, DQ16*$GR16*$GV16,"-"),"-")</f>
        <v>-</v>
      </c>
      <c r="JD16" s="174" t="str">
        <f>IF($A16&lt;=①基本情報と建物情報の入力!$G$20, IF(①基本情報と建物情報の入力!$H38&gt;=1, SUM(DR16:DS16,DU16)*$GS16*$GV16+DT16*$GS16*$GW16,"-"),"-")</f>
        <v>-</v>
      </c>
      <c r="JE16" s="173" t="str">
        <f>IF($A16&lt;=①基本情報と建物情報の入力!$G$20, IF(①基本情報と建物情報の入力!$H38&gt;=2, SUM(DV16:DW16,DY16)*$GS16*$GV16+DX16*$GS16*$GW16,"-"),"-")</f>
        <v>-</v>
      </c>
      <c r="JF16" s="175" t="str">
        <f>IF($A16&lt;=①基本情報と建物情報の入力!$G$20, IF(①基本情報と建物情報の入力!$H38&gt;=3, SUM(DZ16:EA16,EC16)*$GS16*$GV16+EB16*$GS16*$GW16,"-"),"-")</f>
        <v>-</v>
      </c>
      <c r="JG16" s="174" t="str">
        <f>IF($A16&lt;=①基本情報と建物情報の入力!$G$20, IF(①基本情報と建物情報の入力!$H38&gt;=1, ED16*$GT16*$GX16,"-"),"-")</f>
        <v>-</v>
      </c>
      <c r="JH16" s="173" t="str">
        <f>IF($A16&lt;=①基本情報と建物情報の入力!$G$20, IF(①基本情報と建物情報の入力!$H38&gt;=2, EE16*$GT16*$GX16,"-"),"-")</f>
        <v>-</v>
      </c>
      <c r="JI16" s="175" t="str">
        <f>IF($A16&lt;=①基本情報と建物情報の入力!$G$20, IF(①基本情報と建物情報の入力!$H38&gt;=3, EF16*$GT16*$GX16,"-"),"-")</f>
        <v>-</v>
      </c>
      <c r="JJ16" s="176"/>
      <c r="JK16" s="174" t="str">
        <f>IF($A16&lt;=①基本情報と建物情報の入力!$G$20, IF(①基本情報と建物情報の入力!$H38&gt;=1, SUM(HA16,HD16,HG16,HJ16,HM16,HP16,HS16,HV16,HY16)+SUM(IC16,IF16,II16,IL16,IO16,IR16,IU16,IX16,JA16,JD16,JG16),"-"),"-")</f>
        <v>-</v>
      </c>
      <c r="JL16" s="173" t="str">
        <f>IF($A16&lt;=①基本情報と建物情報の入力!$G$20, IF(①基本情報と建物情報の入力!$H38&gt;=2, SUM(HB16,HE16,HH16,HK16,HN16,HQ16,HT16,HW16,HZ16)+SUM(ID16,IG16,IJ16,IM16,IP16,IS16,IV16,IY16,JB16,JE16,JH16),"-"),"-")</f>
        <v>-</v>
      </c>
      <c r="JM16" s="175" t="str">
        <f>IF($A16&lt;=①基本情報と建物情報の入力!$G$20, IF(①基本情報と建物情報の入力!$H38&gt;=3, SUM(HC16,HF16,HI16,HL16,HO16,HR16,HU16,HX16,IA16)+SUM(IE16,IH16,IK16,IN16,IQ16,IT16,IW16,IZ16,JC16,JF16,JI16),"-"),"-")</f>
        <v>-</v>
      </c>
      <c r="JN16" s="173" t="str">
        <f>IF($A16&lt;=①基本情報と建物情報の入力!$G$20, IF(①基本情報と建物情報の入力!$H38&gt;=1, ROUNDUP(JK16/FV16, 2),"-"),"-")</f>
        <v>-</v>
      </c>
      <c r="JO16" s="173" t="str">
        <f>IF($A16&lt;=①基本情報と建物情報の入力!$G$20, IF(①基本情報と建物情報の入力!$H38&gt;=2, ROUNDUP(JL16/FW16, 2),"-"),"-")</f>
        <v>-</v>
      </c>
      <c r="JP16" s="173" t="str">
        <f>IF($A16&lt;=①基本情報と建物情報の入力!$G$20, IF(①基本情報と建物情報の入力!$H38&gt;=3, ROUNDUP(JM16/FX16, 2),"-"),"-")</f>
        <v>-</v>
      </c>
      <c r="JQ16" s="176"/>
      <c r="JR16" s="179" t="str">
        <f>IF($A16&lt;=①基本情報と建物情報の入力!$G$20, INDEX(方位係数!$B$7:$H$16, MATCH(JR$4, 方位係数!$A$7:$A$16,0), MATCH(①基本情報と建物情報の入力!$G$13, 方位係数!$B$6:$I$6,0)),"-")</f>
        <v>-</v>
      </c>
      <c r="JS16" s="179" t="str">
        <f>IF($A16&lt;=①基本情報と建物情報の入力!$G$20, INDEX(方位係数!$B$7:$H$16, MATCH(JS$4, 方位係数!$A$7:$A$16,0), MATCH(①基本情報と建物情報の入力!$G$13, 方位係数!$B$6:$I$6,0)),"-")</f>
        <v>-</v>
      </c>
      <c r="JT16" s="179" t="str">
        <f>IF($A16&lt;=①基本情報と建物情報の入力!$G$20, INDEX(方位係数!$B$7:$H$16, MATCH(JT$4, 方位係数!$A$7:$A$16,0), MATCH(①基本情報と建物情報の入力!$G$13, 方位係数!$B$6:$I$6,0)),"-")</f>
        <v>-</v>
      </c>
      <c r="JU16" s="179" t="str">
        <f>IF($A16&lt;=①基本情報と建物情報の入力!$G$20, INDEX(方位係数!$B$7:$H$16, MATCH(JU$4, 方位係数!$A$7:$A$16,0), MATCH(①基本情報と建物情報の入力!$G$13, 方位係数!$B$6:$I$6,0)),"-")</f>
        <v>-</v>
      </c>
      <c r="JV16" s="179" t="str">
        <f>IF($A16&lt;=①基本情報と建物情報の入力!$G$20, INDEX(方位係数!$B$7:$H$16, MATCH(JV$4, 方位係数!$A$7:$A$16,0), MATCH(①基本情報と建物情報の入力!$G$13, 方位係数!$B$6:$I$6,0)),"-")</f>
        <v>-</v>
      </c>
      <c r="JW16" s="176"/>
      <c r="JX16" s="174" t="str">
        <f>IF($A16&lt;=①基本情報と建物情報の入力!$G$20, IF(①基本情報と建物情報の入力!$H38&gt;=1, IF(AT16=0, 0, AT16*0.034*($FZ16+(BP16*$GJ16+$CE16*$GL16+CH16*$GM16+CW16*$GO16+DR16*$GS16)/AT16)*JR16),"-"),"-")</f>
        <v>-</v>
      </c>
      <c r="JY16" s="173" t="str">
        <f>IF($A16&lt;=①基本情報と建物情報の入力!$G$20, IF(①基本情報と建物情報の入力!$H38&gt;=1, IF(AU16=0, 0, AU16*0.034*($FZ16+(BQ16*$GJ16+$CE16*$GL16+CI16*$GM16+CX16*$GO16+DS16*$GS16)/AU16)*JS16),"-"),"-")</f>
        <v>-</v>
      </c>
      <c r="JZ16" s="173" t="str">
        <f>IF($A16&lt;=①基本情報と建物情報の入力!$G$20, IF(①基本情報と建物情報の入力!$H38&gt;=1, IF(AV16=0, 0, AV16*0.034*($FZ16+(BR16*$GJ16+$CE16*$GL16+CJ16*$GM16+CY16*$GO16+DT16*$GS16)/AV16)*JT16),"-"),"-")</f>
        <v>-</v>
      </c>
      <c r="KA16" s="175" t="str">
        <f>IF($A16&lt;=①基本情報と建物情報の入力!$G$20, IF(①基本情報と建物情報の入力!$H38&gt;=1, IF(AW16=0, 0, AW16*0.034*($FZ16+(BS16*$GJ16+$CE16*$GL16+CK16*$GM16+CZ16*$GO16+DU16*$GS16)/AW16)*JU16),"-"),"-")</f>
        <v>-</v>
      </c>
      <c r="KB16" s="174" t="str">
        <f>IF($A16&lt;=①基本情報と建物情報の入力!$G$20, IF(①基本情報と建物情報の入力!$H38&gt;=2, IF(AX16=0, 0, AX16*0.034*($FZ16+(BT16*$GJ16+$CF16*$GL16+CL16*$GM16+DA16*$GO16+DV16*$GS16)/AX16)*JR16),"-"),"-")</f>
        <v>-</v>
      </c>
      <c r="KC16" s="173" t="str">
        <f>IF($A16&lt;=①基本情報と建物情報の入力!$G$20, IF(①基本情報と建物情報の入力!$H38&gt;=2, IF(AY16=0, 0, AY16*0.034*($FZ16+(BU16*$GJ16+$CF16*$GL16+CM16*$GM16+DB16*$GO16+DW16*$GS16)/AY16)*JS16),"-"),"-")</f>
        <v>-</v>
      </c>
      <c r="KD16" s="173" t="str">
        <f>IF($A16&lt;=①基本情報と建物情報の入力!$G$20, IF(①基本情報と建物情報の入力!$H38&gt;=2, IF(AZ16=0, 0, AZ16*0.034*($FZ16+(BV16*$GJ16+$CF16*$GL16+CN16*$GM16+DC16*$GO16+DX16*$GS16)/AZ16)*JT16),"-"),"-")</f>
        <v>-</v>
      </c>
      <c r="KE16" s="175" t="str">
        <f>IF($A16&lt;=①基本情報と建物情報の入力!$G$20, IF(①基本情報と建物情報の入力!$H38&gt;=2, IF(BA16=0, 0, BA16*0.034*($FZ16+(BW16*$GJ16+$CF16*$GL16+CO16*$GM16+DD16*$GO16+DY16*$GS16)/BA16)*JU16),"-"),"-")</f>
        <v>-</v>
      </c>
      <c r="KF16" s="174" t="str">
        <f>IF($A16&lt;=①基本情報と建物情報の入力!$G$20, IF(①基本情報と建物情報の入力!$H38&gt;=3, IF(BB16=0, 0, BB16*0.034*($FZ16+(BX16*$GJ16+$CG16*$GL16+CP16*$GM16+DE16*$GO16+DZ16*$GS16)/BB16)*JR16),"-"),"-")</f>
        <v>-</v>
      </c>
      <c r="KG16" s="173" t="str">
        <f>IF($A16&lt;=①基本情報と建物情報の入力!$G$20, IF(①基本情報と建物情報の入力!$H38&gt;=3, IF(BC16=0, 0, BC16*0.034*($FZ16+(BY16*$GJ16+$CG16*$GL16+CQ16*$GM16+DF16*$GO16+EA16*$GS16)/BC16)*JS16),"-"),"-")</f>
        <v>-</v>
      </c>
      <c r="KH16" s="173" t="str">
        <f>IF($A16&lt;=①基本情報と建物情報の入力!$G$20, IF(①基本情報と建物情報の入力!$H38&gt;=3, IF(BD16=0, 0, BD16*0.034*($FZ16+(BZ16*$GJ16+$CG16*$GL16+CR16*$GM16+DG16*$GO16+EB16*$GS16)/BD16)*JT16),"-"),"-")</f>
        <v>-</v>
      </c>
      <c r="KI16" s="175" t="str">
        <f>IF($A16&lt;=①基本情報と建物情報の入力!$G$20, IF(①基本情報と建物情報の入力!$H38&gt;=3, IF(BE16=0, 0, BE16*0.034*($FZ16+(CA16*$GJ16+$CG16*$GL16+CS16*$GM16+DH16*$GO16+EC16*$GS16)/BE16)*JU16),"-"),"-")</f>
        <v>-</v>
      </c>
      <c r="KJ16" s="174" t="str">
        <f>IF($A16&lt;=①基本情報と建物情報の入力!$G$20, IF(①基本情報と建物情報の入力!$H38&gt;=1, IF(EX16=0, 0, EX16*0.034*($GA16+(CB16*$GK16+CT16*$GN16+DL16*$GQ16)/EX16)*$JV16),"-"),"-")</f>
        <v>-</v>
      </c>
      <c r="KK16" s="173" t="str">
        <f>IF($A16&lt;=①基本情報と建物情報の入力!$G$20, IF(①基本情報と建物情報の入力!$H38&gt;=2, IF(EY16=0, 0, EY16*0.034*($GA16+(CC16*$GK16+CU16*$GN16+DM16*$GQ16)/EY16)*$JV16),"-"),"-")</f>
        <v>-</v>
      </c>
      <c r="KL16" s="175" t="str">
        <f>IF($A16&lt;=①基本情報と建物情報の入力!$G$20, IF(①基本情報と建物情報の入力!$H38&gt;=3, IF(EZ16=0, 0, EZ16*0.034*($GA16+(CD16*$GK16+CV16*$GN16+DN16*$GQ16)/EZ16)*$JV16),"-"),"-")</f>
        <v>-</v>
      </c>
      <c r="KM16" s="174" t="str">
        <f>IF($A16&lt;=①基本情報と建物情報の入力!$G$20, 0.51,"-")</f>
        <v>-</v>
      </c>
      <c r="KN16" s="175" t="str">
        <f>IF($A16&lt;=①基本情報と建物情報の入力!$G$20, IF(①基本情報と建物情報の入力!$H38&gt;=1, ①基本情報と建物情報の入力!$H$68,"-"),"-")</f>
        <v>-</v>
      </c>
      <c r="KO16" s="174" t="str">
        <f>IF($A16&lt;=①基本情報と建物情報の入力!$G$20, IF(①基本情報と建物情報の入力!$H38&gt;=1, AE16*$KM16*$KN16*JR16,"-"),"-")</f>
        <v>-</v>
      </c>
      <c r="KP16" s="173" t="str">
        <f>IF($A16&lt;=①基本情報と建物情報の入力!$G$20, IF(①基本情報と建物情報の入力!$H38&gt;=1, AF16*$KM16*$KN16,"-"),"-")</f>
        <v>-</v>
      </c>
      <c r="KQ16" s="173" t="str">
        <f>IF($A16&lt;=①基本情報と建物情報の入力!$G$20, IF(①基本情報と建物情報の入力!$H38&gt;=1, AG16*$KM16*$KN16,"-"),"-")</f>
        <v>-</v>
      </c>
      <c r="KR16" s="175" t="str">
        <f>IF($A16&lt;=①基本情報と建物情報の入力!$G$20, IF(①基本情報と建物情報の入力!$H38&gt;=1, AH16*$KM16*$KN16,"-"),"-")</f>
        <v>-</v>
      </c>
      <c r="KS16" s="174" t="str">
        <f>IF($A16&lt;=①基本情報と建物情報の入力!$G$20, IF(①基本情報と建物情報の入力!$H38&gt;=2, AI16*$KM16*$KN16*JR16,"-"),"-")</f>
        <v>-</v>
      </c>
      <c r="KT16" s="173" t="str">
        <f>IF($A16&lt;=①基本情報と建物情報の入力!$G$20, IF(①基本情報と建物情報の入力!$H38&gt;=2, AJ16*$KM16*$KN16*JS16,"-"),"-")</f>
        <v>-</v>
      </c>
      <c r="KU16" s="173" t="str">
        <f>IF($A16&lt;=①基本情報と建物情報の入力!$G$20, IF(①基本情報と建物情報の入力!$H38&gt;=2, AK16*$KM16*$KN16*JT16,"-"),"-")</f>
        <v>-</v>
      </c>
      <c r="KV16" s="175" t="str">
        <f>IF($A16&lt;=①基本情報と建物情報の入力!$G$20, IF(①基本情報と建物情報の入力!$H38&gt;=2, AL16*$KM16*$KN16*JU16,"-"),"-")</f>
        <v>-</v>
      </c>
      <c r="KW16" s="174" t="str">
        <f>IF($A16&lt;=①基本情報と建物情報の入力!$G$20, IF(①基本情報と建物情報の入力!$H38&gt;=3, AM16*$KM16*$KN16*JR16,"-"),"-")</f>
        <v>-</v>
      </c>
      <c r="KX16" s="173" t="str">
        <f>IF($A16&lt;=①基本情報と建物情報の入力!$G$20, IF(①基本情報と建物情報の入力!$H38&gt;=3, AN16*$KM16*$KN16*JS16,"-"),"-")</f>
        <v>-</v>
      </c>
      <c r="KY16" s="173" t="str">
        <f>IF($A16&lt;=①基本情報と建物情報の入力!$G$20, IF(①基本情報と建物情報の入力!$H38&gt;=3, AO16*$KM16*$KN16*JT16,"-"),"-")</f>
        <v>-</v>
      </c>
      <c r="KZ16" s="175" t="str">
        <f>IF($A16&lt;=①基本情報と建物情報の入力!$G$20, IF(①基本情報と建物情報の入力!$H38&gt;=3, AP16*$KM16*$KN16*JU16,"-"),"-")</f>
        <v>-</v>
      </c>
      <c r="LA16" s="173" t="str">
        <f>IF($A16&lt;=①基本情報と建物情報の入力!$G$20, IF(①基本情報と建物情報の入力!$H38&gt;=1, SUM(JX16:KA16,KJ16,KO16:KR16), "-"), "-")</f>
        <v>-</v>
      </c>
      <c r="LB16" s="173" t="str">
        <f>IF($A16&lt;=①基本情報と建物情報の入力!$G$20, IF(①基本情報と建物情報の入力!$H38&gt;=2, SUM(KB16:KE16,KK16,KS16:KV16), "-"), "-")</f>
        <v>-</v>
      </c>
      <c r="LC16" s="173" t="str">
        <f>IF($A16&lt;=①基本情報と建物情報の入力!$G$20, IF(①基本情報と建物情報の入力!$H38&gt;=3, SUM(KF16:KI16,KL16,KW16:KZ16), "-"), "-")</f>
        <v>-</v>
      </c>
      <c r="LD16" s="180" t="str">
        <f>IF($A16&lt;=①基本情報と建物情報の入力!$G$20, IF(①基本情報と建物情報の入力!$H38&gt;=1, ROUNDDOWN(LA16/FV16*100, 1),"-"),"-")</f>
        <v>-</v>
      </c>
      <c r="LE16" s="181" t="str">
        <f>IF($A16&lt;=①基本情報と建物情報の入力!$G$20, IF(①基本情報と建物情報の入力!$H38&gt;=2, ROUNDDOWN(LB16/FW16*100, 1),"-"),"-")</f>
        <v>-</v>
      </c>
      <c r="LF16" s="185" t="str">
        <f>IF($A16&lt;=①基本情報と建物情報の入力!$G$20, IF(①基本情報と建物情報の入力!$H38&gt;=3, ROUNDDOWN(LC16/FX16*100, 1),"-"),"-")</f>
        <v>-</v>
      </c>
      <c r="LG16" s="176"/>
      <c r="LH16" s="182" t="str">
        <f>IF($A16&lt;=①基本情報と建物情報の入力!$G$20, INDEX(方位係数!$B$21:$I$30, MATCH(LH$4, 方位係数!$A$21:$A$30,0), MATCH(①基本情報と建物情報の入力!$G$13, 方位係数!$B$20:$I$20,0)),"-")</f>
        <v>-</v>
      </c>
      <c r="LI16" s="179" t="str">
        <f>IF($A16&lt;=①基本情報と建物情報の入力!$G$20, INDEX(方位係数!$B$21:$I$30, MATCH(LI$4, 方位係数!$A$21:$A$30,0), MATCH(①基本情報と建物情報の入力!$G$13, 方位係数!$B$20:$I$20,0)),"-")</f>
        <v>-</v>
      </c>
      <c r="LJ16" s="179" t="str">
        <f>IF($A16&lt;=①基本情報と建物情報の入力!$G$20, INDEX(方位係数!$B$21:$I$30, MATCH(LJ$4, 方位係数!$A$21:$A$30,0), MATCH(①基本情報と建物情報の入力!$G$13, 方位係数!$B$20:$I$20,0)),"-")</f>
        <v>-</v>
      </c>
      <c r="LK16" s="179" t="str">
        <f>IF($A16&lt;=①基本情報と建物情報の入力!$G$20, INDEX(方位係数!$B$21:$I$30, MATCH(LK$4, 方位係数!$A$21:$A$30,0), MATCH(①基本情報と建物情報の入力!$G$13, 方位係数!$B$20:$I$20,0)),"-")</f>
        <v>-</v>
      </c>
      <c r="LL16" s="183" t="str">
        <f>IF($A16&lt;=①基本情報と建物情報の入力!$G$20, INDEX(方位係数!$B$21:$I$30, MATCH(LL$4, 方位係数!$A$21:$A$30,0), MATCH(①基本情報と建物情報の入力!$G$13, 方位係数!$B$20:$I$20,0)),"-")</f>
        <v>-</v>
      </c>
      <c r="LM16" s="176"/>
      <c r="LN16" s="177" t="str">
        <f>IF($A16&lt;=①基本情報と建物情報の入力!$G$20, IF(①基本情報と建物情報の入力!$H38&gt;=1, IF(AT16=0, 0, AT16*0.034*($FZ16+(BP16*$GJ16+$CE16*$GL16+CH16*$GM16+CW16*$GO16+DR16*$GS16)/AT16)*LH16),"-"),"-")</f>
        <v>-</v>
      </c>
      <c r="LO16" s="178" t="str">
        <f>IF($A16&lt;=①基本情報と建物情報の入力!$G$20, IF(①基本情報と建物情報の入力!$H38&gt;=1, IF(AU16=0, 0, AU16*0.034*($FZ16+(BQ16*$GJ16+$CE16*$GL16+CI16*$GM16+CX16*$GO16+DS16*$GS16)/AU16)*LI16),"-"),"-")</f>
        <v>-</v>
      </c>
      <c r="LP16" s="178" t="str">
        <f>IF($A16&lt;=①基本情報と建物情報の入力!$G$20, IF(①基本情報と建物情報の入力!$H38&gt;=1, IF(AV16=0, 0, AV16*0.034*($FZ16+(BR16*$GJ16+$CE16*$GL16+CJ16*$GM16+CY16*$GO16+DT16*$GS16)/AV16)*LJ16),"-"),"-")</f>
        <v>-</v>
      </c>
      <c r="LQ16" s="184" t="str">
        <f>IF($A16&lt;=①基本情報と建物情報の入力!$G$20, IF(①基本情報と建物情報の入力!$H38&gt;=1, IF(AW16=0, 0, AW16*0.034*($FZ16+(BS16*$GJ16+$CE16*$GL16+CK16*$GM16+CZ16*$GO16+DU16*$GS16)/AW16)*LK16),"-"),"-")</f>
        <v>-</v>
      </c>
      <c r="LR16" s="174" t="str">
        <f>IF($A16&lt;=①基本情報と建物情報の入力!$G$20, IF(①基本情報と建物情報の入力!$H38&gt;=2, IF(AX16=0, 0, AX16*0.034*($FZ16+(BT16*$GJ16+$CF16*$GL16+CL16*$GM16+DA16*$GO16+DV16*$GS16)/AX16)*LH16),"-"),"-")</f>
        <v>-</v>
      </c>
      <c r="LS16" s="173" t="str">
        <f>IF($A16&lt;=①基本情報と建物情報の入力!$G$20, IF(①基本情報と建物情報の入力!$H38&gt;=2, IF(AY16=0, 0, AY16*0.034*($FZ16+(BU16*$GJ16+$CF16*$GL16+CM16*$GM16+DB16*$GO16+DW16*$GS16)/AY16)*LI16),"-"),"-")</f>
        <v>-</v>
      </c>
      <c r="LT16" s="173" t="str">
        <f>IF($A16&lt;=①基本情報と建物情報の入力!$G$20, IF(①基本情報と建物情報の入力!$H38&gt;=2, IF(AZ16=0, 0, AZ16*0.034*($FZ16+(BV16*$GJ16+$CF16*$GL16+CN16*$GM16+DC16*$GO16+DX16*$GS16)/AZ16)*LJ16),"-"),"-")</f>
        <v>-</v>
      </c>
      <c r="LU16" s="175" t="str">
        <f>IF($A16&lt;=①基本情報と建物情報の入力!$G$20, IF(①基本情報と建物情報の入力!$H38&gt;=2, IF(BA16=0, 0, BA16*0.034*($FZ16+(BW16*$GJ16+$CF16*$GL16+CO16*$GM16+DD16*$GO16+DY16*$GS16)/BA16)*LK16),"-"),"-")</f>
        <v>-</v>
      </c>
      <c r="LV16" s="174" t="str">
        <f>IF($A16&lt;=①基本情報と建物情報の入力!$G$20, IF(①基本情報と建物情報の入力!$H38&gt;=3, IF(BB16=0, 0, BB16*0.034*($FZ16+(BX16*$GJ16+$CG16*$GL16+CP16*$GM16+DE16*$GO16+DZ16*$GS16)/BB16)*LH16),"-"),"-")</f>
        <v>-</v>
      </c>
      <c r="LW16" s="173" t="str">
        <f>IF($A16&lt;=①基本情報と建物情報の入力!$G$20, IF(①基本情報と建物情報の入力!$H38&gt;=3, IF(BC16=0, 0, BC16*0.034*($FZ16+(BY16*$GJ16+$CG16*$GL16+CQ16*$GM16+DF16*$GO16+EA16*$GS16)/BC16)*LI16),"-"),"-")</f>
        <v>-</v>
      </c>
      <c r="LX16" s="173" t="str">
        <f>IF($A16&lt;=①基本情報と建物情報の入力!$G$20, IF(①基本情報と建物情報の入力!$H38&gt;=3, IF(BD16=0, 0, BD16*0.034*($FZ16+(BZ16*$GJ16+$CG16*$GL16+CR16*$GM16+DG16*$GO16+EB16*$GS16)/BD16)*LJ16),"-"),"-")</f>
        <v>-</v>
      </c>
      <c r="LY16" s="175" t="str">
        <f>IF($A16&lt;=①基本情報と建物情報の入力!$G$20, IF(①基本情報と建物情報の入力!$H38&gt;=3, IF(BE16=0, 0, BE16*0.034*($FZ16+(CA16*$GJ16+$CG16*$GL16+CS16*$GM16+DH16*$GO16+EC16*$GS16)/BE16)*LK16),"-"),"-")</f>
        <v>-</v>
      </c>
      <c r="LZ16" s="173" t="str">
        <f>IF($A16&lt;=①基本情報と建物情報の入力!$G$20, IF(①基本情報と建物情報の入力!$H38&gt;=1, IF(EX16=0, 0, EX16*0.034*($GA16+(CB16*$GK16+CT16*$GN16+DL16*$GQ16)/EX16)*$LL16),"-"),"-")</f>
        <v>-</v>
      </c>
      <c r="MA16" s="173" t="str">
        <f>IF($A16&lt;=①基本情報と建物情報の入力!$G$20, IF(①基本情報と建物情報の入力!$H38&gt;=2, IF(EY16=0, 0, EY16*0.034*($GA16+(CC16*$GK16+CU16*$GN16+DM16*$GQ16)/EY16)*$LL16),"-"),"-")</f>
        <v>-</v>
      </c>
      <c r="MB16" s="173" t="str">
        <f>IF($A16&lt;=①基本情報と建物情報の入力!$G$20, IF(①基本情報と建物情報の入力!$H38&gt;=3, IF(EZ16=0, 0, EZ16*0.034*($GA16+(CD16*$GK16+CV16*$GN16+DN16*$GQ16)/EZ16)*$LL16),"-"),"-")</f>
        <v>-</v>
      </c>
      <c r="MC16" s="174" t="str">
        <f>IF($A16&lt;=①基本情報と建物情報の入力!$G$20, 0.93,"-")</f>
        <v>-</v>
      </c>
      <c r="MD16" s="175" t="str">
        <f>IF($A16&lt;=①基本情報と建物情報の入力!$G$20, IF(①基本情報と建物情報の入力!$H38&gt;=1, ①基本情報と建物情報の入力!$H$69,"-"),"-")</f>
        <v>-</v>
      </c>
      <c r="ME16" s="174" t="str">
        <f>IF($A16&lt;=①基本情報と建物情報の入力!$G$20, IF(①基本情報と建物情報の入力!$H38&gt;=1, AE16*$MC16*$MD16*LH16,"-"),"-")</f>
        <v>-</v>
      </c>
      <c r="MF16" s="173" t="str">
        <f>IF($A16&lt;=①基本情報と建物情報の入力!$G$20, IF(①基本情報と建物情報の入力!$H38&gt;=1, AF16*$MC16*$MD16*LI16,"-"),"-")</f>
        <v>-</v>
      </c>
      <c r="MG16" s="173" t="str">
        <f>IF($A16&lt;=①基本情報と建物情報の入力!$G$20, IF(①基本情報と建物情報の入力!$H38&gt;=1, AG16*$MC16*$MD16*LJ16,"-"),"-")</f>
        <v>-</v>
      </c>
      <c r="MH16" s="175" t="str">
        <f>IF($A16&lt;=①基本情報と建物情報の入力!$G$20, IF(①基本情報と建物情報の入力!$H38&gt;=1, AH16*$MC16*$MD16*LK16,"-"),"-")</f>
        <v>-</v>
      </c>
      <c r="MI16" s="174" t="str">
        <f>IF($A16&lt;=①基本情報と建物情報の入力!$G$20, IF(①基本情報と建物情報の入力!$H38&gt;=2, AI16*$MC16*$MD16*LH16,"-"),"-")</f>
        <v>-</v>
      </c>
      <c r="MJ16" s="173" t="str">
        <f>IF($A16&lt;=①基本情報と建物情報の入力!$G$20, IF(①基本情報と建物情報の入力!$H38&gt;=2, AJ16*$MC16*$MD16*LI16,"-"),"-")</f>
        <v>-</v>
      </c>
      <c r="MK16" s="173" t="str">
        <f>IF($A16&lt;=①基本情報と建物情報の入力!$G$20, IF(①基本情報と建物情報の入力!$H38&gt;=2, AK16*$MC16*$MD16*LJ16,"-"),"-")</f>
        <v>-</v>
      </c>
      <c r="ML16" s="175" t="str">
        <f>IF($A16&lt;=①基本情報と建物情報の入力!$G$20, IF(①基本情報と建物情報の入力!$H38&gt;=2, AL16*$MC16*$MD16*LK16,"-"),"-")</f>
        <v>-</v>
      </c>
      <c r="MM16" s="174" t="str">
        <f>IF($A16&lt;=①基本情報と建物情報の入力!$G$20, IF(①基本情報と建物情報の入力!$H38&gt;=3, AM16*$MC16*$MD16*LH16,"-"),"-")</f>
        <v>-</v>
      </c>
      <c r="MN16" s="173" t="str">
        <f>IF($A16&lt;=①基本情報と建物情報の入力!$G$20, IF(①基本情報と建物情報の入力!$H38&gt;=3, AN16*$MC16*$MD16*LI16,"-"),"-")</f>
        <v>-</v>
      </c>
      <c r="MO16" s="173" t="str">
        <f>IF($A16&lt;=①基本情報と建物情報の入力!$G$20, IF(①基本情報と建物情報の入力!$H38&gt;=3, AO16*$MC16*$MD16*LJ16,"-"),"-")</f>
        <v>-</v>
      </c>
      <c r="MP16" s="175" t="str">
        <f>IF($A16&lt;=①基本情報と建物情報の入力!$G$20, IF(①基本情報と建物情報の入力!$H38&gt;=3, AP16*$MC16*$MD16*LK16,"-"),"-")</f>
        <v>-</v>
      </c>
      <c r="MQ16" s="173" t="str">
        <f>IF($A16&lt;=①基本情報と建物情報の入力!$G$20, IF(①基本情報と建物情報の入力!$H38&gt;=1, SUM(LN16:LQ16,LZ16,ME16:MH16), "-"), "-")</f>
        <v>-</v>
      </c>
      <c r="MR16" s="173" t="str">
        <f>IF($A16&lt;=①基本情報と建物情報の入力!$G$20, IF(①基本情報と建物情報の入力!$H38&gt;=2, SUM(LR16:LU16,MA16,MI16:ML16), "-"), "-")</f>
        <v>-</v>
      </c>
      <c r="MS16" s="173" t="str">
        <f>IF($A16&lt;=①基本情報と建物情報の入力!$G$20, IF(①基本情報と建物情報の入力!$H38&gt;=3, SUM(LV16:LY16,MB16,MM16:MP16), "-"), "-")</f>
        <v>-</v>
      </c>
      <c r="MT16" s="180" t="str">
        <f>IF($A16&lt;=①基本情報と建物情報の入力!$G$20, IF(①基本情報と建物情報の入力!$H38&gt;=1, ROUNDUP(MQ16/FV16*100,1),"-"),"-")</f>
        <v>-</v>
      </c>
      <c r="MU16" s="181" t="str">
        <f>IF($A16&lt;=①基本情報と建物情報の入力!$G$20, IF(①基本情報と建物情報の入力!$H38&gt;=2,ROUNDUP(MR16/FW16*100,1),"-"),"-")</f>
        <v>-</v>
      </c>
      <c r="MV16" s="185" t="str">
        <f>IF($A16&lt;=①基本情報と建物情報の入力!$G$20, IF(①基本情報と建物情報の入力!$H38&gt;=3, ROUNDUP(MS16/FX16*100,1),"-"),"-")</f>
        <v>-</v>
      </c>
      <c r="MW16" s="176"/>
      <c r="MX16" s="174" t="str">
        <f>IF($A16&lt;=①基本情報と建物情報の入力!$G$20, IF(①基本情報と建物情報の入力!$H38&gt;=1, 1,"-"), "-")</f>
        <v>-</v>
      </c>
      <c r="MY16" s="173" t="str">
        <f>IF($A16&lt;=①基本情報と建物情報の入力!$G$20, IF(①基本情報と建物情報の入力!$H38&gt;=2, 1,"-"), "-")</f>
        <v>-</v>
      </c>
      <c r="MZ16" s="175" t="str">
        <f>IF($A16&lt;=①基本情報と建物情報の入力!$G$20, IF(①基本情報と建物情報の入力!$H38&gt;=3, ①基本情報と建物情報の入力!$H38-2,"-"), "-")</f>
        <v>-</v>
      </c>
      <c r="NA16" s="174" t="str">
        <f>IF($A16&lt;=①基本情報と建物情報の入力!$G$20, IF(①基本情報と建物情報の入力!$H38&gt;=1, FV16*MX16, "-"),"-")</f>
        <v>-</v>
      </c>
      <c r="NB16" s="173" t="str">
        <f>IF($A16&lt;=①基本情報と建物情報の入力!$G$20, IF(①基本情報と建物情報の入力!$H38&gt;=2, FW16*MY16, "-"),"-")</f>
        <v>-</v>
      </c>
      <c r="NC16" s="175" t="str">
        <f>IF($A16&lt;=①基本情報と建物情報の入力!$G$20, IF(①基本情報と建物情報の入力!$H38&gt;=3, FX16*MZ16, "-"),"-")</f>
        <v>-</v>
      </c>
      <c r="ND16" s="174" t="str">
        <f>IF($A16&lt;=①基本情報と建物情報の入力!$G$20, IF(①基本情報と建物情報の入力!$H38&gt;=1,  JK16*MX16, "-"),"-")</f>
        <v>-</v>
      </c>
      <c r="NE16" s="173" t="str">
        <f>IF($A16&lt;=①基本情報と建物情報の入力!$G$20, IF(①基本情報と建物情報の入力!$H38&gt;=2,  JL16*MY16, "-"),"-")</f>
        <v>-</v>
      </c>
      <c r="NF16" s="175" t="str">
        <f>IF($A16&lt;=①基本情報と建物情報の入力!$G$20, IF(①基本情報と建物情報の入力!$H38&gt;=3,  JM16*MZ16, "-"),"-")</f>
        <v>-</v>
      </c>
      <c r="NG16" s="174" t="str">
        <f>IF($A16&lt;=①基本情報と建物情報の入力!$G$20, IF(①基本情報と建物情報の入力!$H38&gt;=1,  MQ16*MX16, "-"),"-")</f>
        <v>-</v>
      </c>
      <c r="NH16" s="173" t="str">
        <f>IF($A16&lt;=①基本情報と建物情報の入力!$G$20, IF(①基本情報と建物情報の入力!$H38&gt;=2,  MR16*MY16, "-"),"-")</f>
        <v>-</v>
      </c>
      <c r="NI16" s="175" t="str">
        <f>IF($A16&lt;=①基本情報と建物情報の入力!$G$20, IF(①基本情報と建物情報の入力!$H38&gt;=3,  MS16*MZ16, "-"),"-")</f>
        <v>-</v>
      </c>
      <c r="NJ16" s="186"/>
      <c r="NK16" s="186"/>
      <c r="NL16" s="176"/>
      <c r="NM16" s="215" t="str">
        <f>IF($A16&lt;=①基本情報と建物情報の入力!$G$20,IF(①基本情報と建物情報の入力!$H38&gt;=1,③一次エネルギー消費量の計算結果!E42-③一次エネルギー消費量の計算結果!F42,"-"),"-")</f>
        <v>-</v>
      </c>
      <c r="NN16" s="216" t="str">
        <f>IF($A16&lt;=①基本情報と建物情報の入力!$G$20,IF(①基本情報と建物情報の入力!$H38&gt;=2,③一次エネルギー消費量の計算結果!E43-③一次エネルギー消費量の計算結果!F43,"-"),"-")</f>
        <v>-</v>
      </c>
      <c r="NO16" s="217" t="str">
        <f>IF($A16&lt;=①基本情報と建物情報の入力!$G$20,IF(①基本情報と建物情報の入力!$H38&gt;=3,③一次エネルギー消費量の計算結果!E44-③一次エネルギー消費量の計算結果!F44,"-"),"-")</f>
        <v>-</v>
      </c>
      <c r="NP16" s="215" t="str">
        <f>IF($A16&lt;=①基本情報と建物情報の入力!$G$20,IF(①基本情報と建物情報の入力!$H38&gt;=1,③一次エネルギー消費量の計算結果!G42-③一次エネルギー消費量の計算結果!H42,"-"),"-")</f>
        <v>-</v>
      </c>
      <c r="NQ16" s="216" t="str">
        <f>IF($A16&lt;=①基本情報と建物情報の入力!$G$20,IF(①基本情報と建物情報の入力!$H38&gt;=2,③一次エネルギー消費量の計算結果!G43-③一次エネルギー消費量の計算結果!H43,"-"),"-")</f>
        <v>-</v>
      </c>
      <c r="NR16" s="217" t="str">
        <f>IF($A16&lt;=①基本情報と建物情報の入力!$G$20,IF(①基本情報と建物情報の入力!$H38&gt;=3,③一次エネルギー消費量の計算結果!G44-③一次エネルギー消費量の計算結果!H44,"-"),"-")</f>
        <v>-</v>
      </c>
      <c r="NS16" s="215" t="str">
        <f>IF($A16&lt;=①基本情報と建物情報の入力!$G$20, IF(①基本情報と建物情報の入力!$H38&gt;=1,NM16*MX16,"-"), "-")</f>
        <v>-</v>
      </c>
      <c r="NT16" s="216" t="str">
        <f>IF($A16&lt;=①基本情報と建物情報の入力!$G$20, IF(①基本情報と建物情報の入力!$H38&gt;=2,NN16*MY16,"-"), "-")</f>
        <v>-</v>
      </c>
      <c r="NU16" s="217" t="str">
        <f>IF($A16&lt;=①基本情報と建物情報の入力!$G$20, IF(①基本情報と建物情報の入力!$H38&gt;=3,NO16*MZ16,"-"), "-")</f>
        <v>-</v>
      </c>
      <c r="NV16" s="215" t="str">
        <f>IF($A16&lt;=①基本情報と建物情報の入力!$G$20, IF(①基本情報と建物情報の入力!$H38&gt;=1,NP16*MX16,"-"), "-")</f>
        <v>-</v>
      </c>
      <c r="NW16" s="216" t="str">
        <f>IF($A16&lt;=①基本情報と建物情報の入力!$G$20, IF(①基本情報と建物情報の入力!$H38&gt;=2,NQ16*MY16,"-"), "-")</f>
        <v>-</v>
      </c>
      <c r="NX16" s="216" t="str">
        <f>IF($A16&lt;=①基本情報と建物情報の入力!$G$20, IF(①基本情報と建物情報の入力!$H38&gt;=3,NR16*MZ16,"-"), "-")</f>
        <v>-</v>
      </c>
      <c r="NY16" s="186"/>
      <c r="NZ16" s="186"/>
    </row>
    <row r="17" spans="1:390" s="16" customFormat="1">
      <c r="A17" s="155">
        <f t="shared" si="0"/>
        <v>11</v>
      </c>
      <c r="B17" s="156" t="s">
        <v>104</v>
      </c>
      <c r="C17" s="157" t="str">
        <f>IF(A17&lt;=①基本情報と建物情報の入力!$G$20, ①基本情報と建物情報の入力!$G$19/①基本情報と建物情報の入力!$G$20, "-")</f>
        <v>-</v>
      </c>
      <c r="D17" s="157" t="str">
        <f>IF(A17&lt;=①基本情報と建物情報の入力!$G$20, IF(①基本情報と建物情報の入力!H39&gt;=1, (①基本情報と建物情報の入力!$D39+SQRT(①基本情報と建物情報の入力!$D39^2-16*①基本情報と建物情報の入力!$C39))/4, "-"), "-")</f>
        <v>-</v>
      </c>
      <c r="E17" s="157" t="str">
        <f>IF(A17&lt;=①基本情報と建物情報の入力!$G$20, IF(①基本情報と建物情報の入力!H39&gt;=1, (①基本情報と建物情報の入力!$D39-SQRT(①基本情報と建物情報の入力!$D39^2-16*①基本情報と建物情報の入力!$C39))/4, "-"), "-")</f>
        <v>-</v>
      </c>
      <c r="F17" s="157" t="str">
        <f>IF(A17&lt;=①基本情報と建物情報の入力!$G$20, IF(①基本情報と建物情報の入力!H39&gt;=1, IF(A17=①基本情報と建物情報の入力!$G$20, ①基本情報と建物情報の入力!$C39, ①基本情報と建物情報の入力!G39), "-"), "-")</f>
        <v>-</v>
      </c>
      <c r="G17" s="157" t="str">
        <f>IF(A17&lt;=①基本情報と建物情報の入力!$G$20, IF(①基本情報と建物情報の入力!H39&gt;=1, IF(A17=1, 0, ①基本情報と建物情報の入力!F39), "-"), "-")</f>
        <v>-</v>
      </c>
      <c r="H17" s="158" t="str">
        <f>IF(A17&lt;=①基本情報と建物情報の入力!$G$20,IF(①基本情報と建物情報の入力!H39&gt;=1, ①基本情報と建物情報の入力!$E39*(1-(0.24/①基本情報と建物情報の入力!$H39))*0.64,"-"), "-")</f>
        <v>-</v>
      </c>
      <c r="I17" s="157" t="str">
        <f>IF(A17&lt;=①基本情報と建物情報の入力!$G$20,IF(①基本情報と建物情報の入力!H39&gt;=1,①基本情報と建物情報の入力!$E39*0.12/①基本情報と建物情報の入力!$H39,"-"), "-")</f>
        <v>-</v>
      </c>
      <c r="J17" s="157" t="str">
        <f>IF(A17&lt;=①基本情報と建物情報の入力!$G$20,IF(①基本情報と建物情報の入力!H39&gt;=1,①基本情報と建物情報の入力!$E39*(1-(0.24/①基本情報と建物情報の入力!$H39))*0.36,"-"), "-")</f>
        <v>-</v>
      </c>
      <c r="K17" s="159" t="str">
        <f>IF(A17&lt;=①基本情報と建物情報の入力!$G$20,IF(①基本情報と建物情報の入力!H39&gt;=1,①基本情報と建物情報の入力!$E39*0.12/①基本情報と建物情報の入力!$H39,"-"), "-")</f>
        <v>-</v>
      </c>
      <c r="L17" s="158" t="str">
        <f>IF($A17&lt;=①基本情報と建物情報の入力!$G$20, IF(①基本情報と建物情報の入力!H39&gt;=1,D17*$C17-H17, "-"), "-")</f>
        <v>-</v>
      </c>
      <c r="M17" s="157" t="str">
        <f>IF($A17&lt;=①基本情報と建物情報の入力!$G$20, IF(①基本情報と建物情報の入力!H39&gt;=1,E17*$C17-I17, "-"), "-")</f>
        <v>-</v>
      </c>
      <c r="N17" s="157" t="str">
        <f>IF($A17&lt;=①基本情報と建物情報の入力!$G$20, IF(①基本情報と建物情報の入力!H39&gt;=1,D17*$C17-J17-1.6*①基本情報と建物情報の入力!$H39, "-"), "-")</f>
        <v>-</v>
      </c>
      <c r="O17" s="159" t="str">
        <f>IF($A17&lt;=①基本情報と建物情報の入力!$G$20, IF(①基本情報と建物情報の入力!H39&gt;=1,E17*$C17-K17, "-"), "-")</f>
        <v>-</v>
      </c>
      <c r="P17" s="158" t="str">
        <f>IF(A17&lt;=①基本情報と建物情報の入力!$G$20, IF(①基本情報と建物情報の入力!H39&gt;=1,①基本情報と建物情報の入力!C39/①基本情報と建物情報の入力!H39, "-"), "-")</f>
        <v>-</v>
      </c>
      <c r="Q17" s="157" t="str">
        <f>IF(A17&lt;=①基本情報と建物情報の入力!$G$20, IF(①基本情報と建物情報の入力!H39&gt;=2, ①基本情報と建物情報の入力!C39/①基本情報と建物情報の入力!H39, "-"),"-")</f>
        <v>-</v>
      </c>
      <c r="R17" s="159" t="str">
        <f>IF(A17&lt;=①基本情報と建物情報の入力!$G$20,IF(①基本情報と建物情報の入力!H39&gt;=3, ①基本情報と建物情報の入力!C39/①基本情報と建物情報の入力!H39, "-"),"-")</f>
        <v>-</v>
      </c>
      <c r="S17" s="158" t="str">
        <f>IF($A17&lt;=①基本情報と建物情報の入力!$G$20, IF(①基本情報と建物情報の入力!$H39&gt;=1, IF(①基本情報と建物情報の入力!$I39="有り", P17*室面積の比率!$B$4, P17*室面積の比率!$B$5),"-"), "-")</f>
        <v>-</v>
      </c>
      <c r="T17" s="157" t="str">
        <f>IF($A17&lt;=①基本情報と建物情報の入力!$G$20, IF(①基本情報と建物情報の入力!$H39&gt;=2, IF(①基本情報と建物情報の入力!$I39="有り", Q17*室面積の比率!$B$4, Q17*室面積の比率!$B$5),"-"), "-")</f>
        <v>-</v>
      </c>
      <c r="U17" s="159" t="str">
        <f>IF($A17&lt;=①基本情報と建物情報の入力!$G$20, IF(①基本情報と建物情報の入力!$H39&gt;=3, IF(①基本情報と建物情報の入力!$I39="有り", R17*室面積の比率!$B$4, R17*室面積の比率!$B$5),"-"), "-")</f>
        <v>-</v>
      </c>
      <c r="V17" s="158" t="str">
        <f>IF($A17&lt;=①基本情報と建物情報の入力!$G$20, IF(①基本情報と建物情報の入力!$H39&gt;=1, IF(①基本情報と建物情報の入力!$I39="有り", P17*室面積の比率!$C$4, 0),"-"), "-")</f>
        <v>-</v>
      </c>
      <c r="W17" s="157" t="str">
        <f>IF($A17&lt;=①基本情報と建物情報の入力!$G$20, IF(①基本情報と建物情報の入力!$H39&gt;=2, IF(①基本情報と建物情報の入力!$I39="有り", Q17*室面積の比率!$C$4, 0),"-"), "-")</f>
        <v>-</v>
      </c>
      <c r="X17" s="159" t="str">
        <f>IF($A17&lt;=①基本情報と建物情報の入力!$G$20, IF(①基本情報と建物情報の入力!$H39&gt;=3, IF(①基本情報と建物情報の入力!$I39="有り", R17*室面積の比率!$C$4, 0),"-"), "-")</f>
        <v>-</v>
      </c>
      <c r="Y17" s="158" t="str">
        <f>IF(A17&lt;=①基本情報と建物情報の入力!$G$20, IF(①基本情報と建物情報の入力!H39&gt;=1, F17/①基本情報と建物情報の入力!H39, "-"),"-")</f>
        <v>-</v>
      </c>
      <c r="Z17" s="157" t="str">
        <f>IF(A17&lt;=①基本情報と建物情報の入力!$G$20, IF(①基本情報と建物情報の入力!H39&gt;=2, F17/①基本情報と建物情報の入力!H39, "-"),"-")</f>
        <v>-</v>
      </c>
      <c r="AA17" s="159" t="str">
        <f>IF(A17&lt;=①基本情報と建物情報の入力!$G$20, IF(①基本情報と建物情報の入力!H39&gt;=3, F17/①基本情報と建物情報の入力!H39, "-"),"-")</f>
        <v>-</v>
      </c>
      <c r="AB17" s="158" t="str">
        <f>IF(A17&lt;=①基本情報と建物情報の入力!$G$20, IF(①基本情報と建物情報の入力!H39&gt;=1, G17/①基本情報と建物情報の入力!H39, "-"),"-")</f>
        <v>-</v>
      </c>
      <c r="AC17" s="157" t="str">
        <f>IF(A17&lt;=①基本情報と建物情報の入力!$G$20, IF(①基本情報と建物情報の入力!H39&gt;=2, G17/①基本情報と建物情報の入力!H39, "-"),"-")</f>
        <v>-</v>
      </c>
      <c r="AD17" s="159" t="str">
        <f>IF(A17&lt;=①基本情報と建物情報の入力!$G$20, IF(①基本情報と建物情報の入力!H39&gt;=3, G17/①基本情報と建物情報の入力!H39, "-"),"-")</f>
        <v>-</v>
      </c>
      <c r="AE17" s="158" t="str">
        <f>IF(A17&lt;=①基本情報と建物情報の入力!$G$20, IF(①基本情報と建物情報の入力!H39&gt;=1,H17/①基本情報と建物情報の入力!H39,"-"), "-")</f>
        <v>-</v>
      </c>
      <c r="AF17" s="157" t="str">
        <f>IF(A17&lt;=①基本情報と建物情報の入力!$G$20,IF(①基本情報と建物情報の入力!H39&gt;=1,I17,"-"), "-")</f>
        <v>-</v>
      </c>
      <c r="AG17" s="157" t="str">
        <f>IF(A17&lt;=①基本情報と建物情報の入力!$G$20,IF(①基本情報と建物情報の入力!H39&gt;=1,J17/①基本情報と建物情報の入力!H39,"-"), "-")</f>
        <v>-</v>
      </c>
      <c r="AH17" s="159" t="str">
        <f>IF(A17&lt;=①基本情報と建物情報の入力!$G$20,IF(①基本情報と建物情報の入力!H39&gt;=1,IF(①基本情報と建物情報の入力!H39=1, K17,0), "-"),"-")</f>
        <v>-</v>
      </c>
      <c r="AI17" s="158" t="str">
        <f>IF(A17&lt;=①基本情報と建物情報の入力!$G$20, IF(①基本情報と建物情報の入力!H39&gt;=2, H17/①基本情報と建物情報の入力!H39,"-"),"-")</f>
        <v>-</v>
      </c>
      <c r="AJ17" s="157" t="str">
        <f>IF(A17&lt;=①基本情報と建物情報の入力!$G$20,IF(①基本情報と建物情報の入力!H39&gt;=2, 0, "-"), "-")</f>
        <v>-</v>
      </c>
      <c r="AK17" s="157" t="str">
        <f>IF(A17&lt;=①基本情報と建物情報の入力!$G$20, IF(①基本情報と建物情報の入力!H39&gt;=2, J17/①基本情報と建物情報の入力!H39,"-"),"-")</f>
        <v>-</v>
      </c>
      <c r="AL17" s="159" t="str">
        <f>IF(A17&lt;=①基本情報と建物情報の入力!$G$20, IF(①基本情報と建物情報の入力!H39&gt;=2, K17, "-"), "-")</f>
        <v>-</v>
      </c>
      <c r="AM17" s="158" t="str">
        <f>IF(A17&lt;=①基本情報と建物情報の入力!$G$20, IF(①基本情報と建物情報の入力!H39&gt;=3, H17/①基本情報と建物情報の入力!H39,"-"), "-")</f>
        <v>-</v>
      </c>
      <c r="AN17" s="157" t="str">
        <f>IF(A17&lt;=①基本情報と建物情報の入力!$G$20, IF(①基本情報と建物情報の入力!H39&gt;=3, 0, "-"),"-")</f>
        <v>-</v>
      </c>
      <c r="AO17" s="157" t="str">
        <f>IF(A17&lt;=①基本情報と建物情報の入力!$G$20,IF(①基本情報と建物情報の入力!H39&gt;=3, J17/①基本情報と建物情報の入力!H39,"-"),"-")</f>
        <v>-</v>
      </c>
      <c r="AP17" s="159" t="str">
        <f>IF(A17&lt;=①基本情報と建物情報の入力!$G$20,IF(①基本情報と建物情報の入力!H39&gt;=3, 0, "-"),"-")</f>
        <v>-</v>
      </c>
      <c r="AQ17" s="158" t="str">
        <f>IF(A17&lt;=①基本情報と建物情報の入力!$G$20,IF(①基本情報と建物情報の入力!H39&gt;=1,1.6,"-"), "-")</f>
        <v>-</v>
      </c>
      <c r="AR17" s="157" t="str">
        <f>IF(A17&lt;=①基本情報と建物情報の入力!$G$20, IF(①基本情報と建物情報の入力!H39&gt;=2, 1.6, "-"), "-")</f>
        <v>-</v>
      </c>
      <c r="AS17" s="159" t="str">
        <f>IF(A17&lt;=①基本情報と建物情報の入力!$G$20, IF(①基本情報と建物情報の入力!H39&gt;=3, 1.6, "-"), "-")</f>
        <v>-</v>
      </c>
      <c r="AT17" s="158" t="str">
        <f>IF(A17&lt;=①基本情報と建物情報の入力!$G$20, IF(①基本情報と建物情報の入力!H39&gt;=1,L17/①基本情報と建物情報の入力!H39, "-"), "-")</f>
        <v>-</v>
      </c>
      <c r="AU17" s="157" t="str">
        <f>IF(A17&lt;=①基本情報と建物情報の入力!$G$20, IF(①基本情報と建物情報の入力!H39&gt;=1,M17, "-"), "-")</f>
        <v>-</v>
      </c>
      <c r="AV17" s="157" t="str">
        <f>IF(A17&lt;=①基本情報と建物情報の入力!$G$20, IF(①基本情報と建物情報の入力!H39&gt;=1,N17/①基本情報と建物情報の入力!H39, "-"), "-")</f>
        <v>-</v>
      </c>
      <c r="AW17" s="159" t="str">
        <f>IF(A17&lt;=①基本情報と建物情報の入力!$G$20, IF(①基本情報と建物情報の入力!H39&gt;=1, IF(①基本情報と建物情報の入力!H39=1, O17, 0), "-"), "-")</f>
        <v>-</v>
      </c>
      <c r="AX17" s="158" t="str">
        <f>IF(A17&lt;=①基本情報と建物情報の入力!$G$20, IF(①基本情報と建物情報の入力!H39&gt;=2, L17/①基本情報と建物情報の入力!H39, "-"), "-")</f>
        <v>-</v>
      </c>
      <c r="AY17" s="157" t="str">
        <f>IF(A17&lt;=①基本情報と建物情報の入力!$G$20, IF(①基本情報と建物情報の入力!H39&gt;=2, 0, "-"), "-")</f>
        <v>-</v>
      </c>
      <c r="AZ17" s="157" t="str">
        <f>IF(A17&lt;=①基本情報と建物情報の入力!$G$20, IF(①基本情報と建物情報の入力!H39&gt;=2, N17/①基本情報と建物情報の入力!H39, "-"), "-")</f>
        <v>-</v>
      </c>
      <c r="BA17" s="159" t="str">
        <f>IF(A17&lt;=①基本情報と建物情報の入力!$G$20, IF(①基本情報と建物情報の入力!H39&gt;=2, O17, "-"),"-")</f>
        <v>-</v>
      </c>
      <c r="BB17" s="158" t="str">
        <f>IF(A17&lt;=①基本情報と建物情報の入力!$G$20, IF(①基本情報と建物情報の入力!H39&gt;=3, L17/①基本情報と建物情報の入力!H39, "-"),"-")</f>
        <v>-</v>
      </c>
      <c r="BC17" s="157" t="str">
        <f>IF(A17&lt;=①基本情報と建物情報の入力!$G$20, IF(①基本情報と建物情報の入力!H39&gt;=3, 0, "-"), "-")</f>
        <v>-</v>
      </c>
      <c r="BD17" s="157" t="str">
        <f>IF(A17&lt;=①基本情報と建物情報の入力!$G$20, IF(①基本情報と建物情報の入力!H39&gt;=3, N17/①基本情報と建物情報の入力!H39, "-"),"-")</f>
        <v>-</v>
      </c>
      <c r="BE17" s="159" t="str">
        <f>IF(A17&lt;=①基本情報と建物情報の入力!$G$20, IF(①基本情報と建物情報の入力!H39&gt;=3, 0, "-"), "-")</f>
        <v>-</v>
      </c>
      <c r="BF17" s="158" t="str">
        <f>IF(A17&lt;=①基本情報と建物情報の入力!$G$20, IF(①基本情報と建物情報の入力!H39=1, 0, IF(①基本情報と建物情報の入力!H39&gt;=2, E17*C17, "-")), "-")</f>
        <v>-</v>
      </c>
      <c r="BG17" s="157" t="str">
        <f>IF(A17&lt;=①基本情報と建物情報の入力!$G$20, IF(①基本情報と建物情報の入力!H39&gt;=2, E17*C17, "-"),"-")</f>
        <v>-</v>
      </c>
      <c r="BH17" s="159" t="str">
        <f>IF(A17&lt;=①基本情報と建物情報の入力!$G$20, IF(①基本情報と建物情報の入力!H39&gt;=3, E17*C17*2, "-"), "-")</f>
        <v>-</v>
      </c>
      <c r="BI17" s="158" t="str">
        <f>IF(A17&lt;=①基本情報と建物情報の入力!$G$20, IF(①基本情報と建物情報の入力!H39&gt;=1, IF(A17=1, 0, P17-AB17), "-"), "-")</f>
        <v>-</v>
      </c>
      <c r="BJ17" s="157" t="str">
        <f>IF(A17&lt;=①基本情報と建物情報の入力!$G$20, IF(①基本情報と建物情報の入力!H39&gt;=2, IF(A17=1, 0, Q17-AC17), "-"),"-")</f>
        <v>-</v>
      </c>
      <c r="BK17" s="159" t="str">
        <f>IF(A17&lt;=①基本情報と建物情報の入力!$G$20, IF(①基本情報と建物情報の入力!H39&gt;=3, IF(A17=1, 0, R17-AD17), "-"),"-")</f>
        <v>-</v>
      </c>
      <c r="BL17" s="158" t="str">
        <f>IF(A17&lt;=①基本情報と建物情報の入力!$G$20, IF(①基本情報と建物情報の入力!H39&gt;=1, IF(A17=①基本情報と建物情報の入力!$G$20, 0, P17-Y17), "-"), "-")</f>
        <v>-</v>
      </c>
      <c r="BM17" s="157" t="str">
        <f>IF(A17&lt;=①基本情報と建物情報の入力!$G$20, IF(①基本情報と建物情報の入力!H39&gt;=2, IF(A17=①基本情報と建物情報の入力!$G$20, 0, Q17-Z17), "-"), "-")</f>
        <v>-</v>
      </c>
      <c r="BN17" s="159" t="str">
        <f>IF(A17&lt;=①基本情報と建物情報の入力!$G$20, IF(①基本情報と建物情報の入力!H39&gt;=3, IF(A17=①基本情報と建物情報の入力!$G$20, 0, R17-AA17), "-"), "-")</f>
        <v>-</v>
      </c>
      <c r="BO17" s="160"/>
      <c r="BP17" s="158" t="str">
        <f>IF(A17&lt;=①基本情報と建物情報の入力!$G$20,IF(①基本情報と建物情報の入力!H39&gt;=1,IF(①基本情報と建物情報の入力!H39=1,C17*2/2,C17/2), "-"), "-")</f>
        <v>-</v>
      </c>
      <c r="BQ17" s="157" t="str">
        <f>IF(A17&lt;=①基本情報と建物情報の入力!$G$20, IF(①基本情報と建物情報の入力!H39&gt;=1, C17*2/2, "-"), "-")</f>
        <v>-</v>
      </c>
      <c r="BR17" s="157" t="str">
        <f>IF(A17&lt;=①基本情報と建物情報の入力!$G$20, IF(①基本情報と建物情報の入力!H39&gt;=1, IF(①基本情報と建物情報の入力!H39=1, C17*2/2, C17/2), "-"), "-")</f>
        <v>-</v>
      </c>
      <c r="BS17" s="159" t="str">
        <f>IF(A17&lt;=①基本情報と建物情報の入力!$G$20, IF(①基本情報と建物情報の入力!H39&gt;=1, IF(①基本情報と建物情報の入力!H39=1, C17*2/2, 0), "-"), "-")</f>
        <v>-</v>
      </c>
      <c r="BT17" s="158" t="str">
        <f>IF(A17&lt;=①基本情報と建物情報の入力!$G$20, IF(①基本情報と建物情報の入力!H39&gt;=2, C17/2, "-"), "-")</f>
        <v>-</v>
      </c>
      <c r="BU17" s="157" t="str">
        <f>IF(A17&lt;=①基本情報と建物情報の入力!$G$20, IF(①基本情報と建物情報の入力!H39&gt;=2, 0, "-"), "-")</f>
        <v>-</v>
      </c>
      <c r="BV17" s="157" t="str">
        <f>IF(A17&lt;=①基本情報と建物情報の入力!$G$20, IF(①基本情報と建物情報の入力!H39&gt;=2, C17/2, "-"), "-")</f>
        <v>-</v>
      </c>
      <c r="BW17" s="159" t="str">
        <f>IF(A17&lt;=①基本情報と建物情報の入力!$G$20, IF(①基本情報と建物情報の入力!H39&gt;=2, C17*2/2, "-"), "-")</f>
        <v>-</v>
      </c>
      <c r="BX17" s="158" t="str">
        <f>IF(A17&lt;=①基本情報と建物情報の入力!$G$20, IF(①基本情報と建物情報の入力!H39&gt;=3, 0, "-"), "-")</f>
        <v>-</v>
      </c>
      <c r="BY17" s="157" t="str">
        <f>IF(A17&lt;=①基本情報と建物情報の入力!$G$20, IF(①基本情報と建物情報の入力!H39&gt;=3, 0, "-"), "-")</f>
        <v>-</v>
      </c>
      <c r="BZ17" s="157" t="str">
        <f>IF(A17&lt;=①基本情報と建物情報の入力!$G$20, IF(①基本情報と建物情報の入力!H39&gt;=3, 0, "-"), "-")</f>
        <v>-</v>
      </c>
      <c r="CA17" s="159" t="str">
        <f>IF(A17&lt;=①基本情報と建物情報の入力!$G$20, IF(①基本情報と建物情報の入力!H39&gt;=3, 0, "-"), "-")</f>
        <v>-</v>
      </c>
      <c r="CB17" s="158" t="str">
        <f>IF(A17&lt;=①基本情報と建物情報の入力!$G$20,IF(①基本情報と建物情報の入力!H39&gt;=1, IF(F17&gt;0, IF(A17=①基本情報と建物情報の入力!$G$20, IF(①基本情報と建物情報の入力!H39=1, (D17+E17)*2, D17/①基本情報と建物情報の入力!H39*2+E17), IF(①基本情報と建物情報の入力!H39=1, (D17+F17/D17*2), D17/①基本情報と建物情報の入力!H39+F17/D17)),0),"-"),"-")</f>
        <v>-</v>
      </c>
      <c r="CC17" s="157" t="str">
        <f>IF(A17&lt;=①基本情報と建物情報の入力!$G$20, IF(①基本情報と建物情報の入力!H39&gt;=2, IF(F17&gt;0, IF(A17=①基本情報と建物情報の入力!$G$20, D17/①基本情報と建物情報の入力!H39*2+E17, D17/①基本情報と建物情報の入力!H39+F17/D17), 0),"-"),"-")</f>
        <v>-</v>
      </c>
      <c r="CD17" s="159" t="str">
        <f>IF(A17&lt;=①基本情報と建物情報の入力!$G$20, IF(①基本情報と建物情報の入力!H39&gt;=3, IF(F17&gt;0, IF(A17=①基本情報と建物情報の入力!$G$20, D17/①基本情報と建物情報の入力!H39*2, D17/①基本情報と建物情報の入力!H39),0),"-"),"-")</f>
        <v>-</v>
      </c>
      <c r="CE17" s="158" t="str">
        <f>IF(A17&lt;=①基本情報と建物情報の入力!$G$20, IF(①基本情報と建物情報の入力!H39&gt;=1, IF(A17=1,0, IF(G17&gt;0, IF(①基本情報と建物情報の入力!H39=1, D17+G17/D17*2, D17/①基本情報と建物情報の入力!H39+G17/D17),0)),"-"),"-")</f>
        <v>-</v>
      </c>
      <c r="CF17" s="157" t="str">
        <f>IF(A17&lt;=①基本情報と建物情報の入力!$G$20, IF(①基本情報と建物情報の入力!H39&gt;=2, IF(A17=1, 0, IF(G17&gt;0, D17/①基本情報と建物情報の入力!H39+G17/D17, 0)),"-"),"-")</f>
        <v>-</v>
      </c>
      <c r="CG17" s="159" t="str">
        <f>IF(A17&lt;=①基本情報と建物情報の入力!$G$20, IF(①基本情報と建物情報の入力!H39&gt;=3, IF(A17=1, 0, IF(G17&gt;0, D17/①基本情報と建物情報の入力!H39,0)),"-"), "-")</f>
        <v>-</v>
      </c>
      <c r="CH17" s="158" t="str">
        <f>IF(A17&lt;=①基本情報と建物情報の入力!$G$20, IF(①基本情報と建物情報の入力!H39&gt;=1, IF(①基本情報と建物情報の入力!H39=1, D17/①基本情報と建物情報の入力!H39/20*C17, C17/2+D17/①基本情報と建物情報の入力!H39/20*C17), "-"), "-")</f>
        <v>-</v>
      </c>
      <c r="CI17" s="157" t="str">
        <f>IF(A17&lt;=①基本情報と建物情報の入力!$G$20, IF(①基本情報と建物情報の入力!H39&gt;=1, C17*E17/20, "-"), "-")</f>
        <v>-</v>
      </c>
      <c r="CJ17" s="157" t="str">
        <f>IF(A17&lt;=①基本情報と建物情報の入力!$G$20, IF(①基本情報と建物情報の入力!H39&gt;=1,IF(①基本情報と建物情報の入力!H39=1, D17/①基本情報と建物情報の入力!H39/20*C17, C17/2+D17/①基本情報と建物情報の入力!H39/20*C17), "-"), "-")</f>
        <v>-</v>
      </c>
      <c r="CK17" s="159" t="str">
        <f>IF(A17&lt;=①基本情報と建物情報の入力!$G$20, IF(①基本情報と建物情報の入力!H39&gt;=1, IF(①基本情報と建物情報の入力!H39=1, C17*E17/20, 0), "-"), "-")</f>
        <v>-</v>
      </c>
      <c r="CL17" s="158" t="str">
        <f>IF(A17&lt;=①基本情報と建物情報の入力!$G$20, IF(①基本情報と建物情報の入力!H39&gt;=2, C17/2+D17/①基本情報と建物情報の入力!H39/20*C17,"-"), "-")</f>
        <v>-</v>
      </c>
      <c r="CM17" s="157" t="str">
        <f>IF(A17&lt;=①基本情報と建物情報の入力!$G$20, IF(①基本情報と建物情報の入力!H39&gt;=2, 0,"-"), "-")</f>
        <v>-</v>
      </c>
      <c r="CN17" s="157" t="str">
        <f>IF(A17&lt;=①基本情報と建物情報の入力!$G$20, IF(①基本情報と建物情報の入力!H39&gt;=2, C17/2+D17/①基本情報と建物情報の入力!H39/20*C17,"-"), "-")</f>
        <v>-</v>
      </c>
      <c r="CO17" s="159" t="str">
        <f>IF(A17&lt;=①基本情報と建物情報の入力!$G$20, IF(①基本情報と建物情報の入力!H39&gt;=2, C17*E17/20, "-"), "-")</f>
        <v>-</v>
      </c>
      <c r="CP17" s="158" t="str">
        <f>IF(A17&lt;=①基本情報と建物情報の入力!$G$20, IF(①基本情報と建物情報の入力!H39&gt;=3, C17+D17/①基本情報と建物情報の入力!H39/20*C17, "-"), "-")</f>
        <v>-</v>
      </c>
      <c r="CQ17" s="157" t="str">
        <f>IF(A17&lt;=①基本情報と建物情報の入力!$G$20, IF(①基本情報と建物情報の入力!H39&gt;=3, 0, "-"), "-")</f>
        <v>-</v>
      </c>
      <c r="CR17" s="157" t="str">
        <f>IF(A17&lt;=①基本情報と建物情報の入力!$G$20, IF(①基本情報と建物情報の入力!H39&gt;=3, C17+D17/①基本情報と建物情報の入力!H39/20*C17, "-"), "-")</f>
        <v>-</v>
      </c>
      <c r="CS17" s="159" t="str">
        <f>IF(A17&lt;=①基本情報と建物情報の入力!$G$20, IF(①基本情報と建物情報の入力!H39&gt;=3, 0, "-"), "-")</f>
        <v>-</v>
      </c>
      <c r="CT17" s="158" t="str">
        <f>IF(A17&lt;=①基本情報と建物情報の入力!$G$20, IF(①基本情報と建物情報の入力!H39&gt;=1, IF(F17&gt;0, IF(A17=①基本情報と建物情報の入力!$G$20, IF(①基本情報と建物情報の入力!H39=1, D17*E17/20/①基本情報と建物情報の入力!H39*2, E17/2+D17*E17/20/①基本情報と建物情報の入力!H39*2),IF(①基本情報と建物情報の入力!H39=1, F17/10/①基本情報と建物情報の入力!H39,F17/D17/2+F17/10/①基本情報と建物情報の入力!H39)),0),"-"),"-")</f>
        <v>-</v>
      </c>
      <c r="CU17" s="157" t="str">
        <f>IF(A17&lt;=①基本情報と建物情報の入力!$G$20, IF(①基本情報と建物情報の入力!H39&gt;=2, IF(F17&gt;0, IF(A17=①基本情報と建物情報の入力!$G$20,E17/2+D17*E17/20/①基本情報と建物情報の入力!H39*2, F17/D17/2+F17/10/①基本情報と建物情報の入力!H39),0),"-"),"-")</f>
        <v>-</v>
      </c>
      <c r="CV17" s="159" t="str">
        <f>IF(A17&lt;=①基本情報と建物情報の入力!$G$20, IF(①基本情報と建物情報の入力!H39&gt;=3, IF(F17&gt;0, IF(A17=①基本情報と建物情報の入力!$G$20, E17+E17*D17/20/①基本情報と建物情報の入力!H39*2, F17/D17+F17/10/①基本情報と建物情報の入力!H39),0),"-"), "-")</f>
        <v>-</v>
      </c>
      <c r="CW17" s="158" t="str">
        <f>IF(A17&lt;=①基本情報と建物情報の入力!$G$20, IF(①基本情報と建物情報の入力!H39&gt;=1, IF(A17=1, IF(A17=①基本情報と建物情報の入力!$G$20, 0, IF(F17&gt;0, 0, IF(G18&gt;0, 0, D17/①基本情報と建物情報の入力!H39/2))), IF(A17=①基本情報と建物情報の入力!$G$20, IF(G17&gt;0, 0, IF(F16&gt;0, 0, D17/①基本情報と建物情報の入力!H39/2)), IF(F17&gt;0, IF(G17&gt;0, 0, IF(F16&gt;0, 0, D17/①基本情報と建物情報の入力!H39/2)), IF(G17&gt;0, IF(G18&gt;0, 0, D17/①基本情報と建物情報の入力!H39/2), IF(G18&gt;0, IF(F16&gt;0, 0,D17/①基本情報と建物情報の入力!H39/2), IF(F16&gt;0, D17/①基本情報と建物情報の入力!H39/2, D17/①基本情報と建物情報の入力!H39)))))),"-"),"-")</f>
        <v>-</v>
      </c>
      <c r="CX17" s="157" t="str">
        <f>IF(A17&lt;=①基本情報と建物情報の入力!$G$20, IF(①基本情報と建物情報の入力!H39&gt;=1, IF(A17=1, IF(A17=①基本情報と建物情報の入力!$G$20, 0, E17/2), IF(A17=①基本情報と建物情報の入力!$G$20, E17/2, E17)),"-"),"-")</f>
        <v>-</v>
      </c>
      <c r="CY17" s="157" t="str">
        <f>IF(A17&lt;=①基本情報と建物情報の入力!$G$20, IF(①基本情報と建物情報の入力!H39&gt;=1, IF(A17=1, IF(A17=①基本情報と建物情報の入力!$G$20, 0, D17/①基本情報と建物情報の入力!H39/2), IF(A17=①基本情報と建物情報の入力!$G$20, D17/①基本情報と建物情報の入力!H39/2, D17/①基本情報と建物情報の入力!H39)),"-"),"-")</f>
        <v>-</v>
      </c>
      <c r="CZ17" s="159" t="str">
        <f>IF(A17&lt;=①基本情報と建物情報の入力!$G$20, IF(①基本情報と建物情報の入力!H39&gt;=1, IF(A17=1, IF(A17=①基本情報と建物情報の入力!$G$20, 0, IF(①基本情報と建物情報の入力!H39=1, E17/2, 0)), IF(A17=①基本情報と建物情報の入力!$G$20, IF(①基本情報と建物情報の入力!H39=1, E17/2, 0),IF(①基本情報と建物情報の入力!H39=1, E17, 0))),"-"),"-")</f>
        <v>-</v>
      </c>
      <c r="DA17" s="161" t="str">
        <f>IF(A17&lt;=①基本情報と建物情報の入力!$G$20, IF(①基本情報と建物情報の入力!H39&gt;=2, IF(A17=1, IF(A17=①基本情報と建物情報の入力!$G$20, 0, IF(F17&gt;0, 0, IF(G18&gt;0, 0, D17/①基本情報と建物情報の入力!H39/2))), IF(A17=①基本情報と建物情報の入力!$G$20, IF(G17&gt;0, 0, IF(F16&gt;0, 0, D17/①基本情報と建物情報の入力!H39/2)), IF(F17&gt;0, IF(G17&gt;0, 0, IF(F16&gt;0, 0, D17/①基本情報と建物情報の入力!H39/2)), IF(G17&gt;0, IF(G18&gt;0, 0, D17/①基本情報と建物情報の入力!H39/2), IF(G18&gt;0,IF(F16&gt;0, 0, D17/①基本情報と建物情報の入力!H39/2), IF(F16&gt;0, D17/①基本情報と建物情報の入力!H39/2, D17/①基本情報と建物情報の入力!H39)))))),"-"),"-")</f>
        <v>-</v>
      </c>
      <c r="DB17" s="157" t="str">
        <f>IF(A17&lt;=①基本情報と建物情報の入力!$G$20, IF(①基本情報と建物情報の入力!H39&gt;=2, 0,"-"),"-")</f>
        <v>-</v>
      </c>
      <c r="DC17" s="157" t="str">
        <f>IF(A17&lt;=①基本情報と建物情報の入力!$G$20, IF(①基本情報と建物情報の入力!H39&gt;=2, IF(A17=1, IF(A17=①基本情報と建物情報の入力!$G$20, 0, D17/①基本情報と建物情報の入力!H39/2), IF(A17=①基本情報と建物情報の入力!$G$20, D17/①基本情報と建物情報の入力!H39/2, D17/①基本情報と建物情報の入力!H39)),"-"),"-")</f>
        <v>-</v>
      </c>
      <c r="DD17" s="159" t="str">
        <f>IF(A17&lt;=①基本情報と建物情報の入力!$G$20, IF(①基本情報と建物情報の入力!H39&gt;=2, IF(A17=1, IF(A17=①基本情報と建物情報の入力!$G$20, 0, E17/2), IF(A17=①基本情報と建物情報の入力!$G$20, E17/2, E17)),"-"),"-")</f>
        <v>-</v>
      </c>
      <c r="DE17" s="162" t="str">
        <f>IF(A17&lt;=①基本情報と建物情報の入力!$G$20, IF(①基本情報と建物情報の入力!H39&gt;=3, IF(A17=1, IF(A17=①基本情報と建物情報の入力!$G$20, 0, IF(F17&gt;0, 0, IF(G18&gt;0, 0, D17/①基本情報と建物情報の入力!H39/2))), IF(A17=①基本情報と建物情報の入力!$G$20, IF(G17&gt;0, 0, IF(F16&gt;0, 0, D17/①基本情報と建物情報の入力!H39/2)), IF(F17&gt;0, IF(G17&gt;0, 0, IF(F16&gt;0, 0, D17/①基本情報と建物情報の入力!H39/2)), IF(G17&gt;0, IF(G18&gt;0, 0, D17/①基本情報と建物情報の入力!H39/2), IF(G18&gt;0, IF(F16&gt;0, 0, D17/①基本情報と建物情報の入力!H39/2), IF(F16&gt;0, D17/①基本情報と建物情報の入力!H39/2, D17/①基本情報と建物情報の入力!H39)))))),"-"),"-")</f>
        <v>-</v>
      </c>
      <c r="DF17" s="157" t="str">
        <f>IF(A17&lt;=①基本情報と建物情報の入力!$G$20, IF(①基本情報と建物情報の入力!H39&gt;=3, 0, "-"),"-")</f>
        <v>-</v>
      </c>
      <c r="DG17" s="157" t="str">
        <f>IF(A17&lt;=①基本情報と建物情報の入力!$G$20, IF(①基本情報と建物情報の入力!H39&gt;=3, IF(A17=1, IF(A17=①基本情報と建物情報の入力!$G$20, 0, D17/①基本情報と建物情報の入力!H39/2), IF(A17=①基本情報と建物情報の入力!$G$20, D17/①基本情報と建物情報の入力!H39/2, D17/①基本情報と建物情報の入力!H39)),"-"),"-")</f>
        <v>-</v>
      </c>
      <c r="DH17" s="159" t="str">
        <f>IF(A17&lt;=①基本情報と建物情報の入力!$G$20, IF(①基本情報と建物情報の入力!H39&gt;=3, 0, "-"),"-")</f>
        <v>-</v>
      </c>
      <c r="DI17" s="158" t="str">
        <f>IF(A17&lt;=①基本情報と建物情報の入力!$G$20, IF(①基本情報と建物情報の入力!H39&gt;=1, IF(A17=1, 0, IF(G17&gt;0, IF(①基本情報と建物情報の入力!H39=1, G17/10/①基本情報と建物情報の入力!H39, G17/D17/2+G17/10/①基本情報と建物情報の入力!H39), 0)),"-"),"-")</f>
        <v>-</v>
      </c>
      <c r="DJ17" s="157" t="str">
        <f>IF(A17&lt;=①基本情報と建物情報の入力!$G$20, IF(①基本情報と建物情報の入力!H39&gt;=2, IF(A17=1, 0, IF(G17&gt;0, G17/D17/2+G17/10/①基本情報と建物情報の入力!H39, 0)),"-"),"-")</f>
        <v>-</v>
      </c>
      <c r="DK17" s="159" t="str">
        <f>IF(A17&lt;=①基本情報と建物情報の入力!$G$20, IF(①基本情報と建物情報の入力!H39&gt;=3, IF(A17=1, 0, IF(G17&gt;0, G17/D17+G17/10/①基本情報と建物情報の入力!H39, 0)),"-"),"-")</f>
        <v>-</v>
      </c>
      <c r="DL17" s="158" t="str">
        <f>IF(A17&lt;=①基本情報と建物情報の入力!$G$20, IF(①基本情報と建物情報の入力!H39&gt;=1, IF(A17=1, IF(A17=①基本情報と建物情報の入力!$G$20, 0, IF(F17&gt;0, D17/①基本情報と建物情報の入力!H39/2, 0)), IF(A17=①基本情報と建物情報の入力!$G$20, IF(F16&gt;0, D17/①基本情報と建物情報の入力!H39/2, 0), IF(F17&gt;0, IF(F16&gt;0, D17/①基本情報と建物情報の入力!H39, D17/①基本情報と建物情報の入力!H39/2), IF(F16&gt;0, D17/①基本情報と建物情報の入力!H39/2, 0)))),"-"),"-")</f>
        <v>-</v>
      </c>
      <c r="DM17" s="157" t="str">
        <f>IF(A17&lt;=①基本情報と建物情報の入力!$G$20, IF(①基本情報と建物情報の入力!H39&gt;=2, IF(A17=1, IF(A17=①基本情報と建物情報の入力!$G$20, 0, IF(F17&gt;0, D17/①基本情報と建物情報の入力!H39/2, 0)), IF(A17=①基本情報と建物情報の入力!$G$20, IF(F16&gt;0, D17/①基本情報と建物情報の入力!H39/2, 0), IF(F17&gt;0, IF(F16&gt;0, D17/①基本情報と建物情報の入力!H39, D17/①基本情報と建物情報の入力!H39/2), IF(F16&gt;0, D17/①基本情報と建物情報の入力!H39/2, 0)))),"-"),"-")</f>
        <v>-</v>
      </c>
      <c r="DN17" s="159" t="str">
        <f>IF(A17&lt;=①基本情報と建物情報の入力!$G$20, IF(①基本情報と建物情報の入力!H39&gt;=3, IF(A17=1, IF(A17=①基本情報と建物情報の入力!$G$20, 0, IF(F17&gt;0, D17/①基本情報と建物情報の入力!H39/2, 0)), IF(A17=①基本情報と建物情報の入力!$G$20, IF(F16&gt;0, D17/①基本情報と建物情報の入力!H39/2, 0), IF(F17&gt;0, IF(F16&gt;0, D17/①基本情報と建物情報の入力!H39, D17/①基本情報と建物情報の入力!H39/2), IF(F16&gt;0, D17/①基本情報と建物情報の入力!H39/2, 0)))),"-"),"-")</f>
        <v>-</v>
      </c>
      <c r="DO17" s="158" t="str">
        <f>IF(A17&lt;=①基本情報と建物情報の入力!$G$20, IF(①基本情報と建物情報の入力!H39&gt;=1, IF(A17=1, IF(A17=①基本情報と建物情報の入力!$G$20, 0, IF(G18&gt;0, D17/①基本情報と建物情報の入力!H39/2, 0)), IF(A17=①基本情報と建物情報の入力!$G$20, IF(G17&gt;0, D17/①基本情報と建物情報の入力!H39/2,0), IF(G17&gt;0, IF(G18&gt;0, D17/①基本情報と建物情報の入力!H40, D17/①基本情報と建物情報の入力!H39/2), IF(G18&gt;0, D17/①基本情報と建物情報の入力!H39/2,0)))),"-"),"-")</f>
        <v>-</v>
      </c>
      <c r="DP17" s="157" t="str">
        <f>IF(A17&lt;=①基本情報と建物情報の入力!$G$20, IF(①基本情報と建物情報の入力!H39&gt;=2, IF(A17=1, IF(A17=①基本情報と建物情報の入力!$G$20, 0, IF(G18&gt;0, D17/①基本情報と建物情報の入力!H39/2, 0)), IF(A17=①基本情報と建物情報の入力!$G$20, IF(G17&gt;0, D17/①基本情報と建物情報の入力!H39/2,0), IF(G17&gt;0, IF(G18&gt;0, D17/①基本情報と建物情報の入力!H40, D17/①基本情報と建物情報の入力!H39/2), IF(G18&gt;0, D17/①基本情報と建物情報の入力!H39/2,0)))),"-"),"-")</f>
        <v>-</v>
      </c>
      <c r="DQ17" s="159" t="str">
        <f>IF(A17&lt;=①基本情報と建物情報の入力!$G$20, IF(①基本情報と建物情報の入力!H39&gt;=3, IF(A17=1, IF(A17=①基本情報と建物情報の入力!$G$20, 0, IF(G18&gt;0, D17/①基本情報と建物情報の入力!H39/2, 0)), IF(A17=①基本情報と建物情報の入力!$G$20, IF(G17&gt;0, D17/①基本情報と建物情報の入力!H39/2,0), IF(G17&gt;0, IF(G18&gt;0, D17/①基本情報と建物情報の入力!H40, D17/①基本情報と建物情報の入力!H39/2), IF(G18&gt;0, D17/①基本情報と建物情報の入力!H39/2,0)))),"-"),"-")</f>
        <v>-</v>
      </c>
      <c r="DR17" s="158" t="str">
        <f>IF(A17&lt;=①基本情報と建物情報の入力!$G$20, IF(①基本情報と建物情報の入力!H39&gt;=1, IF(A17=1, D17/①基本情報と建物情報の入力!H39, 0),"-"),"-")</f>
        <v>-</v>
      </c>
      <c r="DS17" s="157" t="str">
        <f>IF(A17&lt;=①基本情報と建物情報の入力!$G$20, IF(①基本情報と建物情報の入力!H39&gt;=1, IF(A17=1, E17, 0),"-"),"-")</f>
        <v>-</v>
      </c>
      <c r="DT17" s="157" t="str">
        <f>IF(A17&lt;=①基本情報と建物情報の入力!$G$20, IF(①基本情報と建物情報の入力!H39&gt;=1, IF(A17=1, D17/①基本情報と建物情報の入力!H39, 0),"-"),"-")</f>
        <v>-</v>
      </c>
      <c r="DU17" s="159" t="str">
        <f>IF(A17&lt;=①基本情報と建物情報の入力!$G$20, IF(①基本情報と建物情報の入力!H39&gt;=1, IF(A17=1, IF(①基本情報と建物情報の入力!H39=1, E17, 0), 0),"-"),"-")</f>
        <v>-</v>
      </c>
      <c r="DV17" s="158" t="str">
        <f>IF(A17&lt;=①基本情報と建物情報の入力!$G$20, IF(①基本情報と建物情報の入力!H39&gt;=2, IF(A17=1, D17/①基本情報と建物情報の入力!H39, 0),"-"),"-")</f>
        <v>-</v>
      </c>
      <c r="DW17" s="157" t="str">
        <f>IF(A17&lt;=①基本情報と建物情報の入力!$G$20, IF(①基本情報と建物情報の入力!H39&gt;=2, 0,"-"),"-")</f>
        <v>-</v>
      </c>
      <c r="DX17" s="157" t="str">
        <f>IF(A17&lt;=①基本情報と建物情報の入力!$G$20, IF(①基本情報と建物情報の入力!H39&gt;=2, IF(A17=1, D17/①基本情報と建物情報の入力!H39, 0),"-"),"-")</f>
        <v>-</v>
      </c>
      <c r="DY17" s="159" t="str">
        <f>IF(A17&lt;=①基本情報と建物情報の入力!$G$20, IF(①基本情報と建物情報の入力!H39&gt;=2, IF(A17=1, E17, 0),"-"),"-")</f>
        <v>-</v>
      </c>
      <c r="DZ17" s="158" t="str">
        <f>IF(A17&lt;=①基本情報と建物情報の入力!$G$20, IF(①基本情報と建物情報の入力!H39&gt;=3, IF(A17=1, D17/①基本情報と建物情報の入力!H39, 0),"-"),"-")</f>
        <v>-</v>
      </c>
      <c r="EA17" s="157" t="str">
        <f>IF(A17&lt;=①基本情報と建物情報の入力!$G$20, IF(①基本情報と建物情報の入力!H39&gt;=3, 0, "-"),"-")</f>
        <v>-</v>
      </c>
      <c r="EB17" s="157" t="str">
        <f>IF(A17&lt;=①基本情報と建物情報の入力!$G$20, IF(①基本情報と建物情報の入力!H39&gt;=3, IF(A17=1, D17/①基本情報と建物情報の入力!H39, 0),"-"),"-")</f>
        <v>-</v>
      </c>
      <c r="EC17" s="159" t="str">
        <f>IF(A17&lt;=①基本情報と建物情報の入力!$G$20, IF(①基本情報と建物情報の入力!H39&gt;=3, 0, "-"),"-")</f>
        <v>-</v>
      </c>
      <c r="ED17" s="158" t="str">
        <f>IF(A17&lt;=①基本情報と建物情報の入力!$G$20, IF(①基本情報と建物情報の入力!H39&gt;=1, IF(A17=1, IF(①基本情報と建物情報の入力!H39=1, D17*E17/①基本情報と建物情報の入力!H39/10, E17/2+D17*E17/①基本情報と建物情報の入力!H39/10),0),"-"),"-")</f>
        <v>-</v>
      </c>
      <c r="EE17" s="157" t="str">
        <f>IF(A17&lt;=①基本情報と建物情報の入力!$G$20, IF(①基本情報と建物情報の入力!H39&gt;=2, IF(A17=1, E17/2+D17*E17/①基本情報と建物情報の入力!H39/10,0),"-"),"-")</f>
        <v>-</v>
      </c>
      <c r="EF17" s="159" t="str">
        <f>IF(A17&lt;=①基本情報と建物情報の入力!$G$20, IF(①基本情報と建物情報の入力!H39&gt;=3, IF(A17=1, E17+D17*E17/①基本情報と建物情報の入力!H39/10,0),"-"),"-")</f>
        <v>-</v>
      </c>
      <c r="EG17" s="160"/>
      <c r="EH17" s="158" t="str">
        <f>IF(A17&lt;=①基本情報と建物情報の入力!$G$20, IF(①基本情報と建物情報の入力!H39&gt;=1, SUM(AT17:AU17,AW17),"-"),"-")</f>
        <v>-</v>
      </c>
      <c r="EI17" s="157" t="str">
        <f>IF(A17&lt;=①基本情報と建物情報の入力!$G$20, IF(①基本情報と建物情報の入力!H39&gt;=2, SUM(AX17:AY17,BA17),"-"),"-")</f>
        <v>-</v>
      </c>
      <c r="EJ17" s="159" t="str">
        <f>IF(A17&lt;=①基本情報と建物情報の入力!$G$20, IF(①基本情報と建物情報の入力!H39&gt;=3, SUM(BB17:BC17,BE17),"-"),"-")</f>
        <v>-</v>
      </c>
      <c r="EK17" s="158" t="str">
        <f>IF(A17&lt;=①基本情報と建物情報の入力!$G$20, IF(①基本情報と建物情報の入力!H39&gt;=1,  AV17,"-"),"-")</f>
        <v>-</v>
      </c>
      <c r="EL17" s="157" t="str">
        <f>IF(A17&lt;=①基本情報と建物情報の入力!$G$20, IF(①基本情報と建物情報の入力!H39&gt;=2,AZ17,"-"),"-")</f>
        <v>-</v>
      </c>
      <c r="EM17" s="159" t="str">
        <f>IF(A17&lt;=①基本情報と建物情報の入力!$G$20, IF(①基本情報と建物情報の入力!H39&gt;=3, BD17,"-"),"-")</f>
        <v>-</v>
      </c>
      <c r="EN17" s="158" t="str">
        <f>IF($A17&lt;=①基本情報と建物情報の入力!$G$20, IF(①基本情報と建物情報の入力!$H39&gt;=1, SUM(AE17:AF17,AH17),"-"),"-")</f>
        <v>-</v>
      </c>
      <c r="EO17" s="157" t="str">
        <f>IF($A17&lt;=①基本情報と建物情報の入力!$G$20, IF(①基本情報と建物情報の入力!$H39&gt;=2, SUM(AI17:AJ17,AL17),"-"),"-")</f>
        <v>-</v>
      </c>
      <c r="EP17" s="159" t="str">
        <f>IF($A17&lt;=①基本情報と建物情報の入力!$G$20, IF(①基本情報と建物情報の入力!$H39&gt;=3, SUM(AM17:AN17,AP17),"-"),"-")</f>
        <v>-</v>
      </c>
      <c r="EQ17" s="158" t="str">
        <f>IF($A17&lt;=①基本情報と建物情報の入力!$G$20, IF(①基本情報と建物情報の入力!$H39&gt;=1, AG17,"-"),"-")</f>
        <v>-</v>
      </c>
      <c r="ER17" s="157" t="str">
        <f>IF($A17&lt;=①基本情報と建物情報の入力!$G$20, IF(①基本情報と建物情報の入力!$H39&gt;=2, AK17,"-"),"-")</f>
        <v>-</v>
      </c>
      <c r="ES17" s="159" t="str">
        <f>IF($A17&lt;=①基本情報と建物情報の入力!$G$20, IF(①基本情報と建物情報の入力!$H39&gt;=3, AO17,"-"),"-")</f>
        <v>-</v>
      </c>
      <c r="ET17" s="160"/>
      <c r="EU17" s="158" t="str">
        <f>IF($A17&lt;=①基本情報と建物情報の入力!$G$20, IF(①基本情報と建物情報の入力!$H39&gt;=1,SUM(EH17,EK17),"-"),"-")</f>
        <v>-</v>
      </c>
      <c r="EV17" s="157" t="str">
        <f>IF($A17&lt;=①基本情報と建物情報の入力!$G$20, IF(①基本情報と建物情報の入力!$H39&gt;=2,SUM(EI17,EL17),"-"),"-")</f>
        <v>-</v>
      </c>
      <c r="EW17" s="159" t="str">
        <f>IF($A17&lt;=①基本情報と建物情報の入力!$G$20, IF(①基本情報と建物情報の入力!$H39&gt;=3,SUM(EJ17,EM17),"-"),"-")</f>
        <v>-</v>
      </c>
      <c r="EX17" s="158" t="str">
        <f>IF($A17&lt;=①基本情報と建物情報の入力!$G$20, IF(①基本情報と建物情報の入力!$H39&gt;=1,   Y17,"-"),"-")</f>
        <v>-</v>
      </c>
      <c r="EY17" s="157" t="str">
        <f>IF($A17&lt;=①基本情報と建物情報の入力!$G$20, IF(①基本情報と建物情報の入力!$H39&gt;=1,   Z17,"-"),"-")</f>
        <v>-</v>
      </c>
      <c r="EZ17" s="159" t="str">
        <f>IF($A17&lt;=①基本情報と建物情報の入力!$G$20, IF(①基本情報と建物情報の入力!$H39&gt;=1,   AA17,"-"),"-")</f>
        <v>-</v>
      </c>
      <c r="FA17" s="158" t="str">
        <f>IF($A17&lt;=①基本情報と建物情報の入力!$G$20, IF(①基本情報と建物情報の入力!$H39&gt;=1, IF($A17=1, P17, 0),"-"),"-")</f>
        <v>-</v>
      </c>
      <c r="FB17" s="157" t="str">
        <f>IF($A17&lt;=①基本情報と建物情報の入力!$G$20, IF(①基本情報と建物情報の入力!$H39&gt;=2, IF($A17=1, Q17, 0),"-"),"-")</f>
        <v>-</v>
      </c>
      <c r="FC17" s="159" t="str">
        <f>IF($A17&lt;=①基本情報と建物情報の入力!$G$20, IF(①基本情報と建物情報の入力!$H39&gt;=3, IF($A17=1, R17, 0),"-"),"-")</f>
        <v>-</v>
      </c>
      <c r="FD17" s="158" t="str">
        <f>IF($A17&lt;=①基本情報と建物情報の入力!$G$20, IF(①基本情報と建物情報の入力!$H39&gt;=1, AB17,"-"),"-")</f>
        <v>-</v>
      </c>
      <c r="FE17" s="157" t="str">
        <f>IF($A17&lt;=①基本情報と建物情報の入力!$G$20, IF(①基本情報と建物情報の入力!$H39&gt;=2, AC17,"-"),"-")</f>
        <v>-</v>
      </c>
      <c r="FF17" s="159" t="str">
        <f>IF($A17&lt;=①基本情報と建物情報の入力!$G$20, IF(①基本情報と建物情報の入力!$H39&gt;=3, AD17,"-"),"-")</f>
        <v>-</v>
      </c>
      <c r="FG17" s="158" t="str">
        <f>IF($A17&lt;=①基本情報と建物情報の入力!$G$20, IF(①基本情報と建物情報の入力!$H39&gt;=1, BF17,"-"),"-")</f>
        <v>-</v>
      </c>
      <c r="FH17" s="157" t="str">
        <f>IF($A17&lt;=①基本情報と建物情報の入力!$G$20, IF(①基本情報と建物情報の入力!$H39&gt;=2, BG17,"-"),"-")</f>
        <v>-</v>
      </c>
      <c r="FI17" s="159" t="str">
        <f>IF($A17&lt;=①基本情報と建物情報の入力!$G$20, IF(①基本情報と建物情報の入力!$H39&gt;=3, BH17,"-"),"-")</f>
        <v>-</v>
      </c>
      <c r="FJ17" s="158" t="str">
        <f>IF($A17&lt;=①基本情報と建物情報の入力!$G$20, IF(①基本情報と建物情報の入力!$H39&gt;=1, IF($A17=1, 0, BI17),"-"),"-")</f>
        <v>-</v>
      </c>
      <c r="FK17" s="157" t="str">
        <f>IF($A17&lt;=①基本情報と建物情報の入力!$G$20, IF(①基本情報と建物情報の入力!$H39&gt;=1, IF($A17=1, 0, BJ17),"-"),"-")</f>
        <v>-</v>
      </c>
      <c r="FL17" s="159" t="str">
        <f>IF($A17&lt;=①基本情報と建物情報の入力!$G$20, IF(①基本情報と建物情報の入力!$H39&gt;=1, IF($A17=1, 0, BK17),"-"),"-")</f>
        <v>-</v>
      </c>
      <c r="FM17" s="158" t="str">
        <f>IF($A17&lt;=①基本情報と建物情報の入力!$G$20, IF(①基本情報と建物情報の入力!$H39&gt;=1, BL17,"-"),"-")</f>
        <v>-</v>
      </c>
      <c r="FN17" s="157" t="str">
        <f>IF($A17&lt;=①基本情報と建物情報の入力!$G$20, IF(①基本情報と建物情報の入力!$H39&gt;=2, BM17,"-"),"-")</f>
        <v>-</v>
      </c>
      <c r="FO17" s="159" t="str">
        <f>IF($A17&lt;=①基本情報と建物情報の入力!$G$20, IF(①基本情報と建物情報の入力!$H39&gt;=3, BN17,"-"),"-")</f>
        <v>-</v>
      </c>
      <c r="FP17" s="158" t="str">
        <f>IF($A17&lt;=①基本情報と建物情報の入力!$G$20, IF(①基本情報と建物情報の入力!$H39&gt;=1, SUM(EN17,EQ17),"-"),"-")</f>
        <v>-</v>
      </c>
      <c r="FQ17" s="157" t="str">
        <f>IF($A17&lt;=①基本情報と建物情報の入力!$G$20, IF(①基本情報と建物情報の入力!$H39&gt;=2, SUM(EO17,ER17),"-"),"-")</f>
        <v>-</v>
      </c>
      <c r="FR17" s="159" t="str">
        <f>IF($A17&lt;=①基本情報と建物情報の入力!$G$20, IF(①基本情報と建物情報の入力!$H39&gt;=3, SUM(EP17,ES17),"-"),"-")</f>
        <v>-</v>
      </c>
      <c r="FS17" s="158" t="str">
        <f>IF($A17&lt;=①基本情報と建物情報の入力!$G$20, IF(①基本情報と建物情報の入力!$H39&gt;=1, AQ17,"-"),"-")</f>
        <v>-</v>
      </c>
      <c r="FT17" s="157" t="str">
        <f>IF($A17&lt;=①基本情報と建物情報の入力!$G$20, IF(①基本情報と建物情報の入力!$H39&gt;=2, AR17,"-"),"-")</f>
        <v>-</v>
      </c>
      <c r="FU17" s="159" t="str">
        <f>IF($A17&lt;=①基本情報と建物情報の入力!$G$20, IF(①基本情報と建物情報の入力!$H39&gt;=3, AS17,"-"),"-")</f>
        <v>-</v>
      </c>
      <c r="FV17" s="158" t="str">
        <f>IF($A17&lt;=①基本情報と建物情報の入力!$G$20, IF(①基本情報と建物情報の入力!$H39&gt;=1, SUM(EU17,EX17,FA17,FD17,FG17,FJ17,FM17,FP17,FS17),"-"),"-")</f>
        <v>-</v>
      </c>
      <c r="FW17" s="157" t="str">
        <f>IF($A17&lt;=①基本情報と建物情報の入力!$G$20, IF(①基本情報と建物情報の入力!$H39&gt;=2, SUM(EV17,EY17,FB17,FE17,FH17,FK17,FN17,FQ17,FT17),"-"),"-")</f>
        <v>-</v>
      </c>
      <c r="FX17" s="159" t="str">
        <f>IF($A17&lt;=①基本情報と建物情報の入力!$G$20, IF(①基本情報と建物情報の入力!$H39&gt;=3, SUM(EW17,EZ17,FC17,FF17,FI17,FL17,FO17,FR17,FU17),"-"),"-")</f>
        <v>-</v>
      </c>
      <c r="FY17" s="160"/>
      <c r="FZ17" s="158" t="str">
        <f>IF($A17&lt;=①基本情報と建物情報の入力!$G$20, ①基本情報と建物情報の入力!H$61, "-")</f>
        <v>-</v>
      </c>
      <c r="GA17" s="157" t="str">
        <f>IF($A17&lt;=①基本情報と建物情報の入力!$G$20, ①基本情報と建物情報の入力!H$62, "-")</f>
        <v>-</v>
      </c>
      <c r="GB17" s="157" t="str">
        <f>IF($A17&lt;=①基本情報と建物情報の入力!$G$20, ①基本情報と建物情報の入力!H$63, "-")</f>
        <v>-</v>
      </c>
      <c r="GC17" s="157" t="str">
        <f>IF($A17&lt;=①基本情報と建物情報の入力!$G$20, ①基本情報と建物情報の入力!H$64, "-")</f>
        <v>-</v>
      </c>
      <c r="GD17" s="157" t="str">
        <f>IF($A17&lt;=①基本情報と建物情報の入力!$G$20, ①基本情報と建物情報の入力!H$65, "-")</f>
        <v>-</v>
      </c>
      <c r="GE17" s="157" t="str">
        <f>IF($A17&lt;=①基本情報と建物情報の入力!$G$20, ①基本情報と建物情報の入力!H$66, "-")</f>
        <v>-</v>
      </c>
      <c r="GF17" s="157" t="str">
        <f>IF(A17&lt;=①基本情報と建物情報の入力!$G$20, ①基本情報と建物情報の入力!$H$66/(2*(0.09-0.15)*①基本情報と建物情報の入力!$H$66+1),"-")</f>
        <v>-</v>
      </c>
      <c r="GG17" s="157" t="str">
        <f>IF($A17&lt;=①基本情報と建物情報の入力!$G$20, ①基本情報と建物情報の入力!H$67, "-")</f>
        <v>-</v>
      </c>
      <c r="GH17" s="159" t="str">
        <f>IF($A17&lt;=①基本情報と建物情報の入力!$G$20, 4.65, "-")</f>
        <v>-</v>
      </c>
      <c r="GI17" s="160"/>
      <c r="GJ17" s="158" t="str">
        <f>IF($A17&lt;=①基本情報と建物情報の入力!$G$20,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7" s="157" t="str">
        <f t="array" ref="GK17">IF($A17&lt;=①基本情報と建物情報の入力!$G$20,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7" s="157" t="str">
        <f t="array" ref="GL17">IF($A17&lt;=①基本情報と建物情報の入力!$G$20,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7" s="157" t="str">
        <f t="array" ref="GM17">IF($A17&lt;=①基本情報と建物情報の入力!$G$20,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7" s="157" t="str">
        <f t="array" ref="GN17">IF($A17&lt;=①基本情報と建物情報の入力!$G$20,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7" s="157" t="str">
        <f t="array" ref="GO17">IF($A17&lt;=①基本情報と建物情報の入力!$G$20,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7" s="157" t="str">
        <f t="array" ref="GP17">IF($A17&lt;=①基本情報と建物情報の入力!$G$20,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7" s="157" t="str">
        <f t="array" ref="GQ17">IF($A17&lt;=①基本情報と建物情報の入力!$G$20,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7" s="157" t="str">
        <f t="array" ref="GR17">IF($A17&lt;=①基本情報と建物情報の入力!$G$20,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7" s="157" t="str">
        <f t="array" ref="GS17">IF($A17&lt;=①基本情報と建物情報の入力!$G$20,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7" s="159" t="str">
        <f t="array" ref="GT17">IF($A17&lt;=①基本情報と建物情報の入力!$G$20,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7" s="160"/>
      <c r="GV17" s="158" t="str">
        <f>IF($A17&lt;=①基本情報と建物情報の入力!$G$20, 温度差係数!$A$10, "-")</f>
        <v>-</v>
      </c>
      <c r="GW17" s="157" t="str">
        <f>IF($A17&lt;=①基本情報と建物情報の入力!$G$20,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7" s="157" t="str">
        <f>IF($A17&lt;=①基本情報と建物情報の入力!$G$20, 温度差係数!$B$10, "-")</f>
        <v>-</v>
      </c>
      <c r="GY17" s="159" t="str">
        <f>IF($A17&lt;=①基本情報と建物情報の入力!$G$20, INDEX(温度差係数!$C$10:$J$10, 0, MATCH(①基本情報と建物情報の入力!$G$13, 温度差係数!$C$9:$J$9, 0)), "-")</f>
        <v>-</v>
      </c>
      <c r="GZ17" s="160"/>
      <c r="HA17" s="158" t="str">
        <f>IF($A17&lt;=①基本情報と建物情報の入力!$G$20, IF(①基本情報と建物情報の入力!$H39&gt;=1, EH17*$FZ17*$GV17+EK17*$FZ17*$GW17,"-"),"-")</f>
        <v>-</v>
      </c>
      <c r="HB17" s="157" t="str">
        <f>IF($A17&lt;=①基本情報と建物情報の入力!$G$20, IF(①基本情報と建物情報の入力!$H39&gt;=2, EI17*$FZ17*$GV17+EL17*$FZ17*$GW17,"-"),"-")</f>
        <v>-</v>
      </c>
      <c r="HC17" s="159" t="str">
        <f>IF($A17&lt;=①基本情報と建物情報の入力!$G$20, IF(①基本情報と建物情報の入力!$H39&gt;=3, EJ17*$FZ17*$GV17+EM17*$FZ17*$GW17,"-"),"-")</f>
        <v>-</v>
      </c>
      <c r="HD17" s="158" t="str">
        <f>IF($A17&lt;=①基本情報と建物情報の入力!$G$20, IF(①基本情報と建物情報の入力!$H39&gt;=1, EX17*$GA17*$GV17,"-"),"-")</f>
        <v>-</v>
      </c>
      <c r="HE17" s="157" t="str">
        <f>IF($A17&lt;=①基本情報と建物情報の入力!$G$20, IF(①基本情報と建物情報の入力!$H39&gt;=2, EY17*$GA17*$GV17,"-"),"-")</f>
        <v>-</v>
      </c>
      <c r="HF17" s="159" t="str">
        <f>IF($A17&lt;=①基本情報と建物情報の入力!$G$20, IF(①基本情報と建物情報の入力!$H39&gt;=3, EZ17*$GA17*$GV17,"-"),"-")</f>
        <v>-</v>
      </c>
      <c r="HG17" s="158" t="str">
        <f>IF($A17&lt;=①基本情報と建物情報の入力!$G$20, IF(①基本情報と建物情報の入力!$H39&gt;=1, FA17*$GB17*$GX17,"-"),"-")</f>
        <v>-</v>
      </c>
      <c r="HH17" s="157" t="str">
        <f>IF($A17&lt;=①基本情報と建物情報の入力!$G$20, IF(①基本情報と建物情報の入力!$H39&gt;=2, FB17*$GB17*$GX17,"-"),"-")</f>
        <v>-</v>
      </c>
      <c r="HI17" s="159" t="str">
        <f>IF($A17&lt;=①基本情報と建物情報の入力!$G$20, IF(①基本情報と建物情報の入力!$H39&gt;=3, FC17*$GB17*$GX17,"-"),"-")</f>
        <v>-</v>
      </c>
      <c r="HJ17" s="158" t="str">
        <f>IF($A17&lt;=①基本情報と建物情報の入力!$G$20, IF(①基本情報と建物情報の入力!$H39&gt;=1, FD17*$GC17*$GV17,"-"),"-")</f>
        <v>-</v>
      </c>
      <c r="HK17" s="157" t="str">
        <f>IF($A17&lt;=①基本情報と建物情報の入力!$G$20, IF(①基本情報と建物情報の入力!$H39&gt;=2, FE17*$GC17*$GV17,"-"),"-")</f>
        <v>-</v>
      </c>
      <c r="HL17" s="159" t="str">
        <f>IF($A17&lt;=①基本情報と建物情報の入力!$G$20, IF(①基本情報と建物情報の入力!$H39&gt;=3, FF17*$GC17*$GV17,"-"),"-")</f>
        <v>-</v>
      </c>
      <c r="HM17" s="158" t="str">
        <f>IF($A17&lt;=①基本情報と建物情報の入力!$G$20, IF(①基本情報と建物情報の入力!$H39&gt;=1, FG17*$GD17*$GY17,"-"),"-")</f>
        <v>-</v>
      </c>
      <c r="HN17" s="157" t="str">
        <f>IF($A17&lt;=①基本情報と建物情報の入力!$G$20, IF(①基本情報と建物情報の入力!$H39&gt;=2, FH17*$GD17*$GY17,"-"),"-")</f>
        <v>-</v>
      </c>
      <c r="HO17" s="159" t="str">
        <f>IF($A17&lt;=①基本情報と建物情報の入力!$G$20, IF(①基本情報と建物情報の入力!$H39&gt;=3, FI17*$GD17*$GY17,"-"),"-")</f>
        <v>-</v>
      </c>
      <c r="HP17" s="158" t="str">
        <f>IF($A17&lt;=①基本情報と建物情報の入力!$G$20, IF(①基本情報と建物情報の入力!$H39&gt;=1, FJ17*$GE17*$GY17,"-"),"-")</f>
        <v>-</v>
      </c>
      <c r="HQ17" s="157" t="str">
        <f>IF($A17&lt;=①基本情報と建物情報の入力!$G$20, IF(①基本情報と建物情報の入力!$H39&gt;=2, FK17*$GE17*$GY17,"-"),"-")</f>
        <v>-</v>
      </c>
      <c r="HR17" s="159" t="str">
        <f>IF($A17&lt;=①基本情報と建物情報の入力!$G$20, IF(①基本情報と建物情報の入力!$H39&gt;=3, FL17*$GE17*$GY17,"-"),"-")</f>
        <v>-</v>
      </c>
      <c r="HS17" s="158" t="str">
        <f>IF($A17&lt;=①基本情報と建物情報の入力!$G$20, IF(①基本情報と建物情報の入力!$H39&gt;=1, FM17*$GF17*$GY17,"-"),"-")</f>
        <v>-</v>
      </c>
      <c r="HT17" s="157" t="str">
        <f>IF($A17&lt;=①基本情報と建物情報の入力!$G$20, IF(①基本情報と建物情報の入力!$H39&gt;=2, FN17*$GF17*$GY17,"-"),"-")</f>
        <v>-</v>
      </c>
      <c r="HU17" s="159" t="str">
        <f>IF($A17&lt;=①基本情報と建物情報の入力!$G$20, IF(①基本情報と建物情報の入力!$H39&gt;=3, FO17*$GF17*$GY17,"-"),"-")</f>
        <v>-</v>
      </c>
      <c r="HV17" s="158" t="str">
        <f>IF($A17&lt;=①基本情報と建物情報の入力!$G$20, IF(①基本情報と建物情報の入力!$H39&gt;=1, EN17*$GG17*$GV17+EQ17*$GG17*$GW17,"-"),"-")</f>
        <v>-</v>
      </c>
      <c r="HW17" s="157" t="str">
        <f>IF($A17&lt;=①基本情報と建物情報の入力!$G$20, IF(①基本情報と建物情報の入力!$H39&gt;=2, EO17*$GG17*$GV17+ER17*$GG17*$GW17,"-"),"-")</f>
        <v>-</v>
      </c>
      <c r="HX17" s="159" t="str">
        <f>IF($A17&lt;=①基本情報と建物情報の入力!$G$20, IF(①基本情報と建物情報の入力!$H39&gt;=3, EP17*$GG17*$GV17+ES17*$GG17*$GW17,"-"),"-")</f>
        <v>-</v>
      </c>
      <c r="HY17" s="158" t="str">
        <f>IF($A17&lt;=①基本情報と建物情報の入力!$G$20, IF(①基本情報と建物情報の入力!$H39&gt;=1, FS17*$GH17*$GW17,"-"),"-")</f>
        <v>-</v>
      </c>
      <c r="HZ17" s="157" t="str">
        <f>IF($A17&lt;=①基本情報と建物情報の入力!$G$20, IF(①基本情報と建物情報の入力!$H39&gt;=2, FT17*$GH17*$GW17,"-"),"-")</f>
        <v>-</v>
      </c>
      <c r="IA17" s="159" t="str">
        <f>IF($A17&lt;=①基本情報と建物情報の入力!$G$20, IF(①基本情報と建物情報の入力!$H39&gt;=3, FU17*$GH17*$GW17,"-"),"-")</f>
        <v>-</v>
      </c>
      <c r="IB17" s="160"/>
      <c r="IC17" s="158" t="str">
        <f>IF($A17&lt;=①基本情報と建物情報の入力!$G$20, IF(①基本情報と建物情報の入力!$H39&gt;=1, SUM(BP17:BQ17,BS17) *$GJ17*$GV17+BR17*$GJ17*$GW17,"-"),"-")</f>
        <v>-</v>
      </c>
      <c r="ID17" s="157" t="str">
        <f>IF($A17&lt;=①基本情報と建物情報の入力!$G$20, IF(①基本情報と建物情報の入力!$H39&gt;=2, SUM(BT17:BU17,BW17) *$GJ17*$GV17+BV17*$GJ17*$GW17,"-"),"-")</f>
        <v>-</v>
      </c>
      <c r="IE17" s="159" t="str">
        <f>IF($A17&lt;=①基本情報と建物情報の入力!$G$20, IF(①基本情報と建物情報の入力!$H39&gt;=3, SUM(BX17:BY17,CA17) *$GJ17*$GV17+BZ17*$GJ17*$GW17,"-"),"-")</f>
        <v>-</v>
      </c>
      <c r="IF17" s="158" t="str">
        <f>IF($A17&lt;=①基本情報と建物情報の入力!$G$20, IF(①基本情報と建物情報の入力!$H39&gt;=1, CB17*$GK17*$GV17,"-"),"-")</f>
        <v>-</v>
      </c>
      <c r="IG17" s="157" t="str">
        <f>IF($A17&lt;=①基本情報と建物情報の入力!$G$20, IF(①基本情報と建物情報の入力!$H39&gt;=2, CC17*$GK17*$GV17,"-"),"-")</f>
        <v>-</v>
      </c>
      <c r="IH17" s="159" t="str">
        <f>IF($A17&lt;=①基本情報と建物情報の入力!$G$20, IF(①基本情報と建物情報の入力!$H39&gt;=3, CD17*$GK17*$GV17,"-"),"-")</f>
        <v>-</v>
      </c>
      <c r="II17" s="158" t="str">
        <f>IF($A17&lt;=①基本情報と建物情報の入力!$G$20, IF(①基本情報と建物情報の入力!$H39&gt;=1, CE17*$GL17*$GV17,"-"),"-")</f>
        <v>-</v>
      </c>
      <c r="IJ17" s="157" t="str">
        <f>IF($A17&lt;=①基本情報と建物情報の入力!$G$20, IF(①基本情報と建物情報の入力!$H39&gt;=2, CF17*$GL17*$GV17,"-"),"-")</f>
        <v>-</v>
      </c>
      <c r="IK17" s="159" t="str">
        <f>IF($A17&lt;=①基本情報と建物情報の入力!$G$20, IF(①基本情報と建物情報の入力!$H39&gt;=3, CG17*$GL17*$GV17,"-"),"-")</f>
        <v>-</v>
      </c>
      <c r="IL17" s="158" t="str">
        <f>IF($A17&lt;=①基本情報と建物情報の入力!$G$20, IF(①基本情報と建物情報の入力!$H39&gt;=1, SUM(CH17:CI17,CK17)*$GM17*$GV17+CJ17*$GM17*$GW17,"-"),"-")</f>
        <v>-</v>
      </c>
      <c r="IM17" s="157" t="str">
        <f>IF($A17&lt;=①基本情報と建物情報の入力!$G$20, IF(①基本情報と建物情報の入力!$H39&gt;=2, SUM(CL17:CM17,CO17)*$GM17*$GV17+CN17*$GM17*$GW17,"-"),"-")</f>
        <v>-</v>
      </c>
      <c r="IN17" s="159" t="str">
        <f>IF($A17&lt;=①基本情報と建物情報の入力!$G$20, IF(①基本情報と建物情報の入力!$H39&gt;=3, SUM(CP17:CQ17,CS17)*$GM17*$GV17+CR17*$GM17*$GW17,"-"),"-")</f>
        <v>-</v>
      </c>
      <c r="IO17" s="158" t="str">
        <f>IF($A17&lt;=①基本情報と建物情報の入力!$G$20, IF(①基本情報と建物情報の入力!$H39&gt;=1, CT17*$GN17*$GV17,"-"),"-")</f>
        <v>-</v>
      </c>
      <c r="IP17" s="157" t="str">
        <f>IF($A17&lt;=①基本情報と建物情報の入力!$G$20, IF(①基本情報と建物情報の入力!$H39&gt;=2, CU17*$GN17*$GV17,"-"),"-")</f>
        <v>-</v>
      </c>
      <c r="IQ17" s="159" t="str">
        <f>IF($A17&lt;=①基本情報と建物情報の入力!$G$20, IF(①基本情報と建物情報の入力!$H39&gt;=3, CV17*$GN17*$GV17,"-"),"-")</f>
        <v>-</v>
      </c>
      <c r="IR17" s="158" t="str">
        <f>IF($A17&lt;=①基本情報と建物情報の入力!$G$20, IF(①基本情報と建物情報の入力!$H39&gt;=1, SUM(CW17:CX17,CZ17)*$GO17*$GV17+CY17*$GO17*$GW17,"-"),"-")</f>
        <v>-</v>
      </c>
      <c r="IS17" s="157" t="str">
        <f>IF($A17&lt;=①基本情報と建物情報の入力!$G$20, IF(①基本情報と建物情報の入力!$H39&gt;=2, SUM(DA17:DB17,DD17)*$GO17*$GV17+DC17*$GO17*$GW17,"-"),"-")</f>
        <v>-</v>
      </c>
      <c r="IT17" s="159" t="str">
        <f>IF($A17&lt;=①基本情報と建物情報の入力!$G$20, IF(①基本情報と建物情報の入力!$H39&gt;=3, SUM(DE17:DF17,DH17)*$GO17*$GV17+DG17*$GO17*$GW17,"-"),"-")</f>
        <v>-</v>
      </c>
      <c r="IU17" s="158" t="str">
        <f>IF($A17&lt;=①基本情報と建物情報の入力!$G$20, IF(①基本情報と建物情報の入力!$H39&gt;=1, DI17*$GP17*$GV17,"-"),"-")</f>
        <v>-</v>
      </c>
      <c r="IV17" s="157" t="str">
        <f>IF($A17&lt;=①基本情報と建物情報の入力!$G$20, IF(①基本情報と建物情報の入力!$H39&gt;=2, DJ17*$GP17*$GV17,"-"),"-")</f>
        <v>-</v>
      </c>
      <c r="IW17" s="159" t="str">
        <f>IF($A17&lt;=①基本情報と建物情報の入力!$G$20, IF(①基本情報と建物情報の入力!$H39&gt;=3, DK17*$GP17*$GV17,"-"),"-")</f>
        <v>-</v>
      </c>
      <c r="IX17" s="158" t="str">
        <f>IF($A17&lt;=①基本情報と建物情報の入力!$G$20, IF(①基本情報と建物情報の入力!$H39&gt;=1, DL17*$GQ17*$GV17,"-"),"-")</f>
        <v>-</v>
      </c>
      <c r="IY17" s="157" t="str">
        <f>IF($A17&lt;=①基本情報と建物情報の入力!$G$20, IF(①基本情報と建物情報の入力!$H39&gt;=2, DM17*$GQ17*$GV17,"-"),"-")</f>
        <v>-</v>
      </c>
      <c r="IZ17" s="159" t="str">
        <f>IF($A17&lt;=①基本情報と建物情報の入力!$G$20, IF(①基本情報と建物情報の入力!$H39&gt;=3, DN17*$GQ17*$GV17,"-"),"-")</f>
        <v>-</v>
      </c>
      <c r="JA17" s="158" t="str">
        <f>IF($A17&lt;=①基本情報と建物情報の入力!$G$20, IF(①基本情報と建物情報の入力!$H39&gt;=1, DO17*$GR17*$GV17,"-"),"-")</f>
        <v>-</v>
      </c>
      <c r="JB17" s="157" t="str">
        <f>IF($A17&lt;=①基本情報と建物情報の入力!$G$20, IF(①基本情報と建物情報の入力!$H39&gt;=2, DP17*$GR17*$GV17,"-"),"-")</f>
        <v>-</v>
      </c>
      <c r="JC17" s="159" t="str">
        <f>IF($A17&lt;=①基本情報と建物情報の入力!$G$20, IF(①基本情報と建物情報の入力!$H39&gt;=3, DQ17*$GR17*$GV17,"-"),"-")</f>
        <v>-</v>
      </c>
      <c r="JD17" s="158" t="str">
        <f>IF($A17&lt;=①基本情報と建物情報の入力!$G$20, IF(①基本情報と建物情報の入力!$H39&gt;=1, SUM(DR17:DS17,DU17)*$GS17*$GV17+DT17*$GS17*$GW17,"-"),"-")</f>
        <v>-</v>
      </c>
      <c r="JE17" s="157" t="str">
        <f>IF($A17&lt;=①基本情報と建物情報の入力!$G$20, IF(①基本情報と建物情報の入力!$H39&gt;=2, SUM(DV17:DW17,DY17)*$GS17*$GV17+DX17*$GS17*$GW17,"-"),"-")</f>
        <v>-</v>
      </c>
      <c r="JF17" s="159" t="str">
        <f>IF($A17&lt;=①基本情報と建物情報の入力!$G$20, IF(①基本情報と建物情報の入力!$H39&gt;=3, SUM(DZ17:EA17,EC17)*$GS17*$GV17+EB17*$GS17*$GW17,"-"),"-")</f>
        <v>-</v>
      </c>
      <c r="JG17" s="158" t="str">
        <f>IF($A17&lt;=①基本情報と建物情報の入力!$G$20, IF(①基本情報と建物情報の入力!$H39&gt;=1, ED17*$GT17*$GX17,"-"),"-")</f>
        <v>-</v>
      </c>
      <c r="JH17" s="157" t="str">
        <f>IF($A17&lt;=①基本情報と建物情報の入力!$G$20, IF(①基本情報と建物情報の入力!$H39&gt;=2, EE17*$GT17*$GX17,"-"),"-")</f>
        <v>-</v>
      </c>
      <c r="JI17" s="159" t="str">
        <f>IF($A17&lt;=①基本情報と建物情報の入力!$G$20, IF(①基本情報と建物情報の入力!$H39&gt;=3, EF17*$GT17*$GX17,"-"),"-")</f>
        <v>-</v>
      </c>
      <c r="JJ17" s="160"/>
      <c r="JK17" s="158" t="str">
        <f>IF($A17&lt;=①基本情報と建物情報の入力!$G$20, IF(①基本情報と建物情報の入力!$H39&gt;=1, SUM(HA17,HD17,HG17,HJ17,HM17,HP17,HS17,HV17,HY17)+SUM(IC17,IF17,II17,IL17,IO17,IR17,IU17,IX17,JA17,JD17,JG17),"-"),"-")</f>
        <v>-</v>
      </c>
      <c r="JL17" s="157" t="str">
        <f>IF($A17&lt;=①基本情報と建物情報の入力!$G$20, IF(①基本情報と建物情報の入力!$H39&gt;=2, SUM(HB17,HE17,HH17,HK17,HN17,HQ17,HT17,HW17,HZ17)+SUM(ID17,IG17,IJ17,IM17,IP17,IS17,IV17,IY17,JB17,JE17,JH17),"-"),"-")</f>
        <v>-</v>
      </c>
      <c r="JM17" s="159" t="str">
        <f>IF($A17&lt;=①基本情報と建物情報の入力!$G$20, IF(①基本情報と建物情報の入力!$H39&gt;=3, SUM(HC17,HF17,HI17,HL17,HO17,HR17,HU17,HX17,IA17)+SUM(IE17,IH17,IK17,IN17,IQ17,IT17,IW17,IZ17,JC17,JF17,JI17),"-"),"-")</f>
        <v>-</v>
      </c>
      <c r="JN17" s="157" t="str">
        <f>IF($A17&lt;=①基本情報と建物情報の入力!$G$20, IF(①基本情報と建物情報の入力!$H39&gt;=1, ROUNDUP(JK17/FV17, 2),"-"),"-")</f>
        <v>-</v>
      </c>
      <c r="JO17" s="157" t="str">
        <f>IF($A17&lt;=①基本情報と建物情報の入力!$G$20, IF(①基本情報と建物情報の入力!$H39&gt;=2, ROUNDUP(JL17/FW17, 2),"-"),"-")</f>
        <v>-</v>
      </c>
      <c r="JP17" s="157" t="str">
        <f>IF($A17&lt;=①基本情報と建物情報の入力!$G$20, IF(①基本情報と建物情報の入力!$H39&gt;=3, ROUNDUP(JM17/FX17, 2),"-"),"-")</f>
        <v>-</v>
      </c>
      <c r="JQ17" s="160"/>
      <c r="JR17" s="163" t="str">
        <f>IF($A17&lt;=①基本情報と建物情報の入力!$G$20, INDEX(方位係数!$B$7:$H$16, MATCH(JR$4, 方位係数!$A$7:$A$16,0), MATCH(①基本情報と建物情報の入力!$G$13, 方位係数!$B$6:$I$6,0)),"-")</f>
        <v>-</v>
      </c>
      <c r="JS17" s="163" t="str">
        <f>IF($A17&lt;=①基本情報と建物情報の入力!$G$20, INDEX(方位係数!$B$7:$H$16, MATCH(JS$4, 方位係数!$A$7:$A$16,0), MATCH(①基本情報と建物情報の入力!$G$13, 方位係数!$B$6:$I$6,0)),"-")</f>
        <v>-</v>
      </c>
      <c r="JT17" s="163" t="str">
        <f>IF($A17&lt;=①基本情報と建物情報の入力!$G$20, INDEX(方位係数!$B$7:$H$16, MATCH(JT$4, 方位係数!$A$7:$A$16,0), MATCH(①基本情報と建物情報の入力!$G$13, 方位係数!$B$6:$I$6,0)),"-")</f>
        <v>-</v>
      </c>
      <c r="JU17" s="163" t="str">
        <f>IF($A17&lt;=①基本情報と建物情報の入力!$G$20, INDEX(方位係数!$B$7:$H$16, MATCH(JU$4, 方位係数!$A$7:$A$16,0), MATCH(①基本情報と建物情報の入力!$G$13, 方位係数!$B$6:$I$6,0)),"-")</f>
        <v>-</v>
      </c>
      <c r="JV17" s="163" t="str">
        <f>IF($A17&lt;=①基本情報と建物情報の入力!$G$20, INDEX(方位係数!$B$7:$H$16, MATCH(JV$4, 方位係数!$A$7:$A$16,0), MATCH(①基本情報と建物情報の入力!$G$13, 方位係数!$B$6:$I$6,0)),"-")</f>
        <v>-</v>
      </c>
      <c r="JW17" s="160"/>
      <c r="JX17" s="158" t="str">
        <f>IF($A17&lt;=①基本情報と建物情報の入力!$G$20, IF(①基本情報と建物情報の入力!$H39&gt;=1, IF(AT17=0, 0, AT17*0.034*($FZ17+(BP17*$GJ17+$CE17*$GL17+CH17*$GM17+CW17*$GO17+DR17*$GS17)/AT17)*JR17),"-"),"-")</f>
        <v>-</v>
      </c>
      <c r="JY17" s="157" t="str">
        <f>IF($A17&lt;=①基本情報と建物情報の入力!$G$20, IF(①基本情報と建物情報の入力!$H39&gt;=1, IF(AU17=0, 0, AU17*0.034*($FZ17+(BQ17*$GJ17+$CE17*$GL17+CI17*$GM17+CX17*$GO17+DS17*$GS17)/AU17)*JS17),"-"),"-")</f>
        <v>-</v>
      </c>
      <c r="JZ17" s="157" t="str">
        <f>IF($A17&lt;=①基本情報と建物情報の入力!$G$20, IF(①基本情報と建物情報の入力!$H39&gt;=1, IF(AV17=0, 0, AV17*0.034*($FZ17+(BR17*$GJ17+$CE17*$GL17+CJ17*$GM17+CY17*$GO17+DT17*$GS17)/AV17)*JT17),"-"),"-")</f>
        <v>-</v>
      </c>
      <c r="KA17" s="159" t="str">
        <f>IF($A17&lt;=①基本情報と建物情報の入力!$G$20, IF(①基本情報と建物情報の入力!$H39&gt;=1, IF(AW17=0, 0, AW17*0.034*($FZ17+(BS17*$GJ17+$CE17*$GL17+CK17*$GM17+CZ17*$GO17+DU17*$GS17)/AW17)*JU17),"-"),"-")</f>
        <v>-</v>
      </c>
      <c r="KB17" s="158" t="str">
        <f>IF($A17&lt;=①基本情報と建物情報の入力!$G$20, IF(①基本情報と建物情報の入力!$H39&gt;=2, IF(AX17=0, 0, AX17*0.034*($FZ17+(BT17*$GJ17+$CF17*$GL17+CL17*$GM17+DA17*$GO17+DV17*$GS17)/AX17)*JR17),"-"),"-")</f>
        <v>-</v>
      </c>
      <c r="KC17" s="157" t="str">
        <f>IF($A17&lt;=①基本情報と建物情報の入力!$G$20, IF(①基本情報と建物情報の入力!$H39&gt;=2, IF(AY17=0, 0, AY17*0.034*($FZ17+(BU17*$GJ17+$CF17*$GL17+CM17*$GM17+DB17*$GO17+DW17*$GS17)/AY17)*JS17),"-"),"-")</f>
        <v>-</v>
      </c>
      <c r="KD17" s="157" t="str">
        <f>IF($A17&lt;=①基本情報と建物情報の入力!$G$20, IF(①基本情報と建物情報の入力!$H39&gt;=2, IF(AZ17=0, 0, AZ17*0.034*($FZ17+(BV17*$GJ17+$CF17*$GL17+CN17*$GM17+DC17*$GO17+DX17*$GS17)/AZ17)*JT17),"-"),"-")</f>
        <v>-</v>
      </c>
      <c r="KE17" s="159" t="str">
        <f>IF($A17&lt;=①基本情報と建物情報の入力!$G$20, IF(①基本情報と建物情報の入力!$H39&gt;=2, IF(BA17=0, 0, BA17*0.034*($FZ17+(BW17*$GJ17+$CF17*$GL17+CO17*$GM17+DD17*$GO17+DY17*$GS17)/BA17)*JU17),"-"),"-")</f>
        <v>-</v>
      </c>
      <c r="KF17" s="158" t="str">
        <f>IF($A17&lt;=①基本情報と建物情報の入力!$G$20, IF(①基本情報と建物情報の入力!$H39&gt;=3, IF(BB17=0, 0, BB17*0.034*($FZ17+(BX17*$GJ17+$CG17*$GL17+CP17*$GM17+DE17*$GO17+DZ17*$GS17)/BB17)*JR17),"-"),"-")</f>
        <v>-</v>
      </c>
      <c r="KG17" s="157" t="str">
        <f>IF($A17&lt;=①基本情報と建物情報の入力!$G$20, IF(①基本情報と建物情報の入力!$H39&gt;=3, IF(BC17=0, 0, BC17*0.034*($FZ17+(BY17*$GJ17+$CG17*$GL17+CQ17*$GM17+DF17*$GO17+EA17*$GS17)/BC17)*JS17),"-"),"-")</f>
        <v>-</v>
      </c>
      <c r="KH17" s="157" t="str">
        <f>IF($A17&lt;=①基本情報と建物情報の入力!$G$20, IF(①基本情報と建物情報の入力!$H39&gt;=3, IF(BD17=0, 0, BD17*0.034*($FZ17+(BZ17*$GJ17+$CG17*$GL17+CR17*$GM17+DG17*$GO17+EB17*$GS17)/BD17)*JT17),"-"),"-")</f>
        <v>-</v>
      </c>
      <c r="KI17" s="159" t="str">
        <f>IF($A17&lt;=①基本情報と建物情報の入力!$G$20, IF(①基本情報と建物情報の入力!$H39&gt;=3, IF(BE17=0, 0, BE17*0.034*($FZ17+(CA17*$GJ17+$CG17*$GL17+CS17*$GM17+DH17*$GO17+EC17*$GS17)/BE17)*JU17),"-"),"-")</f>
        <v>-</v>
      </c>
      <c r="KJ17" s="158" t="str">
        <f>IF($A17&lt;=①基本情報と建物情報の入力!$G$20, IF(①基本情報と建物情報の入力!$H39&gt;=1, IF(EX17=0, 0, EX17*0.034*($GA17+(CB17*$GK17+CT17*$GN17+DL17*$GQ17)/EX17)*$JV17),"-"),"-")</f>
        <v>-</v>
      </c>
      <c r="KK17" s="157" t="str">
        <f>IF($A17&lt;=①基本情報と建物情報の入力!$G$20, IF(①基本情報と建物情報の入力!$H39&gt;=2, IF(EY17=0, 0, EY17*0.034*($GA17+(CC17*$GK17+CU17*$GN17+DM17*$GQ17)/EY17)*$JV17),"-"),"-")</f>
        <v>-</v>
      </c>
      <c r="KL17" s="159" t="str">
        <f>IF($A17&lt;=①基本情報と建物情報の入力!$G$20, IF(①基本情報と建物情報の入力!$H39&gt;=3, IF(EZ17=0, 0, EZ17*0.034*($GA17+(CD17*$GK17+CV17*$GN17+DN17*$GQ17)/EZ17)*$JV17),"-"),"-")</f>
        <v>-</v>
      </c>
      <c r="KM17" s="158" t="str">
        <f>IF($A17&lt;=①基本情報と建物情報の入力!$G$20, 0.51,"-")</f>
        <v>-</v>
      </c>
      <c r="KN17" s="159" t="str">
        <f>IF($A17&lt;=①基本情報と建物情報の入力!$G$20, IF(①基本情報と建物情報の入力!$H39&gt;=1, ①基本情報と建物情報の入力!$H$68,"-"),"-")</f>
        <v>-</v>
      </c>
      <c r="KO17" s="158" t="str">
        <f>IF($A17&lt;=①基本情報と建物情報の入力!$G$20, IF(①基本情報と建物情報の入力!$H39&gt;=1, AE17*$KM17*$KN17*JR17,"-"),"-")</f>
        <v>-</v>
      </c>
      <c r="KP17" s="157" t="str">
        <f>IF($A17&lt;=①基本情報と建物情報の入力!$G$20, IF(①基本情報と建物情報の入力!$H39&gt;=1, AF17*$KM17*$KN17,"-"),"-")</f>
        <v>-</v>
      </c>
      <c r="KQ17" s="157" t="str">
        <f>IF($A17&lt;=①基本情報と建物情報の入力!$G$20, IF(①基本情報と建物情報の入力!$H39&gt;=1, AG17*$KM17*$KN17,"-"),"-")</f>
        <v>-</v>
      </c>
      <c r="KR17" s="159" t="str">
        <f>IF($A17&lt;=①基本情報と建物情報の入力!$G$20, IF(①基本情報と建物情報の入力!$H39&gt;=1, AH17*$KM17*$KN17,"-"),"-")</f>
        <v>-</v>
      </c>
      <c r="KS17" s="158" t="str">
        <f>IF($A17&lt;=①基本情報と建物情報の入力!$G$20, IF(①基本情報と建物情報の入力!$H39&gt;=2, AI17*$KM17*$KN17*JR17,"-"),"-")</f>
        <v>-</v>
      </c>
      <c r="KT17" s="157" t="str">
        <f>IF($A17&lt;=①基本情報と建物情報の入力!$G$20, IF(①基本情報と建物情報の入力!$H39&gt;=2, AJ17*$KM17*$KN17*JS17,"-"),"-")</f>
        <v>-</v>
      </c>
      <c r="KU17" s="157" t="str">
        <f>IF($A17&lt;=①基本情報と建物情報の入力!$G$20, IF(①基本情報と建物情報の入力!$H39&gt;=2, AK17*$KM17*$KN17*JT17,"-"),"-")</f>
        <v>-</v>
      </c>
      <c r="KV17" s="159" t="str">
        <f>IF($A17&lt;=①基本情報と建物情報の入力!$G$20, IF(①基本情報と建物情報の入力!$H39&gt;=2, AL17*$KM17*$KN17*JU17,"-"),"-")</f>
        <v>-</v>
      </c>
      <c r="KW17" s="158" t="str">
        <f>IF($A17&lt;=①基本情報と建物情報の入力!$G$20, IF(①基本情報と建物情報の入力!$H39&gt;=3, AM17*$KM17*$KN17*JR17,"-"),"-")</f>
        <v>-</v>
      </c>
      <c r="KX17" s="157" t="str">
        <f>IF($A17&lt;=①基本情報と建物情報の入力!$G$20, IF(①基本情報と建物情報の入力!$H39&gt;=3, AN17*$KM17*$KN17*JS17,"-"),"-")</f>
        <v>-</v>
      </c>
      <c r="KY17" s="157" t="str">
        <f>IF($A17&lt;=①基本情報と建物情報の入力!$G$20, IF(①基本情報と建物情報の入力!$H39&gt;=3, AO17*$KM17*$KN17*JT17,"-"),"-")</f>
        <v>-</v>
      </c>
      <c r="KZ17" s="159" t="str">
        <f>IF($A17&lt;=①基本情報と建物情報の入力!$G$20, IF(①基本情報と建物情報の入力!$H39&gt;=3, AP17*$KM17*$KN17*JU17,"-"),"-")</f>
        <v>-</v>
      </c>
      <c r="LA17" s="157" t="str">
        <f>IF($A17&lt;=①基本情報と建物情報の入力!$G$20, IF(①基本情報と建物情報の入力!$H39&gt;=1, SUM(JX17:KA17,KJ17,KO17:KR17), "-"), "-")</f>
        <v>-</v>
      </c>
      <c r="LB17" s="157" t="str">
        <f>IF($A17&lt;=①基本情報と建物情報の入力!$G$20, IF(①基本情報と建物情報の入力!$H39&gt;=2, SUM(KB17:KE17,KK17,KS17:KV17), "-"), "-")</f>
        <v>-</v>
      </c>
      <c r="LC17" s="157" t="str">
        <f>IF($A17&lt;=①基本情報と建物情報の入力!$G$20, IF(①基本情報と建物情報の入力!$H39&gt;=3, SUM(KF17:KI17,KL17,KW17:KZ17), "-"), "-")</f>
        <v>-</v>
      </c>
      <c r="LD17" s="164" t="str">
        <f>IF($A17&lt;=①基本情報と建物情報の入力!$G$20, IF(①基本情報と建物情報の入力!$H39&gt;=1, ROUNDDOWN(LA17/FV17*100, 1),"-"),"-")</f>
        <v>-</v>
      </c>
      <c r="LE17" s="165" t="str">
        <f>IF($A17&lt;=①基本情報と建物情報の入力!$G$20, IF(①基本情報と建物情報の入力!$H39&gt;=2, ROUNDDOWN(LB17/FW17*100, 1),"-"),"-")</f>
        <v>-</v>
      </c>
      <c r="LF17" s="169" t="str">
        <f>IF($A17&lt;=①基本情報と建物情報の入力!$G$20, IF(①基本情報と建物情報の入力!$H39&gt;=3, ROUNDDOWN(LC17/FX17*100, 1),"-"),"-")</f>
        <v>-</v>
      </c>
      <c r="LG17" s="160"/>
      <c r="LH17" s="166" t="str">
        <f>IF($A17&lt;=①基本情報と建物情報の入力!$G$20, INDEX(方位係数!$B$21:$I$30, MATCH(LH$4, 方位係数!$A$21:$A$30,0), MATCH(①基本情報と建物情報の入力!$G$13, 方位係数!$B$20:$I$20,0)),"-")</f>
        <v>-</v>
      </c>
      <c r="LI17" s="163" t="str">
        <f>IF($A17&lt;=①基本情報と建物情報の入力!$G$20, INDEX(方位係数!$B$21:$I$30, MATCH(LI$4, 方位係数!$A$21:$A$30,0), MATCH(①基本情報と建物情報の入力!$G$13, 方位係数!$B$20:$I$20,0)),"-")</f>
        <v>-</v>
      </c>
      <c r="LJ17" s="163" t="str">
        <f>IF($A17&lt;=①基本情報と建物情報の入力!$G$20, INDEX(方位係数!$B$21:$I$30, MATCH(LJ$4, 方位係数!$A$21:$A$30,0), MATCH(①基本情報と建物情報の入力!$G$13, 方位係数!$B$20:$I$20,0)),"-")</f>
        <v>-</v>
      </c>
      <c r="LK17" s="163" t="str">
        <f>IF($A17&lt;=①基本情報と建物情報の入力!$G$20, INDEX(方位係数!$B$21:$I$30, MATCH(LK$4, 方位係数!$A$21:$A$30,0), MATCH(①基本情報と建物情報の入力!$G$13, 方位係数!$B$20:$I$20,0)),"-")</f>
        <v>-</v>
      </c>
      <c r="LL17" s="167" t="str">
        <f>IF($A17&lt;=①基本情報と建物情報の入力!$G$20, INDEX(方位係数!$B$21:$I$30, MATCH(LL$4, 方位係数!$A$21:$A$30,0), MATCH(①基本情報と建物情報の入力!$G$13, 方位係数!$B$20:$I$20,0)),"-")</f>
        <v>-</v>
      </c>
      <c r="LM17" s="160"/>
      <c r="LN17" s="161" t="str">
        <f>IF($A17&lt;=①基本情報と建物情報の入力!$G$20, IF(①基本情報と建物情報の入力!$H39&gt;=1, IF(AT17=0, 0, AT17*0.034*($FZ17+(BP17*$GJ17+$CE17*$GL17+CH17*$GM17+CW17*$GO17+DR17*$GS17)/AT17)*LH17),"-"),"-")</f>
        <v>-</v>
      </c>
      <c r="LO17" s="162" t="str">
        <f>IF($A17&lt;=①基本情報と建物情報の入力!$G$20, IF(①基本情報と建物情報の入力!$H39&gt;=1, IF(AU17=0, 0, AU17*0.034*($FZ17+(BQ17*$GJ17+$CE17*$GL17+CI17*$GM17+CX17*$GO17+DS17*$GS17)/AU17)*LI17),"-"),"-")</f>
        <v>-</v>
      </c>
      <c r="LP17" s="162" t="str">
        <f>IF($A17&lt;=①基本情報と建物情報の入力!$G$20, IF(①基本情報と建物情報の入力!$H39&gt;=1, IF(AV17=0, 0, AV17*0.034*($FZ17+(BR17*$GJ17+$CE17*$GL17+CJ17*$GM17+CY17*$GO17+DT17*$GS17)/AV17)*LJ17),"-"),"-")</f>
        <v>-</v>
      </c>
      <c r="LQ17" s="168" t="str">
        <f>IF($A17&lt;=①基本情報と建物情報の入力!$G$20, IF(①基本情報と建物情報の入力!$H39&gt;=1, IF(AW17=0, 0, AW17*0.034*($FZ17+(BS17*$GJ17+$CE17*$GL17+CK17*$GM17+CZ17*$GO17+DU17*$GS17)/AW17)*LK17),"-"),"-")</f>
        <v>-</v>
      </c>
      <c r="LR17" s="158" t="str">
        <f>IF($A17&lt;=①基本情報と建物情報の入力!$G$20, IF(①基本情報と建物情報の入力!$H39&gt;=2, IF(AX17=0, 0, AX17*0.034*($FZ17+(BT17*$GJ17+$CF17*$GL17+CL17*$GM17+DA17*$GO17+DV17*$GS17)/AX17)*LH17),"-"),"-")</f>
        <v>-</v>
      </c>
      <c r="LS17" s="157" t="str">
        <f>IF($A17&lt;=①基本情報と建物情報の入力!$G$20, IF(①基本情報と建物情報の入力!$H39&gt;=2, IF(AY17=0, 0, AY17*0.034*($FZ17+(BU17*$GJ17+$CF17*$GL17+CM17*$GM17+DB17*$GO17+DW17*$GS17)/AY17)*LI17),"-"),"-")</f>
        <v>-</v>
      </c>
      <c r="LT17" s="157" t="str">
        <f>IF($A17&lt;=①基本情報と建物情報の入力!$G$20, IF(①基本情報と建物情報の入力!$H39&gt;=2, IF(AZ17=0, 0, AZ17*0.034*($FZ17+(BV17*$GJ17+$CF17*$GL17+CN17*$GM17+DC17*$GO17+DX17*$GS17)/AZ17)*LJ17),"-"),"-")</f>
        <v>-</v>
      </c>
      <c r="LU17" s="159" t="str">
        <f>IF($A17&lt;=①基本情報と建物情報の入力!$G$20, IF(①基本情報と建物情報の入力!$H39&gt;=2, IF(BA17=0, 0, BA17*0.034*($FZ17+(BW17*$GJ17+$CF17*$GL17+CO17*$GM17+DD17*$GO17+DY17*$GS17)/BA17)*LK17),"-"),"-")</f>
        <v>-</v>
      </c>
      <c r="LV17" s="158" t="str">
        <f>IF($A17&lt;=①基本情報と建物情報の入力!$G$20, IF(①基本情報と建物情報の入力!$H39&gt;=3, IF(BB17=0, 0, BB17*0.034*($FZ17+(BX17*$GJ17+$CG17*$GL17+CP17*$GM17+DE17*$GO17+DZ17*$GS17)/BB17)*LH17),"-"),"-")</f>
        <v>-</v>
      </c>
      <c r="LW17" s="157" t="str">
        <f>IF($A17&lt;=①基本情報と建物情報の入力!$G$20, IF(①基本情報と建物情報の入力!$H39&gt;=3, IF(BC17=0, 0, BC17*0.034*($FZ17+(BY17*$GJ17+$CG17*$GL17+CQ17*$GM17+DF17*$GO17+EA17*$GS17)/BC17)*LI17),"-"),"-")</f>
        <v>-</v>
      </c>
      <c r="LX17" s="157" t="str">
        <f>IF($A17&lt;=①基本情報と建物情報の入力!$G$20, IF(①基本情報と建物情報の入力!$H39&gt;=3, IF(BD17=0, 0, BD17*0.034*($FZ17+(BZ17*$GJ17+$CG17*$GL17+CR17*$GM17+DG17*$GO17+EB17*$GS17)/BD17)*LJ17),"-"),"-")</f>
        <v>-</v>
      </c>
      <c r="LY17" s="159" t="str">
        <f>IF($A17&lt;=①基本情報と建物情報の入力!$G$20, IF(①基本情報と建物情報の入力!$H39&gt;=3, IF(BE17=0, 0, BE17*0.034*($FZ17+(CA17*$GJ17+$CG17*$GL17+CS17*$GM17+DH17*$GO17+EC17*$GS17)/BE17)*LK17),"-"),"-")</f>
        <v>-</v>
      </c>
      <c r="LZ17" s="157" t="str">
        <f>IF($A17&lt;=①基本情報と建物情報の入力!$G$20, IF(①基本情報と建物情報の入力!$H39&gt;=1, IF(EX17=0, 0, EX17*0.034*($GA17+(CB17*$GK17+CT17*$GN17+DL17*$GQ17)/EX17)*$LL17),"-"),"-")</f>
        <v>-</v>
      </c>
      <c r="MA17" s="157" t="str">
        <f>IF($A17&lt;=①基本情報と建物情報の入力!$G$20, IF(①基本情報と建物情報の入力!$H39&gt;=2, IF(EY17=0, 0, EY17*0.034*($GA17+(CC17*$GK17+CU17*$GN17+DM17*$GQ17)/EY17)*$LL17),"-"),"-")</f>
        <v>-</v>
      </c>
      <c r="MB17" s="157" t="str">
        <f>IF($A17&lt;=①基本情報と建物情報の入力!$G$20, IF(①基本情報と建物情報の入力!$H39&gt;=3, IF(EZ17=0, 0, EZ17*0.034*($GA17+(CD17*$GK17+CV17*$GN17+DN17*$GQ17)/EZ17)*$LL17),"-"),"-")</f>
        <v>-</v>
      </c>
      <c r="MC17" s="158" t="str">
        <f>IF($A17&lt;=①基本情報と建物情報の入力!$G$20, 0.93,"-")</f>
        <v>-</v>
      </c>
      <c r="MD17" s="159" t="str">
        <f>IF($A17&lt;=①基本情報と建物情報の入力!$G$20, IF(①基本情報と建物情報の入力!$H39&gt;=1, ①基本情報と建物情報の入力!$H$69,"-"),"-")</f>
        <v>-</v>
      </c>
      <c r="ME17" s="158" t="str">
        <f>IF($A17&lt;=①基本情報と建物情報の入力!$G$20, IF(①基本情報と建物情報の入力!$H39&gt;=1, AE17*$MC17*$MD17*LH17,"-"),"-")</f>
        <v>-</v>
      </c>
      <c r="MF17" s="157" t="str">
        <f>IF($A17&lt;=①基本情報と建物情報の入力!$G$20, IF(①基本情報と建物情報の入力!$H39&gt;=1, AF17*$MC17*$MD17*LI17,"-"),"-")</f>
        <v>-</v>
      </c>
      <c r="MG17" s="157" t="str">
        <f>IF($A17&lt;=①基本情報と建物情報の入力!$G$20, IF(①基本情報と建物情報の入力!$H39&gt;=1, AG17*$MC17*$MD17*LJ17,"-"),"-")</f>
        <v>-</v>
      </c>
      <c r="MH17" s="159" t="str">
        <f>IF($A17&lt;=①基本情報と建物情報の入力!$G$20, IF(①基本情報と建物情報の入力!$H39&gt;=1, AH17*$MC17*$MD17*LK17,"-"),"-")</f>
        <v>-</v>
      </c>
      <c r="MI17" s="158" t="str">
        <f>IF($A17&lt;=①基本情報と建物情報の入力!$G$20, IF(①基本情報と建物情報の入力!$H39&gt;=2, AI17*$MC17*$MD17*LH17,"-"),"-")</f>
        <v>-</v>
      </c>
      <c r="MJ17" s="157" t="str">
        <f>IF($A17&lt;=①基本情報と建物情報の入力!$G$20, IF(①基本情報と建物情報の入力!$H39&gt;=2, AJ17*$MC17*$MD17*LI17,"-"),"-")</f>
        <v>-</v>
      </c>
      <c r="MK17" s="157" t="str">
        <f>IF($A17&lt;=①基本情報と建物情報の入力!$G$20, IF(①基本情報と建物情報の入力!$H39&gt;=2, AK17*$MC17*$MD17*LJ17,"-"),"-")</f>
        <v>-</v>
      </c>
      <c r="ML17" s="159" t="str">
        <f>IF($A17&lt;=①基本情報と建物情報の入力!$G$20, IF(①基本情報と建物情報の入力!$H39&gt;=2, AL17*$MC17*$MD17*LK17,"-"),"-")</f>
        <v>-</v>
      </c>
      <c r="MM17" s="158" t="str">
        <f>IF($A17&lt;=①基本情報と建物情報の入力!$G$20, IF(①基本情報と建物情報の入力!$H39&gt;=3, AM17*$MC17*$MD17*LH17,"-"),"-")</f>
        <v>-</v>
      </c>
      <c r="MN17" s="157" t="str">
        <f>IF($A17&lt;=①基本情報と建物情報の入力!$G$20, IF(①基本情報と建物情報の入力!$H39&gt;=3, AN17*$MC17*$MD17*LI17,"-"),"-")</f>
        <v>-</v>
      </c>
      <c r="MO17" s="157" t="str">
        <f>IF($A17&lt;=①基本情報と建物情報の入力!$G$20, IF(①基本情報と建物情報の入力!$H39&gt;=3, AO17*$MC17*$MD17*LJ17,"-"),"-")</f>
        <v>-</v>
      </c>
      <c r="MP17" s="159" t="str">
        <f>IF($A17&lt;=①基本情報と建物情報の入力!$G$20, IF(①基本情報と建物情報の入力!$H39&gt;=3, AP17*$MC17*$MD17*LK17,"-"),"-")</f>
        <v>-</v>
      </c>
      <c r="MQ17" s="157" t="str">
        <f>IF($A17&lt;=①基本情報と建物情報の入力!$G$20, IF(①基本情報と建物情報の入力!$H39&gt;=1, SUM(LN17:LQ17,LZ17,ME17:MH17), "-"), "-")</f>
        <v>-</v>
      </c>
      <c r="MR17" s="157" t="str">
        <f>IF($A17&lt;=①基本情報と建物情報の入力!$G$20, IF(①基本情報と建物情報の入力!$H39&gt;=2, SUM(LR17:LU17,MA17,MI17:ML17), "-"), "-")</f>
        <v>-</v>
      </c>
      <c r="MS17" s="157" t="str">
        <f>IF($A17&lt;=①基本情報と建物情報の入力!$G$20, IF(①基本情報と建物情報の入力!$H39&gt;=3, SUM(LV17:LY17,MB17,MM17:MP17), "-"), "-")</f>
        <v>-</v>
      </c>
      <c r="MT17" s="164" t="str">
        <f>IF($A17&lt;=①基本情報と建物情報の入力!$G$20, IF(①基本情報と建物情報の入力!$H39&gt;=1, ROUNDUP(MQ17/FV17*100,1),"-"),"-")</f>
        <v>-</v>
      </c>
      <c r="MU17" s="165" t="str">
        <f>IF($A17&lt;=①基本情報と建物情報の入力!$G$20, IF(①基本情報と建物情報の入力!$H39&gt;=2,ROUNDUP(MR17/FW17*100,1),"-"),"-")</f>
        <v>-</v>
      </c>
      <c r="MV17" s="169" t="str">
        <f>IF($A17&lt;=①基本情報と建物情報の入力!$G$20, IF(①基本情報と建物情報の入力!$H39&gt;=3, ROUNDUP(MS17/FX17*100,1),"-"),"-")</f>
        <v>-</v>
      </c>
      <c r="MW17" s="160"/>
      <c r="MX17" s="158" t="str">
        <f>IF($A17&lt;=①基本情報と建物情報の入力!$G$20, IF(①基本情報と建物情報の入力!$H39&gt;=1, 1,"-"), "-")</f>
        <v>-</v>
      </c>
      <c r="MY17" s="157" t="str">
        <f>IF($A17&lt;=①基本情報と建物情報の入力!$G$20, IF(①基本情報と建物情報の入力!$H39&gt;=2, 1,"-"), "-")</f>
        <v>-</v>
      </c>
      <c r="MZ17" s="159" t="str">
        <f>IF($A17&lt;=①基本情報と建物情報の入力!$G$20, IF(①基本情報と建物情報の入力!$H39&gt;=3, ①基本情報と建物情報の入力!$H39-2,"-"), "-")</f>
        <v>-</v>
      </c>
      <c r="NA17" s="158" t="str">
        <f>IF($A17&lt;=①基本情報と建物情報の入力!$G$20, IF(①基本情報と建物情報の入力!$H39&gt;=1, FV17*MX17, "-"),"-")</f>
        <v>-</v>
      </c>
      <c r="NB17" s="157" t="str">
        <f>IF($A17&lt;=①基本情報と建物情報の入力!$G$20, IF(①基本情報と建物情報の入力!$H39&gt;=2, FW17*MY17, "-"),"-")</f>
        <v>-</v>
      </c>
      <c r="NC17" s="159" t="str">
        <f>IF($A17&lt;=①基本情報と建物情報の入力!$G$20, IF(①基本情報と建物情報の入力!$H39&gt;=3, FX17*MZ17, "-"),"-")</f>
        <v>-</v>
      </c>
      <c r="ND17" s="158" t="str">
        <f>IF($A17&lt;=①基本情報と建物情報の入力!$G$20, IF(①基本情報と建物情報の入力!$H39&gt;=1,  JK17*MX17, "-"),"-")</f>
        <v>-</v>
      </c>
      <c r="NE17" s="157" t="str">
        <f>IF($A17&lt;=①基本情報と建物情報の入力!$G$20, IF(①基本情報と建物情報の入力!$H39&gt;=2,  JL17*MY17, "-"),"-")</f>
        <v>-</v>
      </c>
      <c r="NF17" s="159" t="str">
        <f>IF($A17&lt;=①基本情報と建物情報の入力!$G$20, IF(①基本情報と建物情報の入力!$H39&gt;=3,  JM17*MZ17, "-"),"-")</f>
        <v>-</v>
      </c>
      <c r="NG17" s="158" t="str">
        <f>IF($A17&lt;=①基本情報と建物情報の入力!$G$20, IF(①基本情報と建物情報の入力!$H39&gt;=1,  MQ17*MX17, "-"),"-")</f>
        <v>-</v>
      </c>
      <c r="NH17" s="157" t="str">
        <f>IF($A17&lt;=①基本情報と建物情報の入力!$G$20, IF(①基本情報と建物情報の入力!$H39&gt;=2,  MR17*MY17, "-"),"-")</f>
        <v>-</v>
      </c>
      <c r="NI17" s="159" t="str">
        <f>IF($A17&lt;=①基本情報と建物情報の入力!$G$20, IF(①基本情報と建物情報の入力!$H39&gt;=3,  MS17*MZ17, "-"),"-")</f>
        <v>-</v>
      </c>
      <c r="NJ17" s="170"/>
      <c r="NK17" s="170"/>
      <c r="NL17" s="160"/>
      <c r="NM17" s="212" t="str">
        <f>IF($A17&lt;=①基本情報と建物情報の入力!$G$20,IF(①基本情報と建物情報の入力!$H39&gt;=1,③一次エネルギー消費量の計算結果!E45-③一次エネルギー消費量の計算結果!F45,"-"),"-")</f>
        <v>-</v>
      </c>
      <c r="NN17" s="213" t="str">
        <f>IF($A17&lt;=①基本情報と建物情報の入力!$G$20,IF(①基本情報と建物情報の入力!$H39&gt;=2,③一次エネルギー消費量の計算結果!E46-③一次エネルギー消費量の計算結果!F46,"-"),"-")</f>
        <v>-</v>
      </c>
      <c r="NO17" s="214" t="str">
        <f>IF($A17&lt;=①基本情報と建物情報の入力!$G$20,IF(①基本情報と建物情報の入力!$H39&gt;=3,③一次エネルギー消費量の計算結果!E47-③一次エネルギー消費量の計算結果!F47,"-"),"-")</f>
        <v>-</v>
      </c>
      <c r="NP17" s="212" t="str">
        <f>IF($A17&lt;=①基本情報と建物情報の入力!$G$20,IF(①基本情報と建物情報の入力!$H39&gt;=1,③一次エネルギー消費量の計算結果!G45-③一次エネルギー消費量の計算結果!H45,"-"),"-")</f>
        <v>-</v>
      </c>
      <c r="NQ17" s="213" t="str">
        <f>IF($A17&lt;=①基本情報と建物情報の入力!$G$20,IF(①基本情報と建物情報の入力!$H39&gt;=2,③一次エネルギー消費量の計算結果!G46-③一次エネルギー消費量の計算結果!H46,"-"),"-")</f>
        <v>-</v>
      </c>
      <c r="NR17" s="214" t="str">
        <f>IF($A17&lt;=①基本情報と建物情報の入力!$G$20,IF(①基本情報と建物情報の入力!$H39&gt;=3,③一次エネルギー消費量の計算結果!G47-③一次エネルギー消費量の計算結果!H47,"-"),"-")</f>
        <v>-</v>
      </c>
      <c r="NS17" s="212" t="str">
        <f>IF($A17&lt;=①基本情報と建物情報の入力!$G$20, IF(①基本情報と建物情報の入力!$H39&gt;=1,NM17*MX17,"-"), "-")</f>
        <v>-</v>
      </c>
      <c r="NT17" s="213" t="str">
        <f>IF($A17&lt;=①基本情報と建物情報の入力!$G$20, IF(①基本情報と建物情報の入力!$H39&gt;=2,NN17*MY17,"-"), "-")</f>
        <v>-</v>
      </c>
      <c r="NU17" s="214" t="str">
        <f>IF($A17&lt;=①基本情報と建物情報の入力!$G$20, IF(①基本情報と建物情報の入力!$H39&gt;=3,NO17*MZ17,"-"), "-")</f>
        <v>-</v>
      </c>
      <c r="NV17" s="212" t="str">
        <f>IF($A17&lt;=①基本情報と建物情報の入力!$G$20, IF(①基本情報と建物情報の入力!$H39&gt;=1,NP17*MX17,"-"), "-")</f>
        <v>-</v>
      </c>
      <c r="NW17" s="213" t="str">
        <f>IF($A17&lt;=①基本情報と建物情報の入力!$G$20, IF(①基本情報と建物情報の入力!$H39&gt;=2,NQ17*MY17,"-"), "-")</f>
        <v>-</v>
      </c>
      <c r="NX17" s="213" t="str">
        <f>IF($A17&lt;=①基本情報と建物情報の入力!$G$20, IF(①基本情報と建物情報の入力!$H39&gt;=3,NR17*MZ17,"-"), "-")</f>
        <v>-</v>
      </c>
      <c r="NY17" s="170"/>
      <c r="NZ17" s="170"/>
    </row>
    <row r="18" spans="1:390" s="16" customFormat="1">
      <c r="A18" s="17">
        <f t="shared" si="0"/>
        <v>12</v>
      </c>
      <c r="B18" s="154" t="s">
        <v>104</v>
      </c>
      <c r="C18" s="16" t="str">
        <f>IF(A18&lt;=①基本情報と建物情報の入力!$G$20, ①基本情報と建物情報の入力!$G$19/①基本情報と建物情報の入力!$G$20, "-")</f>
        <v>-</v>
      </c>
      <c r="D18" s="16" t="str">
        <f>IF(A18&lt;=①基本情報と建物情報の入力!$G$20, IF(①基本情報と建物情報の入力!H40&gt;=1, (①基本情報と建物情報の入力!$D40+SQRT(①基本情報と建物情報の入力!$D40^2-16*①基本情報と建物情報の入力!$C40))/4, "-"), "-")</f>
        <v>-</v>
      </c>
      <c r="E18" s="16" t="str">
        <f>IF(A18&lt;=①基本情報と建物情報の入力!$G$20, IF(①基本情報と建物情報の入力!H40&gt;=1, (①基本情報と建物情報の入力!$D40-SQRT(①基本情報と建物情報の入力!$D40^2-16*①基本情報と建物情報の入力!$C40))/4, "-"), "-")</f>
        <v>-</v>
      </c>
      <c r="F18" s="16" t="str">
        <f>IF(A18&lt;=①基本情報と建物情報の入力!$G$20, IF(①基本情報と建物情報の入力!H40&gt;=1, IF(A18=①基本情報と建物情報の入力!$G$20, ①基本情報と建物情報の入力!$C40, ①基本情報と建物情報の入力!G40), "-"), "-")</f>
        <v>-</v>
      </c>
      <c r="G18" s="16" t="str">
        <f>IF(A18&lt;=①基本情報と建物情報の入力!$G$20, IF(①基本情報と建物情報の入力!H40&gt;=1, IF(A18=1, 0, ①基本情報と建物情報の入力!F40), "-"), "-")</f>
        <v>-</v>
      </c>
      <c r="H18" s="24" t="str">
        <f>IF(A18&lt;=①基本情報と建物情報の入力!$G$20,IF(①基本情報と建物情報の入力!H40&gt;=1, ①基本情報と建物情報の入力!$E40*(1-(0.24/①基本情報と建物情報の入力!$H40))*0.64,"-"), "-")</f>
        <v>-</v>
      </c>
      <c r="I18" s="16" t="str">
        <f>IF(A18&lt;=①基本情報と建物情報の入力!$G$20,IF(①基本情報と建物情報の入力!H40&gt;=1,①基本情報と建物情報の入力!$E40*0.12/①基本情報と建物情報の入力!$H40,"-"), "-")</f>
        <v>-</v>
      </c>
      <c r="J18" s="16" t="str">
        <f>IF(A18&lt;=①基本情報と建物情報の入力!$G$20,IF(①基本情報と建物情報の入力!H40&gt;=1,①基本情報と建物情報の入力!$E40*(1-(0.24/①基本情報と建物情報の入力!$H40))*0.36,"-"), "-")</f>
        <v>-</v>
      </c>
      <c r="K18" s="25" t="str">
        <f>IF(A18&lt;=①基本情報と建物情報の入力!$G$20,IF(①基本情報と建物情報の入力!H40&gt;=1,①基本情報と建物情報の入力!$E40*0.12/①基本情報と建物情報の入力!$H40,"-"), "-")</f>
        <v>-</v>
      </c>
      <c r="L18" s="24" t="str">
        <f>IF($A18&lt;=①基本情報と建物情報の入力!$G$20, IF(①基本情報と建物情報の入力!H40&gt;=1,D18*$C18-H18, "-"), "-")</f>
        <v>-</v>
      </c>
      <c r="M18" s="16" t="str">
        <f>IF($A18&lt;=①基本情報と建物情報の入力!$G$20, IF(①基本情報と建物情報の入力!H40&gt;=1,E18*$C18-I18, "-"), "-")</f>
        <v>-</v>
      </c>
      <c r="N18" s="16" t="str">
        <f>IF($A18&lt;=①基本情報と建物情報の入力!$G$20, IF(①基本情報と建物情報の入力!H40&gt;=1,D18*$C18-J18-1.6*①基本情報と建物情報の入力!$H40, "-"), "-")</f>
        <v>-</v>
      </c>
      <c r="O18" s="25" t="str">
        <f>IF($A18&lt;=①基本情報と建物情報の入力!$G$20, IF(①基本情報と建物情報の入力!H40&gt;=1,E18*$C18-K18, "-"), "-")</f>
        <v>-</v>
      </c>
      <c r="P18" s="24" t="str">
        <f>IF(A18&lt;=①基本情報と建物情報の入力!$G$20, IF(①基本情報と建物情報の入力!H40&gt;=1,①基本情報と建物情報の入力!C40/①基本情報と建物情報の入力!H40, "-"), "-")</f>
        <v>-</v>
      </c>
      <c r="Q18" s="16" t="str">
        <f>IF(A18&lt;=①基本情報と建物情報の入力!$G$20, IF(①基本情報と建物情報の入力!H40&gt;=2, ①基本情報と建物情報の入力!C40/①基本情報と建物情報の入力!H40, "-"),"-")</f>
        <v>-</v>
      </c>
      <c r="R18" s="25" t="str">
        <f>IF(A18&lt;=①基本情報と建物情報の入力!$G$20,IF(①基本情報と建物情報の入力!H40&gt;=3, ①基本情報と建物情報の入力!C40/①基本情報と建物情報の入力!H40, "-"),"-")</f>
        <v>-</v>
      </c>
      <c r="S18" s="24" t="str">
        <f>IF($A18&lt;=①基本情報と建物情報の入力!$G$20, IF(①基本情報と建物情報の入力!$H40&gt;=1, IF(①基本情報と建物情報の入力!$I40="有り", P18*室面積の比率!$B$4, P18*室面積の比率!$B$5),"-"), "-")</f>
        <v>-</v>
      </c>
      <c r="T18" s="16" t="str">
        <f>IF($A18&lt;=①基本情報と建物情報の入力!$G$20, IF(①基本情報と建物情報の入力!$H40&gt;=2, IF(①基本情報と建物情報の入力!$I40="有り", Q18*室面積の比率!$B$4, Q18*室面積の比率!$B$5),"-"), "-")</f>
        <v>-</v>
      </c>
      <c r="U18" s="25" t="str">
        <f>IF($A18&lt;=①基本情報と建物情報の入力!$G$20, IF(①基本情報と建物情報の入力!$H40&gt;=3, IF(①基本情報と建物情報の入力!$I40="有り", R18*室面積の比率!$B$4, R18*室面積の比率!$B$5),"-"), "-")</f>
        <v>-</v>
      </c>
      <c r="V18" s="24" t="str">
        <f>IF($A18&lt;=①基本情報と建物情報の入力!$G$20, IF(①基本情報と建物情報の入力!$H40&gt;=1, IF(①基本情報と建物情報の入力!$I40="有り", P18*室面積の比率!$C$4, 0),"-"), "-")</f>
        <v>-</v>
      </c>
      <c r="W18" s="16" t="str">
        <f>IF($A18&lt;=①基本情報と建物情報の入力!$G$20, IF(①基本情報と建物情報の入力!$H40&gt;=2, IF(①基本情報と建物情報の入力!$I40="有り", Q18*室面積の比率!$C$4, 0),"-"), "-")</f>
        <v>-</v>
      </c>
      <c r="X18" s="25" t="str">
        <f>IF($A18&lt;=①基本情報と建物情報の入力!$G$20, IF(①基本情報と建物情報の入力!$H40&gt;=3, IF(①基本情報と建物情報の入力!$I40="有り", R18*室面積の比率!$C$4, 0),"-"), "-")</f>
        <v>-</v>
      </c>
      <c r="Y18" s="24" t="str">
        <f>IF(A18&lt;=①基本情報と建物情報の入力!$G$20, IF(①基本情報と建物情報の入力!H40&gt;=1, F18/①基本情報と建物情報の入力!H40, "-"),"-")</f>
        <v>-</v>
      </c>
      <c r="Z18" s="16" t="str">
        <f>IF(A18&lt;=①基本情報と建物情報の入力!$G$20, IF(①基本情報と建物情報の入力!H40&gt;=2, F18/①基本情報と建物情報の入力!H40, "-"),"-")</f>
        <v>-</v>
      </c>
      <c r="AA18" s="25" t="str">
        <f>IF(A18&lt;=①基本情報と建物情報の入力!$G$20, IF(①基本情報と建物情報の入力!H40&gt;=3, F18/①基本情報と建物情報の入力!H40, "-"),"-")</f>
        <v>-</v>
      </c>
      <c r="AB18" s="24" t="str">
        <f>IF(A18&lt;=①基本情報と建物情報の入力!$G$20, IF(①基本情報と建物情報の入力!H40&gt;=1, G18/①基本情報と建物情報の入力!H40, "-"),"-")</f>
        <v>-</v>
      </c>
      <c r="AC18" s="16" t="str">
        <f>IF(A18&lt;=①基本情報と建物情報の入力!$G$20, IF(①基本情報と建物情報の入力!H40&gt;=2, G18/①基本情報と建物情報の入力!H40, "-"),"-")</f>
        <v>-</v>
      </c>
      <c r="AD18" s="25" t="str">
        <f>IF(A18&lt;=①基本情報と建物情報の入力!$G$20, IF(①基本情報と建物情報の入力!H40&gt;=3, G18/①基本情報と建物情報の入力!H40, "-"),"-")</f>
        <v>-</v>
      </c>
      <c r="AE18" s="24" t="str">
        <f>IF(A18&lt;=①基本情報と建物情報の入力!$G$20, IF(①基本情報と建物情報の入力!H40&gt;=1,H18/①基本情報と建物情報の入力!H40,"-"), "-")</f>
        <v>-</v>
      </c>
      <c r="AF18" s="16" t="str">
        <f>IF(A18&lt;=①基本情報と建物情報の入力!$G$20,IF(①基本情報と建物情報の入力!H40&gt;=1,I18,"-"), "-")</f>
        <v>-</v>
      </c>
      <c r="AG18" s="16" t="str">
        <f>IF(A18&lt;=①基本情報と建物情報の入力!$G$20,IF(①基本情報と建物情報の入力!H40&gt;=1,J18/①基本情報と建物情報の入力!H40,"-"), "-")</f>
        <v>-</v>
      </c>
      <c r="AH18" s="25" t="str">
        <f>IF(A18&lt;=①基本情報と建物情報の入力!$G$20,IF(①基本情報と建物情報の入力!H40&gt;=1,IF(①基本情報と建物情報の入力!H40=1, K18,0), "-"),"-")</f>
        <v>-</v>
      </c>
      <c r="AI18" s="24" t="str">
        <f>IF(A18&lt;=①基本情報と建物情報の入力!$G$20, IF(①基本情報と建物情報の入力!H40&gt;=2, H18/①基本情報と建物情報の入力!H40,"-"),"-")</f>
        <v>-</v>
      </c>
      <c r="AJ18" s="16" t="str">
        <f>IF(A18&lt;=①基本情報と建物情報の入力!$G$20,IF(①基本情報と建物情報の入力!H40&gt;=2, 0, "-"), "-")</f>
        <v>-</v>
      </c>
      <c r="AK18" s="16" t="str">
        <f>IF(A18&lt;=①基本情報と建物情報の入力!$G$20, IF(①基本情報と建物情報の入力!H40&gt;=2, J18/①基本情報と建物情報の入力!H40,"-"),"-")</f>
        <v>-</v>
      </c>
      <c r="AL18" s="25" t="str">
        <f>IF(A18&lt;=①基本情報と建物情報の入力!$G$20, IF(①基本情報と建物情報の入力!H40&gt;=2, K18, "-"), "-")</f>
        <v>-</v>
      </c>
      <c r="AM18" s="24" t="str">
        <f>IF(A18&lt;=①基本情報と建物情報の入力!$G$20, IF(①基本情報と建物情報の入力!H40&gt;=3, H18/①基本情報と建物情報の入力!H40,"-"), "-")</f>
        <v>-</v>
      </c>
      <c r="AN18" s="16" t="str">
        <f>IF(A18&lt;=①基本情報と建物情報の入力!$G$20, IF(①基本情報と建物情報の入力!H40&gt;=3, 0, "-"),"-")</f>
        <v>-</v>
      </c>
      <c r="AO18" s="16" t="str">
        <f>IF(A18&lt;=①基本情報と建物情報の入力!$G$20,IF(①基本情報と建物情報の入力!H40&gt;=3, J18/①基本情報と建物情報の入力!H40,"-"),"-")</f>
        <v>-</v>
      </c>
      <c r="AP18" s="25" t="str">
        <f>IF(A18&lt;=①基本情報と建物情報の入力!$G$20,IF(①基本情報と建物情報の入力!H40&gt;=3, 0, "-"),"-")</f>
        <v>-</v>
      </c>
      <c r="AQ18" s="24" t="str">
        <f>IF(A18&lt;=①基本情報と建物情報の入力!$G$20,IF(①基本情報と建物情報の入力!H40&gt;=1,1.6,"-"), "-")</f>
        <v>-</v>
      </c>
      <c r="AR18" s="16" t="str">
        <f>IF(A18&lt;=①基本情報と建物情報の入力!$G$20, IF(①基本情報と建物情報の入力!H40&gt;=2, 1.6, "-"), "-")</f>
        <v>-</v>
      </c>
      <c r="AS18" s="25" t="str">
        <f>IF(A18&lt;=①基本情報と建物情報の入力!$G$20, IF(①基本情報と建物情報の入力!H40&gt;=3, 1.6, "-"), "-")</f>
        <v>-</v>
      </c>
      <c r="AT18" s="24" t="str">
        <f>IF(A18&lt;=①基本情報と建物情報の入力!$G$20, IF(①基本情報と建物情報の入力!H40&gt;=1,L18/①基本情報と建物情報の入力!H40, "-"), "-")</f>
        <v>-</v>
      </c>
      <c r="AU18" s="16" t="str">
        <f>IF(A18&lt;=①基本情報と建物情報の入力!$G$20, IF(①基本情報と建物情報の入力!H40&gt;=1,M18, "-"), "-")</f>
        <v>-</v>
      </c>
      <c r="AV18" s="16" t="str">
        <f>IF(A18&lt;=①基本情報と建物情報の入力!$G$20, IF(①基本情報と建物情報の入力!H40&gt;=1,N18/①基本情報と建物情報の入力!H40, "-"), "-")</f>
        <v>-</v>
      </c>
      <c r="AW18" s="25" t="str">
        <f>IF(A18&lt;=①基本情報と建物情報の入力!$G$20, IF(①基本情報と建物情報の入力!H40&gt;=1, IF(①基本情報と建物情報の入力!H40=1, O18, 0), "-"), "-")</f>
        <v>-</v>
      </c>
      <c r="AX18" s="24" t="str">
        <f>IF(A18&lt;=①基本情報と建物情報の入力!$G$20, IF(①基本情報と建物情報の入力!H40&gt;=2, L18/①基本情報と建物情報の入力!H40, "-"), "-")</f>
        <v>-</v>
      </c>
      <c r="AY18" s="16" t="str">
        <f>IF(A18&lt;=①基本情報と建物情報の入力!$G$20, IF(①基本情報と建物情報の入力!H40&gt;=2, 0, "-"), "-")</f>
        <v>-</v>
      </c>
      <c r="AZ18" s="16" t="str">
        <f>IF(A18&lt;=①基本情報と建物情報の入力!$G$20, IF(①基本情報と建物情報の入力!H40&gt;=2, N18/①基本情報と建物情報の入力!H40, "-"), "-")</f>
        <v>-</v>
      </c>
      <c r="BA18" s="25" t="str">
        <f>IF(A18&lt;=①基本情報と建物情報の入力!$G$20, IF(①基本情報と建物情報の入力!H40&gt;=2, O18, "-"),"-")</f>
        <v>-</v>
      </c>
      <c r="BB18" s="24" t="str">
        <f>IF(A18&lt;=①基本情報と建物情報の入力!$G$20, IF(①基本情報と建物情報の入力!H40&gt;=3, L18/①基本情報と建物情報の入力!H40, "-"),"-")</f>
        <v>-</v>
      </c>
      <c r="BC18" s="16" t="str">
        <f>IF(A18&lt;=①基本情報と建物情報の入力!$G$20, IF(①基本情報と建物情報の入力!H40&gt;=3, 0, "-"), "-")</f>
        <v>-</v>
      </c>
      <c r="BD18" s="16" t="str">
        <f>IF(A18&lt;=①基本情報と建物情報の入力!$G$20, IF(①基本情報と建物情報の入力!H40&gt;=3, N18/①基本情報と建物情報の入力!H40, "-"),"-")</f>
        <v>-</v>
      </c>
      <c r="BE18" s="25" t="str">
        <f>IF(A18&lt;=①基本情報と建物情報の入力!$G$20, IF(①基本情報と建物情報の入力!H40&gt;=3, 0, "-"), "-")</f>
        <v>-</v>
      </c>
      <c r="BF18" s="24" t="str">
        <f>IF(A18&lt;=①基本情報と建物情報の入力!$G$20, IF(①基本情報と建物情報の入力!H40=1, 0, IF(①基本情報と建物情報の入力!H40&gt;=2, E18*C18, "-")), "-")</f>
        <v>-</v>
      </c>
      <c r="BG18" s="16" t="str">
        <f>IF(A18&lt;=①基本情報と建物情報の入力!$G$20, IF(①基本情報と建物情報の入力!H40&gt;=2, E18*C18, "-"),"-")</f>
        <v>-</v>
      </c>
      <c r="BH18" s="25" t="str">
        <f>IF(A18&lt;=①基本情報と建物情報の入力!$G$20, IF(①基本情報と建物情報の入力!H40&gt;=3, E18*C18*2, "-"), "-")</f>
        <v>-</v>
      </c>
      <c r="BI18" s="24" t="str">
        <f>IF(A18&lt;=①基本情報と建物情報の入力!$G$20, IF(①基本情報と建物情報の入力!H40&gt;=1, IF(A18=1, 0, P18-AB18), "-"), "-")</f>
        <v>-</v>
      </c>
      <c r="BJ18" s="16" t="str">
        <f>IF(A18&lt;=①基本情報と建物情報の入力!$G$20, IF(①基本情報と建物情報の入力!H40&gt;=2, IF(A18=1, 0, Q18-AC18), "-"),"-")</f>
        <v>-</v>
      </c>
      <c r="BK18" s="25" t="str">
        <f>IF(A18&lt;=①基本情報と建物情報の入力!$G$20, IF(①基本情報と建物情報の入力!H40&gt;=3, IF(A18=1, 0, R18-AD18), "-"),"-")</f>
        <v>-</v>
      </c>
      <c r="BL18" s="24" t="str">
        <f>IF(A18&lt;=①基本情報と建物情報の入力!$G$20, IF(①基本情報と建物情報の入力!H40&gt;=1, IF(A18=①基本情報と建物情報の入力!$G$20, 0, P18-Y18), "-"), "-")</f>
        <v>-</v>
      </c>
      <c r="BM18" s="16" t="str">
        <f>IF(A18&lt;=①基本情報と建物情報の入力!$G$20, IF(①基本情報と建物情報の入力!H40&gt;=2, IF(A18=①基本情報と建物情報の入力!$G$20, 0, Q18-Z18), "-"), "-")</f>
        <v>-</v>
      </c>
      <c r="BN18" s="25" t="str">
        <f>IF(A18&lt;=①基本情報と建物情報の入力!$G$20, IF(①基本情報と建物情報の入力!H40&gt;=3, IF(A18=①基本情報と建物情報の入力!$G$20, 0, R18-AA18), "-"), "-")</f>
        <v>-</v>
      </c>
      <c r="BO18" s="99"/>
      <c r="BP18" s="24" t="str">
        <f>IF(A18&lt;=①基本情報と建物情報の入力!$G$20,IF(①基本情報と建物情報の入力!H40&gt;=1,IF(①基本情報と建物情報の入力!H40=1,C18*2/2,C18/2), "-"), "-")</f>
        <v>-</v>
      </c>
      <c r="BQ18" s="16" t="str">
        <f>IF(A18&lt;=①基本情報と建物情報の入力!$G$20, IF(①基本情報と建物情報の入力!H40&gt;=1, C18*2/2, "-"), "-")</f>
        <v>-</v>
      </c>
      <c r="BR18" s="16" t="str">
        <f>IF(A18&lt;=①基本情報と建物情報の入力!$G$20, IF(①基本情報と建物情報の入力!H40&gt;=1, IF(①基本情報と建物情報の入力!H40=1, C18*2/2, C18/2), "-"), "-")</f>
        <v>-</v>
      </c>
      <c r="BS18" s="25" t="str">
        <f>IF(A18&lt;=①基本情報と建物情報の入力!$G$20, IF(①基本情報と建物情報の入力!H40&gt;=1, IF(①基本情報と建物情報の入力!H40=1, C18*2/2, 0), "-"), "-")</f>
        <v>-</v>
      </c>
      <c r="BT18" s="24" t="str">
        <f>IF(A18&lt;=①基本情報と建物情報の入力!$G$20, IF(①基本情報と建物情報の入力!H40&gt;=2, C18/2, "-"), "-")</f>
        <v>-</v>
      </c>
      <c r="BU18" s="16" t="str">
        <f>IF(A18&lt;=①基本情報と建物情報の入力!$G$20, IF(①基本情報と建物情報の入力!H40&gt;=2, 0, "-"), "-")</f>
        <v>-</v>
      </c>
      <c r="BV18" s="16" t="str">
        <f>IF(A18&lt;=①基本情報と建物情報の入力!$G$20, IF(①基本情報と建物情報の入力!H40&gt;=2, C18/2, "-"), "-")</f>
        <v>-</v>
      </c>
      <c r="BW18" s="25" t="str">
        <f>IF(A18&lt;=①基本情報と建物情報の入力!$G$20, IF(①基本情報と建物情報の入力!H40&gt;=2, C18*2/2, "-"), "-")</f>
        <v>-</v>
      </c>
      <c r="BX18" s="24" t="str">
        <f>IF(A18&lt;=①基本情報と建物情報の入力!$G$20, IF(①基本情報と建物情報の入力!H40&gt;=3, 0, "-"), "-")</f>
        <v>-</v>
      </c>
      <c r="BY18" s="16" t="str">
        <f>IF(A18&lt;=①基本情報と建物情報の入力!$G$20, IF(①基本情報と建物情報の入力!H40&gt;=3, 0, "-"), "-")</f>
        <v>-</v>
      </c>
      <c r="BZ18" s="16" t="str">
        <f>IF(A18&lt;=①基本情報と建物情報の入力!$G$20, IF(①基本情報と建物情報の入力!H40&gt;=3, 0, "-"), "-")</f>
        <v>-</v>
      </c>
      <c r="CA18" s="25" t="str">
        <f>IF(A18&lt;=①基本情報と建物情報の入力!$G$20, IF(①基本情報と建物情報の入力!H40&gt;=3, 0, "-"), "-")</f>
        <v>-</v>
      </c>
      <c r="CB18" s="24" t="str">
        <f>IF(A18&lt;=①基本情報と建物情報の入力!$G$20,IF(①基本情報と建物情報の入力!H40&gt;=1, IF(F18&gt;0, IF(A18=①基本情報と建物情報の入力!$G$20, IF(①基本情報と建物情報の入力!H40=1, (D18+E18)*2, D18/①基本情報と建物情報の入力!H40*2+E18), IF(①基本情報と建物情報の入力!H40=1, (D18+F18/D18*2), D18/①基本情報と建物情報の入力!H40+F18/D18)),0),"-"),"-")</f>
        <v>-</v>
      </c>
      <c r="CC18" s="16" t="str">
        <f>IF(A18&lt;=①基本情報と建物情報の入力!$G$20, IF(①基本情報と建物情報の入力!H40&gt;=2, IF(F18&gt;0, IF(A18=①基本情報と建物情報の入力!$G$20, D18/①基本情報と建物情報の入力!H40*2+E18, D18/①基本情報と建物情報の入力!H40+F18/D18), 0),"-"),"-")</f>
        <v>-</v>
      </c>
      <c r="CD18" s="25" t="str">
        <f>IF(A18&lt;=①基本情報と建物情報の入力!$G$20, IF(①基本情報と建物情報の入力!H40&gt;=3, IF(F18&gt;0, IF(A18=①基本情報と建物情報の入力!$G$20, D18/①基本情報と建物情報の入力!H40*2, D18/①基本情報と建物情報の入力!H40),0),"-"),"-")</f>
        <v>-</v>
      </c>
      <c r="CE18" s="24" t="str">
        <f>IF(A18&lt;=①基本情報と建物情報の入力!$G$20, IF(①基本情報と建物情報の入力!H40&gt;=1, IF(A18=1,0, IF(G18&gt;0, IF(①基本情報と建物情報の入力!H40=1, D18+G18/D18*2, D18/①基本情報と建物情報の入力!H40+G18/D18),0)),"-"),"-")</f>
        <v>-</v>
      </c>
      <c r="CF18" s="16" t="str">
        <f>IF(A18&lt;=①基本情報と建物情報の入力!$G$20, IF(①基本情報と建物情報の入力!H40&gt;=2, IF(A18=1, 0, IF(G18&gt;0, D18/①基本情報と建物情報の入力!H40+G18/D18, 0)),"-"),"-")</f>
        <v>-</v>
      </c>
      <c r="CG18" s="25" t="str">
        <f>IF(A18&lt;=①基本情報と建物情報の入力!$G$20, IF(①基本情報と建物情報の入力!H40&gt;=3, IF(A18=1, 0, IF(G18&gt;0, D18/①基本情報と建物情報の入力!H40,0)),"-"), "-")</f>
        <v>-</v>
      </c>
      <c r="CH18" s="24" t="str">
        <f>IF(A18&lt;=①基本情報と建物情報の入力!$G$20, IF(①基本情報と建物情報の入力!H40&gt;=1, IF(①基本情報と建物情報の入力!H40=1, D18/①基本情報と建物情報の入力!H40/20*C18, C18/2+D18/①基本情報と建物情報の入力!H40/20*C18), "-"), "-")</f>
        <v>-</v>
      </c>
      <c r="CI18" s="16" t="str">
        <f>IF(A18&lt;=①基本情報と建物情報の入力!$G$20, IF(①基本情報と建物情報の入力!H40&gt;=1, C18*E18/20, "-"), "-")</f>
        <v>-</v>
      </c>
      <c r="CJ18" s="16" t="str">
        <f>IF(A18&lt;=①基本情報と建物情報の入力!$G$20, IF(①基本情報と建物情報の入力!H40&gt;=1,IF(①基本情報と建物情報の入力!H40=1, D18/①基本情報と建物情報の入力!H40/20*C18, C18/2+D18/①基本情報と建物情報の入力!H40/20*C18), "-"), "-")</f>
        <v>-</v>
      </c>
      <c r="CK18" s="25" t="str">
        <f>IF(A18&lt;=①基本情報と建物情報の入力!$G$20, IF(①基本情報と建物情報の入力!H40&gt;=1, IF(①基本情報と建物情報の入力!H40=1, C18*E18/20, 0), "-"), "-")</f>
        <v>-</v>
      </c>
      <c r="CL18" s="24" t="str">
        <f>IF(A18&lt;=①基本情報と建物情報の入力!$G$20, IF(①基本情報と建物情報の入力!H40&gt;=2, C18/2+D18/①基本情報と建物情報の入力!H40/20*C18,"-"), "-")</f>
        <v>-</v>
      </c>
      <c r="CM18" s="16" t="str">
        <f>IF(A18&lt;=①基本情報と建物情報の入力!$G$20, IF(①基本情報と建物情報の入力!H40&gt;=2, 0,"-"), "-")</f>
        <v>-</v>
      </c>
      <c r="CN18" s="16" t="str">
        <f>IF(A18&lt;=①基本情報と建物情報の入力!$G$20, IF(①基本情報と建物情報の入力!H40&gt;=2, C18/2+D18/①基本情報と建物情報の入力!H40/20*C18,"-"), "-")</f>
        <v>-</v>
      </c>
      <c r="CO18" s="25" t="str">
        <f>IF(A18&lt;=①基本情報と建物情報の入力!$G$20, IF(①基本情報と建物情報の入力!H40&gt;=2, C18*E18/20, "-"), "-")</f>
        <v>-</v>
      </c>
      <c r="CP18" s="24" t="str">
        <f>IF(A18&lt;=①基本情報と建物情報の入力!$G$20, IF(①基本情報と建物情報の入力!H40&gt;=3, C18+D18/①基本情報と建物情報の入力!H40/20*C18, "-"), "-")</f>
        <v>-</v>
      </c>
      <c r="CQ18" s="16" t="str">
        <f>IF(A18&lt;=①基本情報と建物情報の入力!$G$20, IF(①基本情報と建物情報の入力!H40&gt;=3, 0, "-"), "-")</f>
        <v>-</v>
      </c>
      <c r="CR18" s="16" t="str">
        <f>IF(A18&lt;=①基本情報と建物情報の入力!$G$20, IF(①基本情報と建物情報の入力!H40&gt;=3, C18+D18/①基本情報と建物情報の入力!H40/20*C18, "-"), "-")</f>
        <v>-</v>
      </c>
      <c r="CS18" s="25" t="str">
        <f>IF(A18&lt;=①基本情報と建物情報の入力!$G$20, IF(①基本情報と建物情報の入力!H40&gt;=3, 0, "-"), "-")</f>
        <v>-</v>
      </c>
      <c r="CT18" s="24" t="str">
        <f>IF(A18&lt;=①基本情報と建物情報の入力!$G$20, IF(①基本情報と建物情報の入力!H40&gt;=1, IF(F18&gt;0, IF(A18=①基本情報と建物情報の入力!$G$20, IF(①基本情報と建物情報の入力!H40=1, D18*E18/20/①基本情報と建物情報の入力!H40*2, E18/2+D18*E18/20/①基本情報と建物情報の入力!H40*2),IF(①基本情報と建物情報の入力!H40=1, F18/10/①基本情報と建物情報の入力!H40,F18/D18/2+F18/10/①基本情報と建物情報の入力!H40)),0),"-"),"-")</f>
        <v>-</v>
      </c>
      <c r="CU18" s="16" t="str">
        <f>IF(A18&lt;=①基本情報と建物情報の入力!$G$20, IF(①基本情報と建物情報の入力!H40&gt;=2, IF(F18&gt;0, IF(A18=①基本情報と建物情報の入力!$G$20,E18/2+D18*E18/20/①基本情報と建物情報の入力!H40*2, F18/D18/2+F18/10/①基本情報と建物情報の入力!H40),0),"-"),"-")</f>
        <v>-</v>
      </c>
      <c r="CV18" s="25" t="str">
        <f>IF(A18&lt;=①基本情報と建物情報の入力!$G$20, IF(①基本情報と建物情報の入力!H40&gt;=3, IF(F18&gt;0, IF(A18=①基本情報と建物情報の入力!$G$20, E18+E18*D18/20/①基本情報と建物情報の入力!H40*2, F18/D18+F18/10/①基本情報と建物情報の入力!H40),0),"-"), "-")</f>
        <v>-</v>
      </c>
      <c r="CW18" s="24" t="str">
        <f>IF(A18&lt;=①基本情報と建物情報の入力!$G$20, IF(①基本情報と建物情報の入力!H40&gt;=1, IF(A18=1, IF(A18=①基本情報と建物情報の入力!$G$20, 0, IF(F18&gt;0, 0, IF(G19&gt;0, 0, D18/①基本情報と建物情報の入力!H40/2))), IF(A18=①基本情報と建物情報の入力!$G$20, IF(G18&gt;0, 0, IF(F17&gt;0, 0, D18/①基本情報と建物情報の入力!H40/2)), IF(F18&gt;0, IF(G18&gt;0, 0, IF(F17&gt;0, 0, D18/①基本情報と建物情報の入力!H40/2)), IF(G18&gt;0, IF(G19&gt;0, 0, D18/①基本情報と建物情報の入力!H40/2), IF(G19&gt;0, IF(F17&gt;0, 0,D18/①基本情報と建物情報の入力!H40/2), IF(F17&gt;0, D18/①基本情報と建物情報の入力!H40/2, D18/①基本情報と建物情報の入力!H40)))))),"-"),"-")</f>
        <v>-</v>
      </c>
      <c r="CX18" s="16" t="str">
        <f>IF(A18&lt;=①基本情報と建物情報の入力!$G$20, IF(①基本情報と建物情報の入力!H40&gt;=1, IF(A18=1, IF(A18=①基本情報と建物情報の入力!$G$20, 0, E18/2), IF(A18=①基本情報と建物情報の入力!$G$20, E18/2, E18)),"-"),"-")</f>
        <v>-</v>
      </c>
      <c r="CY18" s="16" t="str">
        <f>IF(A18&lt;=①基本情報と建物情報の入力!$G$20, IF(①基本情報と建物情報の入力!H40&gt;=1, IF(A18=1, IF(A18=①基本情報と建物情報の入力!$G$20, 0, D18/①基本情報と建物情報の入力!H40/2), IF(A18=①基本情報と建物情報の入力!$G$20, D18/①基本情報と建物情報の入力!H40/2, D18/①基本情報と建物情報の入力!H40)),"-"),"-")</f>
        <v>-</v>
      </c>
      <c r="CZ18" s="25" t="str">
        <f>IF(A18&lt;=①基本情報と建物情報の入力!$G$20, IF(①基本情報と建物情報の入力!H40&gt;=1, IF(A18=1, IF(A18=①基本情報と建物情報の入力!$G$20, 0, IF(①基本情報と建物情報の入力!H40=1, E18/2, 0)), IF(A18=①基本情報と建物情報の入力!$G$20, IF(①基本情報と建物情報の入力!H40=1, E18/2, 0),IF(①基本情報と建物情報の入力!H40=1, E18, 0))),"-"),"-")</f>
        <v>-</v>
      </c>
      <c r="DA18" s="46" t="str">
        <f>IF(A18&lt;=①基本情報と建物情報の入力!$G$20, IF(①基本情報と建物情報の入力!H40&gt;=2, IF(A18=1, IF(A18=①基本情報と建物情報の入力!$G$20, 0, IF(F18&gt;0, 0, IF(G19&gt;0, 0, D18/①基本情報と建物情報の入力!H40/2))), IF(A18=①基本情報と建物情報の入力!$G$20, IF(G18&gt;0, 0, IF(F17&gt;0, 0, D18/①基本情報と建物情報の入力!H40/2)), IF(F18&gt;0, IF(G18&gt;0, 0, IF(F17&gt;0, 0, D18/①基本情報と建物情報の入力!H40/2)), IF(G18&gt;0, IF(G19&gt;0, 0, D18/①基本情報と建物情報の入力!H40/2), IF(G19&gt;0,IF(F17&gt;0, 0, D18/①基本情報と建物情報の入力!H40/2), IF(F17&gt;0, D18/①基本情報と建物情報の入力!H40/2, D18/①基本情報と建物情報の入力!H40)))))),"-"),"-")</f>
        <v>-</v>
      </c>
      <c r="DB18" s="16" t="str">
        <f>IF(A18&lt;=①基本情報と建物情報の入力!$G$20, IF(①基本情報と建物情報の入力!H40&gt;=2, 0,"-"),"-")</f>
        <v>-</v>
      </c>
      <c r="DC18" s="16" t="str">
        <f>IF(A18&lt;=①基本情報と建物情報の入力!$G$20, IF(①基本情報と建物情報の入力!H40&gt;=2, IF(A18=1, IF(A18=①基本情報と建物情報の入力!$G$20, 0, D18/①基本情報と建物情報の入力!H40/2), IF(A18=①基本情報と建物情報の入力!$G$20, D18/①基本情報と建物情報の入力!H40/2, D18/①基本情報と建物情報の入力!H40)),"-"),"-")</f>
        <v>-</v>
      </c>
      <c r="DD18" s="25" t="str">
        <f>IF(A18&lt;=①基本情報と建物情報の入力!$G$20, IF(①基本情報と建物情報の入力!H40&gt;=2, IF(A18=1, IF(A18=①基本情報と建物情報の入力!$G$20, 0, E18/2), IF(A18=①基本情報と建物情報の入力!$G$20, E18/2, E18)),"-"),"-")</f>
        <v>-</v>
      </c>
      <c r="DE18" s="47" t="str">
        <f>IF(A18&lt;=①基本情報と建物情報の入力!$G$20, IF(①基本情報と建物情報の入力!H40&gt;=3, IF(A18=1, IF(A18=①基本情報と建物情報の入力!$G$20, 0, IF(F18&gt;0, 0, IF(G19&gt;0, 0, D18/①基本情報と建物情報の入力!H40/2))), IF(A18=①基本情報と建物情報の入力!$G$20, IF(G18&gt;0, 0, IF(F17&gt;0, 0, D18/①基本情報と建物情報の入力!H40/2)), IF(F18&gt;0, IF(G18&gt;0, 0, IF(F17&gt;0, 0, D18/①基本情報と建物情報の入力!H40/2)), IF(G18&gt;0, IF(G19&gt;0, 0, D18/①基本情報と建物情報の入力!H40/2), IF(G19&gt;0, IF(F17&gt;0, 0, D18/①基本情報と建物情報の入力!H40/2), IF(F17&gt;0, D18/①基本情報と建物情報の入力!H40/2, D18/①基本情報と建物情報の入力!H40)))))),"-"),"-")</f>
        <v>-</v>
      </c>
      <c r="DF18" s="16" t="str">
        <f>IF(A18&lt;=①基本情報と建物情報の入力!$G$20, IF(①基本情報と建物情報の入力!H40&gt;=3, 0, "-"),"-")</f>
        <v>-</v>
      </c>
      <c r="DG18" s="16" t="str">
        <f>IF(A18&lt;=①基本情報と建物情報の入力!$G$20, IF(①基本情報と建物情報の入力!H40&gt;=3, IF(A18=1, IF(A18=①基本情報と建物情報の入力!$G$20, 0, D18/①基本情報と建物情報の入力!H40/2), IF(A18=①基本情報と建物情報の入力!$G$20, D18/①基本情報と建物情報の入力!H40/2, D18/①基本情報と建物情報の入力!H40)),"-"),"-")</f>
        <v>-</v>
      </c>
      <c r="DH18" s="25" t="str">
        <f>IF(A18&lt;=①基本情報と建物情報の入力!$G$20, IF(①基本情報と建物情報の入力!H40&gt;=3, 0, "-"),"-")</f>
        <v>-</v>
      </c>
      <c r="DI18" s="24" t="str">
        <f>IF(A18&lt;=①基本情報と建物情報の入力!$G$20, IF(①基本情報と建物情報の入力!H40&gt;=1, IF(A18=1, 0, IF(G18&gt;0, IF(①基本情報と建物情報の入力!H40=1, G18/10/①基本情報と建物情報の入力!H40, G18/D18/2+G18/10/①基本情報と建物情報の入力!H40), 0)),"-"),"-")</f>
        <v>-</v>
      </c>
      <c r="DJ18" s="16" t="str">
        <f>IF(A18&lt;=①基本情報と建物情報の入力!$G$20, IF(①基本情報と建物情報の入力!H40&gt;=2, IF(A18=1, 0, IF(G18&gt;0, G18/D18/2+G18/10/①基本情報と建物情報の入力!H40, 0)),"-"),"-")</f>
        <v>-</v>
      </c>
      <c r="DK18" s="25" t="str">
        <f>IF(A18&lt;=①基本情報と建物情報の入力!$G$20, IF(①基本情報と建物情報の入力!H40&gt;=3, IF(A18=1, 0, IF(G18&gt;0, G18/D18+G18/10/①基本情報と建物情報の入力!H40, 0)),"-"),"-")</f>
        <v>-</v>
      </c>
      <c r="DL18" s="24" t="str">
        <f>IF(A18&lt;=①基本情報と建物情報の入力!$G$20, IF(①基本情報と建物情報の入力!H40&gt;=1, IF(A18=1, IF(A18=①基本情報と建物情報の入力!$G$20, 0, IF(F18&gt;0, D18/①基本情報と建物情報の入力!H40/2, 0)), IF(A18=①基本情報と建物情報の入力!$G$20, IF(F17&gt;0, D18/①基本情報と建物情報の入力!H40/2, 0), IF(F18&gt;0, IF(F17&gt;0, D18/①基本情報と建物情報の入力!H40, D18/①基本情報と建物情報の入力!H40/2), IF(F17&gt;0, D18/①基本情報と建物情報の入力!H40/2, 0)))),"-"),"-")</f>
        <v>-</v>
      </c>
      <c r="DM18" s="16" t="str">
        <f>IF(A18&lt;=①基本情報と建物情報の入力!$G$20, IF(①基本情報と建物情報の入力!H40&gt;=2, IF(A18=1, IF(A18=①基本情報と建物情報の入力!$G$20, 0, IF(F18&gt;0, D18/①基本情報と建物情報の入力!H40/2, 0)), IF(A18=①基本情報と建物情報の入力!$G$20, IF(F17&gt;0, D18/①基本情報と建物情報の入力!H40/2, 0), IF(F18&gt;0, IF(F17&gt;0, D18/①基本情報と建物情報の入力!H40, D18/①基本情報と建物情報の入力!H40/2), IF(F17&gt;0, D18/①基本情報と建物情報の入力!H40/2, 0)))),"-"),"-")</f>
        <v>-</v>
      </c>
      <c r="DN18" s="25" t="str">
        <f>IF(A18&lt;=①基本情報と建物情報の入力!$G$20, IF(①基本情報と建物情報の入力!H40&gt;=3, IF(A18=1, IF(A18=①基本情報と建物情報の入力!$G$20, 0, IF(F18&gt;0, D18/①基本情報と建物情報の入力!H40/2, 0)), IF(A18=①基本情報と建物情報の入力!$G$20, IF(F17&gt;0, D18/①基本情報と建物情報の入力!H40/2, 0), IF(F18&gt;0, IF(F17&gt;0, D18/①基本情報と建物情報の入力!H40, D18/①基本情報と建物情報の入力!H40/2), IF(F17&gt;0, D18/①基本情報と建物情報の入力!H40/2, 0)))),"-"),"-")</f>
        <v>-</v>
      </c>
      <c r="DO18" s="24" t="str">
        <f>IF(A18&lt;=①基本情報と建物情報の入力!$G$20, IF(①基本情報と建物情報の入力!H40&gt;=1, IF(A18=1, IF(A18=①基本情報と建物情報の入力!$G$20, 0, IF(G19&gt;0, D18/①基本情報と建物情報の入力!H40/2, 0)), IF(A18=①基本情報と建物情報の入力!$G$20, IF(G18&gt;0, D18/①基本情報と建物情報の入力!H40/2,0), IF(G18&gt;0, IF(G19&gt;0, D18/①基本情報と建物情報の入力!H41, D18/①基本情報と建物情報の入力!H40/2), IF(G19&gt;0, D18/①基本情報と建物情報の入力!H40/2,0)))),"-"),"-")</f>
        <v>-</v>
      </c>
      <c r="DP18" s="16" t="str">
        <f>IF(A18&lt;=①基本情報と建物情報の入力!$G$20, IF(①基本情報と建物情報の入力!H40&gt;=2, IF(A18=1, IF(A18=①基本情報と建物情報の入力!$G$20, 0, IF(G19&gt;0, D18/①基本情報と建物情報の入力!H40/2, 0)), IF(A18=①基本情報と建物情報の入力!$G$20, IF(G18&gt;0, D18/①基本情報と建物情報の入力!H40/2,0), IF(G18&gt;0, IF(G19&gt;0, D18/①基本情報と建物情報の入力!H41, D18/①基本情報と建物情報の入力!H40/2), IF(G19&gt;0, D18/①基本情報と建物情報の入力!H40/2,0)))),"-"),"-")</f>
        <v>-</v>
      </c>
      <c r="DQ18" s="25" t="str">
        <f>IF(A18&lt;=①基本情報と建物情報の入力!$G$20, IF(①基本情報と建物情報の入力!H40&gt;=3, IF(A18=1, IF(A18=①基本情報と建物情報の入力!$G$20, 0, IF(G19&gt;0, D18/①基本情報と建物情報の入力!H40/2, 0)), IF(A18=①基本情報と建物情報の入力!$G$20, IF(G18&gt;0, D18/①基本情報と建物情報の入力!H40/2,0), IF(G18&gt;0, IF(G19&gt;0, D18/①基本情報と建物情報の入力!H41, D18/①基本情報と建物情報の入力!H40/2), IF(G19&gt;0, D18/①基本情報と建物情報の入力!H40/2,0)))),"-"),"-")</f>
        <v>-</v>
      </c>
      <c r="DR18" s="24" t="str">
        <f>IF(A18&lt;=①基本情報と建物情報の入力!$G$20, IF(①基本情報と建物情報の入力!H40&gt;=1, IF(A18=1, D18/①基本情報と建物情報の入力!H40, 0),"-"),"-")</f>
        <v>-</v>
      </c>
      <c r="DS18" s="16" t="str">
        <f>IF(A18&lt;=①基本情報と建物情報の入力!$G$20, IF(①基本情報と建物情報の入力!H40&gt;=1, IF(A18=1, E18, 0),"-"),"-")</f>
        <v>-</v>
      </c>
      <c r="DT18" s="16" t="str">
        <f>IF(A18&lt;=①基本情報と建物情報の入力!$G$20, IF(①基本情報と建物情報の入力!H40&gt;=1, IF(A18=1, D18/①基本情報と建物情報の入力!H40, 0),"-"),"-")</f>
        <v>-</v>
      </c>
      <c r="DU18" s="25" t="str">
        <f>IF(A18&lt;=①基本情報と建物情報の入力!$G$20, IF(①基本情報と建物情報の入力!H40&gt;=1, IF(A18=1, IF(①基本情報と建物情報の入力!H40=1, E18, 0), 0),"-"),"-")</f>
        <v>-</v>
      </c>
      <c r="DV18" s="24" t="str">
        <f>IF(A18&lt;=①基本情報と建物情報の入力!$G$20, IF(①基本情報と建物情報の入力!H40&gt;=2, IF(A18=1, D18/①基本情報と建物情報の入力!H40, 0),"-"),"-")</f>
        <v>-</v>
      </c>
      <c r="DW18" s="16" t="str">
        <f>IF(A18&lt;=①基本情報と建物情報の入力!$G$20, IF(①基本情報と建物情報の入力!H40&gt;=2, 0,"-"),"-")</f>
        <v>-</v>
      </c>
      <c r="DX18" s="16" t="str">
        <f>IF(A18&lt;=①基本情報と建物情報の入力!$G$20, IF(①基本情報と建物情報の入力!H40&gt;=2, IF(A18=1, D18/①基本情報と建物情報の入力!H40, 0),"-"),"-")</f>
        <v>-</v>
      </c>
      <c r="DY18" s="25" t="str">
        <f>IF(A18&lt;=①基本情報と建物情報の入力!$G$20, IF(①基本情報と建物情報の入力!H40&gt;=2, IF(A18=1, E18, 0),"-"),"-")</f>
        <v>-</v>
      </c>
      <c r="DZ18" s="24" t="str">
        <f>IF(A18&lt;=①基本情報と建物情報の入力!$G$20, IF(①基本情報と建物情報の入力!H40&gt;=3, IF(A18=1, D18/①基本情報と建物情報の入力!H40, 0),"-"),"-")</f>
        <v>-</v>
      </c>
      <c r="EA18" s="16" t="str">
        <f>IF(A18&lt;=①基本情報と建物情報の入力!$G$20, IF(①基本情報と建物情報の入力!H40&gt;=3, 0, "-"),"-")</f>
        <v>-</v>
      </c>
      <c r="EB18" s="16" t="str">
        <f>IF(A18&lt;=①基本情報と建物情報の入力!$G$20, IF(①基本情報と建物情報の入力!H40&gt;=3, IF(A18=1, D18/①基本情報と建物情報の入力!H40, 0),"-"),"-")</f>
        <v>-</v>
      </c>
      <c r="EC18" s="25" t="str">
        <f>IF(A18&lt;=①基本情報と建物情報の入力!$G$20, IF(①基本情報と建物情報の入力!H40&gt;=3, 0, "-"),"-")</f>
        <v>-</v>
      </c>
      <c r="ED18" s="24" t="str">
        <f>IF(A18&lt;=①基本情報と建物情報の入力!$G$20, IF(①基本情報と建物情報の入力!H40&gt;=1, IF(A18=1, IF(①基本情報と建物情報の入力!H40=1, D18*E18/①基本情報と建物情報の入力!H40/10, E18/2+D18*E18/①基本情報と建物情報の入力!H40/10),0),"-"),"-")</f>
        <v>-</v>
      </c>
      <c r="EE18" s="16" t="str">
        <f>IF(A18&lt;=①基本情報と建物情報の入力!$G$20, IF(①基本情報と建物情報の入力!H40&gt;=2, IF(A18=1, E18/2+D18*E18/①基本情報と建物情報の入力!H40/10,0),"-"),"-")</f>
        <v>-</v>
      </c>
      <c r="EF18" s="25" t="str">
        <f>IF(A18&lt;=①基本情報と建物情報の入力!$G$20, IF(①基本情報と建物情報の入力!H40&gt;=3, IF(A18=1, E18+D18*E18/①基本情報と建物情報の入力!H40/10,0),"-"),"-")</f>
        <v>-</v>
      </c>
      <c r="EG18" s="99"/>
      <c r="EH18" s="24" t="str">
        <f>IF(A18&lt;=①基本情報と建物情報の入力!$G$20, IF(①基本情報と建物情報の入力!H40&gt;=1, SUM(AT18:AU18,AW18),"-"),"-")</f>
        <v>-</v>
      </c>
      <c r="EI18" s="16" t="str">
        <f>IF(A18&lt;=①基本情報と建物情報の入力!$G$20, IF(①基本情報と建物情報の入力!H40&gt;=2, SUM(AX18:AY18,BA18),"-"),"-")</f>
        <v>-</v>
      </c>
      <c r="EJ18" s="25" t="str">
        <f>IF(A18&lt;=①基本情報と建物情報の入力!$G$20, IF(①基本情報と建物情報の入力!H40&gt;=3, SUM(BB18:BC18,BE18),"-"),"-")</f>
        <v>-</v>
      </c>
      <c r="EK18" s="24" t="str">
        <f>IF(A18&lt;=①基本情報と建物情報の入力!$G$20, IF(①基本情報と建物情報の入力!H40&gt;=1,  AV18,"-"),"-")</f>
        <v>-</v>
      </c>
      <c r="EL18" s="16" t="str">
        <f>IF(A18&lt;=①基本情報と建物情報の入力!$G$20, IF(①基本情報と建物情報の入力!H40&gt;=2,AZ18,"-"),"-")</f>
        <v>-</v>
      </c>
      <c r="EM18" s="25" t="str">
        <f>IF(A18&lt;=①基本情報と建物情報の入力!$G$20, IF(①基本情報と建物情報の入力!H40&gt;=3, BD18,"-"),"-")</f>
        <v>-</v>
      </c>
      <c r="EN18" s="24" t="str">
        <f>IF($A18&lt;=①基本情報と建物情報の入力!$G$20, IF(①基本情報と建物情報の入力!$H40&gt;=1, SUM(AE18:AF18,AH18),"-"),"-")</f>
        <v>-</v>
      </c>
      <c r="EO18" s="16" t="str">
        <f>IF($A18&lt;=①基本情報と建物情報の入力!$G$20, IF(①基本情報と建物情報の入力!$H40&gt;=2, SUM(AI18:AJ18,AL18),"-"),"-")</f>
        <v>-</v>
      </c>
      <c r="EP18" s="25" t="str">
        <f>IF($A18&lt;=①基本情報と建物情報の入力!$G$20, IF(①基本情報と建物情報の入力!$H40&gt;=3, SUM(AM18:AN18,AP18),"-"),"-")</f>
        <v>-</v>
      </c>
      <c r="EQ18" s="24" t="str">
        <f>IF($A18&lt;=①基本情報と建物情報の入力!$G$20, IF(①基本情報と建物情報の入力!$H40&gt;=1, AG18,"-"),"-")</f>
        <v>-</v>
      </c>
      <c r="ER18" s="16" t="str">
        <f>IF($A18&lt;=①基本情報と建物情報の入力!$G$20, IF(①基本情報と建物情報の入力!$H40&gt;=2, AK18,"-"),"-")</f>
        <v>-</v>
      </c>
      <c r="ES18" s="25" t="str">
        <f>IF($A18&lt;=①基本情報と建物情報の入力!$G$20, IF(①基本情報と建物情報の入力!$H40&gt;=3, AO18,"-"),"-")</f>
        <v>-</v>
      </c>
      <c r="ET18" s="99"/>
      <c r="EU18" s="24" t="str">
        <f>IF($A18&lt;=①基本情報と建物情報の入力!$G$20, IF(①基本情報と建物情報の入力!$H40&gt;=1,SUM(EH18,EK18),"-"),"-")</f>
        <v>-</v>
      </c>
      <c r="EV18" s="16" t="str">
        <f>IF($A18&lt;=①基本情報と建物情報の入力!$G$20, IF(①基本情報と建物情報の入力!$H40&gt;=2,SUM(EI18,EL18),"-"),"-")</f>
        <v>-</v>
      </c>
      <c r="EW18" s="25" t="str">
        <f>IF($A18&lt;=①基本情報と建物情報の入力!$G$20, IF(①基本情報と建物情報の入力!$H40&gt;=3,SUM(EJ18,EM18),"-"),"-")</f>
        <v>-</v>
      </c>
      <c r="EX18" s="24" t="str">
        <f>IF($A18&lt;=①基本情報と建物情報の入力!$G$20, IF(①基本情報と建物情報の入力!$H40&gt;=1,   Y18,"-"),"-")</f>
        <v>-</v>
      </c>
      <c r="EY18" s="16" t="str">
        <f>IF($A18&lt;=①基本情報と建物情報の入力!$G$20, IF(①基本情報と建物情報の入力!$H40&gt;=1,   Z18,"-"),"-")</f>
        <v>-</v>
      </c>
      <c r="EZ18" s="25" t="str">
        <f>IF($A18&lt;=①基本情報と建物情報の入力!$G$20, IF(①基本情報と建物情報の入力!$H40&gt;=1,   AA18,"-"),"-")</f>
        <v>-</v>
      </c>
      <c r="FA18" s="24" t="str">
        <f>IF($A18&lt;=①基本情報と建物情報の入力!$G$20, IF(①基本情報と建物情報の入力!$H40&gt;=1, IF($A18=1, P18, 0),"-"),"-")</f>
        <v>-</v>
      </c>
      <c r="FB18" s="16" t="str">
        <f>IF($A18&lt;=①基本情報と建物情報の入力!$G$20, IF(①基本情報と建物情報の入力!$H40&gt;=2, IF($A18=1, Q18, 0),"-"),"-")</f>
        <v>-</v>
      </c>
      <c r="FC18" s="25" t="str">
        <f>IF($A18&lt;=①基本情報と建物情報の入力!$G$20, IF(①基本情報と建物情報の入力!$H40&gt;=3, IF($A18=1, R18, 0),"-"),"-")</f>
        <v>-</v>
      </c>
      <c r="FD18" s="24" t="str">
        <f>IF($A18&lt;=①基本情報と建物情報の入力!$G$20, IF(①基本情報と建物情報の入力!$H40&gt;=1, AB18,"-"),"-")</f>
        <v>-</v>
      </c>
      <c r="FE18" s="16" t="str">
        <f>IF($A18&lt;=①基本情報と建物情報の入力!$G$20, IF(①基本情報と建物情報の入力!$H40&gt;=2, AC18,"-"),"-")</f>
        <v>-</v>
      </c>
      <c r="FF18" s="25" t="str">
        <f>IF($A18&lt;=①基本情報と建物情報の入力!$G$20, IF(①基本情報と建物情報の入力!$H40&gt;=3, AD18,"-"),"-")</f>
        <v>-</v>
      </c>
      <c r="FG18" s="24" t="str">
        <f>IF($A18&lt;=①基本情報と建物情報の入力!$G$20, IF(①基本情報と建物情報の入力!$H40&gt;=1, BF18,"-"),"-")</f>
        <v>-</v>
      </c>
      <c r="FH18" s="16" t="str">
        <f>IF($A18&lt;=①基本情報と建物情報の入力!$G$20, IF(①基本情報と建物情報の入力!$H40&gt;=2, BG18,"-"),"-")</f>
        <v>-</v>
      </c>
      <c r="FI18" s="25" t="str">
        <f>IF($A18&lt;=①基本情報と建物情報の入力!$G$20, IF(①基本情報と建物情報の入力!$H40&gt;=3, BH18,"-"),"-")</f>
        <v>-</v>
      </c>
      <c r="FJ18" s="24" t="str">
        <f>IF($A18&lt;=①基本情報と建物情報の入力!$G$20, IF(①基本情報と建物情報の入力!$H40&gt;=1, IF($A18=1, 0, BI18),"-"),"-")</f>
        <v>-</v>
      </c>
      <c r="FK18" s="16" t="str">
        <f>IF($A18&lt;=①基本情報と建物情報の入力!$G$20, IF(①基本情報と建物情報の入力!$H40&gt;=1, IF($A18=1, 0, BJ18),"-"),"-")</f>
        <v>-</v>
      </c>
      <c r="FL18" s="25" t="str">
        <f>IF($A18&lt;=①基本情報と建物情報の入力!$G$20, IF(①基本情報と建物情報の入力!$H40&gt;=1, IF($A18=1, 0, BK18),"-"),"-")</f>
        <v>-</v>
      </c>
      <c r="FM18" s="24" t="str">
        <f>IF($A18&lt;=①基本情報と建物情報の入力!$G$20, IF(①基本情報と建物情報の入力!$H40&gt;=1, BL18,"-"),"-")</f>
        <v>-</v>
      </c>
      <c r="FN18" s="16" t="str">
        <f>IF($A18&lt;=①基本情報と建物情報の入力!$G$20, IF(①基本情報と建物情報の入力!$H40&gt;=2, BM18,"-"),"-")</f>
        <v>-</v>
      </c>
      <c r="FO18" s="25" t="str">
        <f>IF($A18&lt;=①基本情報と建物情報の入力!$G$20, IF(①基本情報と建物情報の入力!$H40&gt;=3, BN18,"-"),"-")</f>
        <v>-</v>
      </c>
      <c r="FP18" s="24" t="str">
        <f>IF($A18&lt;=①基本情報と建物情報の入力!$G$20, IF(①基本情報と建物情報の入力!$H40&gt;=1, SUM(EN18,EQ18),"-"),"-")</f>
        <v>-</v>
      </c>
      <c r="FQ18" s="16" t="str">
        <f>IF($A18&lt;=①基本情報と建物情報の入力!$G$20, IF(①基本情報と建物情報の入力!$H40&gt;=2, SUM(EO18,ER18),"-"),"-")</f>
        <v>-</v>
      </c>
      <c r="FR18" s="25" t="str">
        <f>IF($A18&lt;=①基本情報と建物情報の入力!$G$20, IF(①基本情報と建物情報の入力!$H40&gt;=3, SUM(EP18,ES18),"-"),"-")</f>
        <v>-</v>
      </c>
      <c r="FS18" s="24" t="str">
        <f>IF($A18&lt;=①基本情報と建物情報の入力!$G$20, IF(①基本情報と建物情報の入力!$H40&gt;=1, AQ18,"-"),"-")</f>
        <v>-</v>
      </c>
      <c r="FT18" s="16" t="str">
        <f>IF($A18&lt;=①基本情報と建物情報の入力!$G$20, IF(①基本情報と建物情報の入力!$H40&gt;=2, AR18,"-"),"-")</f>
        <v>-</v>
      </c>
      <c r="FU18" s="25" t="str">
        <f>IF($A18&lt;=①基本情報と建物情報の入力!$G$20, IF(①基本情報と建物情報の入力!$H40&gt;=3, AS18,"-"),"-")</f>
        <v>-</v>
      </c>
      <c r="FV18" s="24" t="str">
        <f>IF($A18&lt;=①基本情報と建物情報の入力!$G$20, IF(①基本情報と建物情報の入力!$H40&gt;=1, SUM(EU18,EX18,FA18,FD18,FG18,FJ18,FM18,FP18,FS18),"-"),"-")</f>
        <v>-</v>
      </c>
      <c r="FW18" s="16" t="str">
        <f>IF($A18&lt;=①基本情報と建物情報の入力!$G$20, IF(①基本情報と建物情報の入力!$H40&gt;=2, SUM(EV18,EY18,FB18,FE18,FH18,FK18,FN18,FQ18,FT18),"-"),"-")</f>
        <v>-</v>
      </c>
      <c r="FX18" s="25" t="str">
        <f>IF($A18&lt;=①基本情報と建物情報の入力!$G$20, IF(①基本情報と建物情報の入力!$H40&gt;=3, SUM(EW18,EZ18,FC18,FF18,FI18,FL18,FO18,FR18,FU18),"-"),"-")</f>
        <v>-</v>
      </c>
      <c r="FY18" s="99"/>
      <c r="FZ18" s="24" t="str">
        <f>IF($A18&lt;=①基本情報と建物情報の入力!$G$20, ①基本情報と建物情報の入力!H$61, "-")</f>
        <v>-</v>
      </c>
      <c r="GA18" s="16" t="str">
        <f>IF($A18&lt;=①基本情報と建物情報の入力!$G$20, ①基本情報と建物情報の入力!H$62, "-")</f>
        <v>-</v>
      </c>
      <c r="GB18" s="16" t="str">
        <f>IF($A18&lt;=①基本情報と建物情報の入力!$G$20, ①基本情報と建物情報の入力!H$63, "-")</f>
        <v>-</v>
      </c>
      <c r="GC18" s="16" t="str">
        <f>IF($A18&lt;=①基本情報と建物情報の入力!$G$20, ①基本情報と建物情報の入力!H$64, "-")</f>
        <v>-</v>
      </c>
      <c r="GD18" s="16" t="str">
        <f>IF($A18&lt;=①基本情報と建物情報の入力!$G$20, ①基本情報と建物情報の入力!H$65, "-")</f>
        <v>-</v>
      </c>
      <c r="GE18" s="16" t="str">
        <f>IF($A18&lt;=①基本情報と建物情報の入力!$G$20, ①基本情報と建物情報の入力!H$66, "-")</f>
        <v>-</v>
      </c>
      <c r="GF18" s="16" t="str">
        <f>IF(A18&lt;=①基本情報と建物情報の入力!$G$20, ①基本情報と建物情報の入力!$H$66/(2*(0.09-0.15)*①基本情報と建物情報の入力!$H$66+1),"-")</f>
        <v>-</v>
      </c>
      <c r="GG18" s="16" t="str">
        <f>IF($A18&lt;=①基本情報と建物情報の入力!$G$20, ①基本情報と建物情報の入力!H$67, "-")</f>
        <v>-</v>
      </c>
      <c r="GH18" s="25" t="str">
        <f>IF($A18&lt;=①基本情報と建物情報の入力!$G$20, 4.65, "-")</f>
        <v>-</v>
      </c>
      <c r="GI18" s="99"/>
      <c r="GJ18" s="24" t="str">
        <f>IF($A18&lt;=①基本情報と建物情報の入力!$G$20,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8" s="16" t="str">
        <f t="array" ref="GK18">IF($A18&lt;=①基本情報と建物情報の入力!$G$20,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8" s="16" t="str">
        <f t="array" ref="GL18">IF($A18&lt;=①基本情報と建物情報の入力!$G$20,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8" s="16" t="str">
        <f t="array" ref="GM18">IF($A18&lt;=①基本情報と建物情報の入力!$G$20,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8" s="16" t="str">
        <f t="array" ref="GN18">IF($A18&lt;=①基本情報と建物情報の入力!$G$20,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8" s="16" t="str">
        <f t="array" ref="GO18">IF($A18&lt;=①基本情報と建物情報の入力!$G$20,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8" s="16" t="str">
        <f t="array" ref="GP18">IF($A18&lt;=①基本情報と建物情報の入力!$G$20,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8" s="16" t="str">
        <f t="array" ref="GQ18">IF($A18&lt;=①基本情報と建物情報の入力!$G$20,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8" s="16" t="str">
        <f t="array" ref="GR18">IF($A18&lt;=①基本情報と建物情報の入力!$G$20,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8" s="16" t="str">
        <f t="array" ref="GS18">IF($A18&lt;=①基本情報と建物情報の入力!$G$20,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8" s="25" t="str">
        <f t="array" ref="GT18">IF($A18&lt;=①基本情報と建物情報の入力!$G$20,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8" s="99"/>
      <c r="GV18" s="24" t="str">
        <f>IF($A18&lt;=①基本情報と建物情報の入力!$G$20, 温度差係数!$A$10, "-")</f>
        <v>-</v>
      </c>
      <c r="GW18" s="16" t="str">
        <f>IF($A18&lt;=①基本情報と建物情報の入力!$G$20,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8" s="16" t="str">
        <f>IF($A18&lt;=①基本情報と建物情報の入力!$G$20, 温度差係数!$B$10, "-")</f>
        <v>-</v>
      </c>
      <c r="GY18" s="25" t="str">
        <f>IF($A18&lt;=①基本情報と建物情報の入力!$G$20, INDEX(温度差係数!$C$10:$J$10, 0, MATCH(①基本情報と建物情報の入力!$G$13, 温度差係数!$C$9:$J$9, 0)), "-")</f>
        <v>-</v>
      </c>
      <c r="GZ18" s="99"/>
      <c r="HA18" s="24" t="str">
        <f>IF($A18&lt;=①基本情報と建物情報の入力!$G$20, IF(①基本情報と建物情報の入力!$H40&gt;=1, EH18*$FZ18*$GV18+EK18*$FZ18*$GW18,"-"),"-")</f>
        <v>-</v>
      </c>
      <c r="HB18" s="16" t="str">
        <f>IF($A18&lt;=①基本情報と建物情報の入力!$G$20, IF(①基本情報と建物情報の入力!$H40&gt;=2, EI18*$FZ18*$GV18+EL18*$FZ18*$GW18,"-"),"-")</f>
        <v>-</v>
      </c>
      <c r="HC18" s="25" t="str">
        <f>IF($A18&lt;=①基本情報と建物情報の入力!$G$20, IF(①基本情報と建物情報の入力!$H40&gt;=3, EJ18*$FZ18*$GV18+EM18*$FZ18*$GW18,"-"),"-")</f>
        <v>-</v>
      </c>
      <c r="HD18" s="24" t="str">
        <f>IF($A18&lt;=①基本情報と建物情報の入力!$G$20, IF(①基本情報と建物情報の入力!$H40&gt;=1, EX18*$GA18*$GV18,"-"),"-")</f>
        <v>-</v>
      </c>
      <c r="HE18" s="16" t="str">
        <f>IF($A18&lt;=①基本情報と建物情報の入力!$G$20, IF(①基本情報と建物情報の入力!$H40&gt;=2, EY18*$GA18*$GV18,"-"),"-")</f>
        <v>-</v>
      </c>
      <c r="HF18" s="25" t="str">
        <f>IF($A18&lt;=①基本情報と建物情報の入力!$G$20, IF(①基本情報と建物情報の入力!$H40&gt;=3, EZ18*$GA18*$GV18,"-"),"-")</f>
        <v>-</v>
      </c>
      <c r="HG18" s="24" t="str">
        <f>IF($A18&lt;=①基本情報と建物情報の入力!$G$20, IF(①基本情報と建物情報の入力!$H40&gt;=1, FA18*$GB18*$GX18,"-"),"-")</f>
        <v>-</v>
      </c>
      <c r="HH18" s="16" t="str">
        <f>IF($A18&lt;=①基本情報と建物情報の入力!$G$20, IF(①基本情報と建物情報の入力!$H40&gt;=2, FB18*$GB18*$GX18,"-"),"-")</f>
        <v>-</v>
      </c>
      <c r="HI18" s="25" t="str">
        <f>IF($A18&lt;=①基本情報と建物情報の入力!$G$20, IF(①基本情報と建物情報の入力!$H40&gt;=3, FC18*$GB18*$GX18,"-"),"-")</f>
        <v>-</v>
      </c>
      <c r="HJ18" s="24" t="str">
        <f>IF($A18&lt;=①基本情報と建物情報の入力!$G$20, IF(①基本情報と建物情報の入力!$H40&gt;=1, FD18*$GC18*$GV18,"-"),"-")</f>
        <v>-</v>
      </c>
      <c r="HK18" s="16" t="str">
        <f>IF($A18&lt;=①基本情報と建物情報の入力!$G$20, IF(①基本情報と建物情報の入力!$H40&gt;=2, FE18*$GC18*$GV18,"-"),"-")</f>
        <v>-</v>
      </c>
      <c r="HL18" s="25" t="str">
        <f>IF($A18&lt;=①基本情報と建物情報の入力!$G$20, IF(①基本情報と建物情報の入力!$H40&gt;=3, FF18*$GC18*$GV18,"-"),"-")</f>
        <v>-</v>
      </c>
      <c r="HM18" s="24" t="str">
        <f>IF($A18&lt;=①基本情報と建物情報の入力!$G$20, IF(①基本情報と建物情報の入力!$H40&gt;=1, FG18*$GD18*$GY18,"-"),"-")</f>
        <v>-</v>
      </c>
      <c r="HN18" s="16" t="str">
        <f>IF($A18&lt;=①基本情報と建物情報の入力!$G$20, IF(①基本情報と建物情報の入力!$H40&gt;=2, FH18*$GD18*$GY18,"-"),"-")</f>
        <v>-</v>
      </c>
      <c r="HO18" s="25" t="str">
        <f>IF($A18&lt;=①基本情報と建物情報の入力!$G$20, IF(①基本情報と建物情報の入力!$H40&gt;=3, FI18*$GD18*$GY18,"-"),"-")</f>
        <v>-</v>
      </c>
      <c r="HP18" s="24" t="str">
        <f>IF($A18&lt;=①基本情報と建物情報の入力!$G$20, IF(①基本情報と建物情報の入力!$H40&gt;=1, FJ18*$GE18*$GY18,"-"),"-")</f>
        <v>-</v>
      </c>
      <c r="HQ18" s="16" t="str">
        <f>IF($A18&lt;=①基本情報と建物情報の入力!$G$20, IF(①基本情報と建物情報の入力!$H40&gt;=2, FK18*$GE18*$GY18,"-"),"-")</f>
        <v>-</v>
      </c>
      <c r="HR18" s="25" t="str">
        <f>IF($A18&lt;=①基本情報と建物情報の入力!$G$20, IF(①基本情報と建物情報の入力!$H40&gt;=3, FL18*$GE18*$GY18,"-"),"-")</f>
        <v>-</v>
      </c>
      <c r="HS18" s="24" t="str">
        <f>IF($A18&lt;=①基本情報と建物情報の入力!$G$20, IF(①基本情報と建物情報の入力!$H40&gt;=1, FM18*$GF18*$GY18,"-"),"-")</f>
        <v>-</v>
      </c>
      <c r="HT18" s="16" t="str">
        <f>IF($A18&lt;=①基本情報と建物情報の入力!$G$20, IF(①基本情報と建物情報の入力!$H40&gt;=2, FN18*$GF18*$GY18,"-"),"-")</f>
        <v>-</v>
      </c>
      <c r="HU18" s="25" t="str">
        <f>IF($A18&lt;=①基本情報と建物情報の入力!$G$20, IF(①基本情報と建物情報の入力!$H40&gt;=3, FO18*$GF18*$GY18,"-"),"-")</f>
        <v>-</v>
      </c>
      <c r="HV18" s="24" t="str">
        <f>IF($A18&lt;=①基本情報と建物情報の入力!$G$20, IF(①基本情報と建物情報の入力!$H40&gt;=1, EN18*$GG18*$GV18+EQ18*$GG18*$GW18,"-"),"-")</f>
        <v>-</v>
      </c>
      <c r="HW18" s="16" t="str">
        <f>IF($A18&lt;=①基本情報と建物情報の入力!$G$20, IF(①基本情報と建物情報の入力!$H40&gt;=2, EO18*$GG18*$GV18+ER18*$GG18*$GW18,"-"),"-")</f>
        <v>-</v>
      </c>
      <c r="HX18" s="25" t="str">
        <f>IF($A18&lt;=①基本情報と建物情報の入力!$G$20, IF(①基本情報と建物情報の入力!$H40&gt;=3, EP18*$GG18*$GV18+ES18*$GG18*$GW18,"-"),"-")</f>
        <v>-</v>
      </c>
      <c r="HY18" s="24" t="str">
        <f>IF($A18&lt;=①基本情報と建物情報の入力!$G$20, IF(①基本情報と建物情報の入力!$H40&gt;=1, FS18*$GH18*$GW18,"-"),"-")</f>
        <v>-</v>
      </c>
      <c r="HZ18" s="16" t="str">
        <f>IF($A18&lt;=①基本情報と建物情報の入力!$G$20, IF(①基本情報と建物情報の入力!$H40&gt;=2, FT18*$GH18*$GW18,"-"),"-")</f>
        <v>-</v>
      </c>
      <c r="IA18" s="25" t="str">
        <f>IF($A18&lt;=①基本情報と建物情報の入力!$G$20, IF(①基本情報と建物情報の入力!$H40&gt;=3, FU18*$GH18*$GW18,"-"),"-")</f>
        <v>-</v>
      </c>
      <c r="IB18" s="99"/>
      <c r="IC18" s="24" t="str">
        <f>IF($A18&lt;=①基本情報と建物情報の入力!$G$20, IF(①基本情報と建物情報の入力!$H40&gt;=1, SUM(BP18:BQ18,BS18) *$GJ18*$GV18+BR18*$GJ18*$GW18,"-"),"-")</f>
        <v>-</v>
      </c>
      <c r="ID18" s="16" t="str">
        <f>IF($A18&lt;=①基本情報と建物情報の入力!$G$20, IF(①基本情報と建物情報の入力!$H40&gt;=2, SUM(BT18:BU18,BW18) *$GJ18*$GV18+BV18*$GJ18*$GW18,"-"),"-")</f>
        <v>-</v>
      </c>
      <c r="IE18" s="25" t="str">
        <f>IF($A18&lt;=①基本情報と建物情報の入力!$G$20, IF(①基本情報と建物情報の入力!$H40&gt;=3, SUM(BX18:BY18,CA18) *$GJ18*$GV18+BZ18*$GJ18*$GW18,"-"),"-")</f>
        <v>-</v>
      </c>
      <c r="IF18" s="24" t="str">
        <f>IF($A18&lt;=①基本情報と建物情報の入力!$G$20, IF(①基本情報と建物情報の入力!$H40&gt;=1, CB18*$GK18*$GV18,"-"),"-")</f>
        <v>-</v>
      </c>
      <c r="IG18" s="16" t="str">
        <f>IF($A18&lt;=①基本情報と建物情報の入力!$G$20, IF(①基本情報と建物情報の入力!$H40&gt;=2, CC18*$GK18*$GV18,"-"),"-")</f>
        <v>-</v>
      </c>
      <c r="IH18" s="25" t="str">
        <f>IF($A18&lt;=①基本情報と建物情報の入力!$G$20, IF(①基本情報と建物情報の入力!$H40&gt;=3, CD18*$GK18*$GV18,"-"),"-")</f>
        <v>-</v>
      </c>
      <c r="II18" s="24" t="str">
        <f>IF($A18&lt;=①基本情報と建物情報の入力!$G$20, IF(①基本情報と建物情報の入力!$H40&gt;=1, CE18*$GL18*$GV18,"-"),"-")</f>
        <v>-</v>
      </c>
      <c r="IJ18" s="16" t="str">
        <f>IF($A18&lt;=①基本情報と建物情報の入力!$G$20, IF(①基本情報と建物情報の入力!$H40&gt;=2, CF18*$GL18*$GV18,"-"),"-")</f>
        <v>-</v>
      </c>
      <c r="IK18" s="25" t="str">
        <f>IF($A18&lt;=①基本情報と建物情報の入力!$G$20, IF(①基本情報と建物情報の入力!$H40&gt;=3, CG18*$GL18*$GV18,"-"),"-")</f>
        <v>-</v>
      </c>
      <c r="IL18" s="24" t="str">
        <f>IF($A18&lt;=①基本情報と建物情報の入力!$G$20, IF(①基本情報と建物情報の入力!$H40&gt;=1, SUM(CH18:CI18,CK18)*$GM18*$GV18+CJ18*$GM18*$GW18,"-"),"-")</f>
        <v>-</v>
      </c>
      <c r="IM18" s="16" t="str">
        <f>IF($A18&lt;=①基本情報と建物情報の入力!$G$20, IF(①基本情報と建物情報の入力!$H40&gt;=2, SUM(CL18:CM18,CO18)*$GM18*$GV18+CN18*$GM18*$GW18,"-"),"-")</f>
        <v>-</v>
      </c>
      <c r="IN18" s="25" t="str">
        <f>IF($A18&lt;=①基本情報と建物情報の入力!$G$20, IF(①基本情報と建物情報の入力!$H40&gt;=3, SUM(CP18:CQ18,CS18)*$GM18*$GV18+CR18*$GM18*$GW18,"-"),"-")</f>
        <v>-</v>
      </c>
      <c r="IO18" s="24" t="str">
        <f>IF($A18&lt;=①基本情報と建物情報の入力!$G$20, IF(①基本情報と建物情報の入力!$H40&gt;=1, CT18*$GN18*$GV18,"-"),"-")</f>
        <v>-</v>
      </c>
      <c r="IP18" s="16" t="str">
        <f>IF($A18&lt;=①基本情報と建物情報の入力!$G$20, IF(①基本情報と建物情報の入力!$H40&gt;=2, CU18*$GN18*$GV18,"-"),"-")</f>
        <v>-</v>
      </c>
      <c r="IQ18" s="25" t="str">
        <f>IF($A18&lt;=①基本情報と建物情報の入力!$G$20, IF(①基本情報と建物情報の入力!$H40&gt;=3, CV18*$GN18*$GV18,"-"),"-")</f>
        <v>-</v>
      </c>
      <c r="IR18" s="24" t="str">
        <f>IF($A18&lt;=①基本情報と建物情報の入力!$G$20, IF(①基本情報と建物情報の入力!$H40&gt;=1, SUM(CW18:CX18,CZ18)*$GO18*$GV18+CY18*$GO18*$GW18,"-"),"-")</f>
        <v>-</v>
      </c>
      <c r="IS18" s="16" t="str">
        <f>IF($A18&lt;=①基本情報と建物情報の入力!$G$20, IF(①基本情報と建物情報の入力!$H40&gt;=2, SUM(DA18:DB18,DD18)*$GO18*$GV18+DC18*$GO18*$GW18,"-"),"-")</f>
        <v>-</v>
      </c>
      <c r="IT18" s="25" t="str">
        <f>IF($A18&lt;=①基本情報と建物情報の入力!$G$20, IF(①基本情報と建物情報の入力!$H40&gt;=3, SUM(DE18:DF18,DH18)*$GO18*$GV18+DG18*$GO18*$GW18,"-"),"-")</f>
        <v>-</v>
      </c>
      <c r="IU18" s="24" t="str">
        <f>IF($A18&lt;=①基本情報と建物情報の入力!$G$20, IF(①基本情報と建物情報の入力!$H40&gt;=1, DI18*$GP18*$GV18,"-"),"-")</f>
        <v>-</v>
      </c>
      <c r="IV18" s="16" t="str">
        <f>IF($A18&lt;=①基本情報と建物情報の入力!$G$20, IF(①基本情報と建物情報の入力!$H40&gt;=2, DJ18*$GP18*$GV18,"-"),"-")</f>
        <v>-</v>
      </c>
      <c r="IW18" s="25" t="str">
        <f>IF($A18&lt;=①基本情報と建物情報の入力!$G$20, IF(①基本情報と建物情報の入力!$H40&gt;=3, DK18*$GP18*$GV18,"-"),"-")</f>
        <v>-</v>
      </c>
      <c r="IX18" s="24" t="str">
        <f>IF($A18&lt;=①基本情報と建物情報の入力!$G$20, IF(①基本情報と建物情報の入力!$H40&gt;=1, DL18*$GQ18*$GV18,"-"),"-")</f>
        <v>-</v>
      </c>
      <c r="IY18" s="16" t="str">
        <f>IF($A18&lt;=①基本情報と建物情報の入力!$G$20, IF(①基本情報と建物情報の入力!$H40&gt;=2, DM18*$GQ18*$GV18,"-"),"-")</f>
        <v>-</v>
      </c>
      <c r="IZ18" s="25" t="str">
        <f>IF($A18&lt;=①基本情報と建物情報の入力!$G$20, IF(①基本情報と建物情報の入力!$H40&gt;=3, DN18*$GQ18*$GV18,"-"),"-")</f>
        <v>-</v>
      </c>
      <c r="JA18" s="24" t="str">
        <f>IF($A18&lt;=①基本情報と建物情報の入力!$G$20, IF(①基本情報と建物情報の入力!$H40&gt;=1, DO18*$GR18*$GV18,"-"),"-")</f>
        <v>-</v>
      </c>
      <c r="JB18" s="16" t="str">
        <f>IF($A18&lt;=①基本情報と建物情報の入力!$G$20, IF(①基本情報と建物情報の入力!$H40&gt;=2, DP18*$GR18*$GV18,"-"),"-")</f>
        <v>-</v>
      </c>
      <c r="JC18" s="25" t="str">
        <f>IF($A18&lt;=①基本情報と建物情報の入力!$G$20, IF(①基本情報と建物情報の入力!$H40&gt;=3, DQ18*$GR18*$GV18,"-"),"-")</f>
        <v>-</v>
      </c>
      <c r="JD18" s="24" t="str">
        <f>IF($A18&lt;=①基本情報と建物情報の入力!$G$20, IF(①基本情報と建物情報の入力!$H40&gt;=1, SUM(DR18:DS18,DU18)*$GS18*$GV18+DT18*$GS18*$GW18,"-"),"-")</f>
        <v>-</v>
      </c>
      <c r="JE18" s="16" t="str">
        <f>IF($A18&lt;=①基本情報と建物情報の入力!$G$20, IF(①基本情報と建物情報の入力!$H40&gt;=2, SUM(DV18:DW18,DY18)*$GS18*$GV18+DX18*$GS18*$GW18,"-"),"-")</f>
        <v>-</v>
      </c>
      <c r="JF18" s="25" t="str">
        <f>IF($A18&lt;=①基本情報と建物情報の入力!$G$20, IF(①基本情報と建物情報の入力!$H40&gt;=3, SUM(DZ18:EA18,EC18)*$GS18*$GV18+EB18*$GS18*$GW18,"-"),"-")</f>
        <v>-</v>
      </c>
      <c r="JG18" s="24" t="str">
        <f>IF($A18&lt;=①基本情報と建物情報の入力!$G$20, IF(①基本情報と建物情報の入力!$H40&gt;=1, ED18*$GT18*$GX18,"-"),"-")</f>
        <v>-</v>
      </c>
      <c r="JH18" s="16" t="str">
        <f>IF($A18&lt;=①基本情報と建物情報の入力!$G$20, IF(①基本情報と建物情報の入力!$H40&gt;=2, EE18*$GT18*$GX18,"-"),"-")</f>
        <v>-</v>
      </c>
      <c r="JI18" s="25" t="str">
        <f>IF($A18&lt;=①基本情報と建物情報の入力!$G$20, IF(①基本情報と建物情報の入力!$H40&gt;=3, EF18*$GT18*$GX18,"-"),"-")</f>
        <v>-</v>
      </c>
      <c r="JJ18" s="99"/>
      <c r="JK18" s="24" t="str">
        <f>IF($A18&lt;=①基本情報と建物情報の入力!$G$20, IF(①基本情報と建物情報の入力!$H40&gt;=1, SUM(HA18,HD18,HG18,HJ18,HM18,HP18,HS18,HV18,HY18)+SUM(IC18,IF18,II18,IL18,IO18,IR18,IU18,IX18,JA18,JD18,JG18),"-"),"-")</f>
        <v>-</v>
      </c>
      <c r="JL18" s="16" t="str">
        <f>IF($A18&lt;=①基本情報と建物情報の入力!$G$20, IF(①基本情報と建物情報の入力!$H40&gt;=2, SUM(HB18,HE18,HH18,HK18,HN18,HQ18,HT18,HW18,HZ18)+SUM(ID18,IG18,IJ18,IM18,IP18,IS18,IV18,IY18,JB18,JE18,JH18),"-"),"-")</f>
        <v>-</v>
      </c>
      <c r="JM18" s="25" t="str">
        <f>IF($A18&lt;=①基本情報と建物情報の入力!$G$20, IF(①基本情報と建物情報の入力!$H40&gt;=3, SUM(HC18,HF18,HI18,HL18,HO18,HR18,HU18,HX18,IA18)+SUM(IE18,IH18,IK18,IN18,IQ18,IT18,IW18,IZ18,JC18,JF18,JI18),"-"),"-")</f>
        <v>-</v>
      </c>
      <c r="JN18" s="16" t="str">
        <f>IF($A18&lt;=①基本情報と建物情報の入力!$G$20, IF(①基本情報と建物情報の入力!$H40&gt;=1, ROUNDUP(JK18/FV18, 2),"-"),"-")</f>
        <v>-</v>
      </c>
      <c r="JO18" s="16" t="str">
        <f>IF($A18&lt;=①基本情報と建物情報の入力!$G$20, IF(①基本情報と建物情報の入力!$H40&gt;=2, ROUNDUP(JL18/FW18, 2),"-"),"-")</f>
        <v>-</v>
      </c>
      <c r="JP18" s="16" t="str">
        <f>IF($A18&lt;=①基本情報と建物情報の入力!$G$20, IF(①基本情報と建物情報の入力!$H40&gt;=3, ROUNDUP(JM18/FX18, 2),"-"),"-")</f>
        <v>-</v>
      </c>
      <c r="JQ18" s="99"/>
      <c r="JR18" s="101" t="str">
        <f>IF($A18&lt;=①基本情報と建物情報の入力!$G$20, INDEX(方位係数!$B$7:$H$16, MATCH(JR$4, 方位係数!$A$7:$A$16,0), MATCH(①基本情報と建物情報の入力!$G$13, 方位係数!$B$6:$I$6,0)),"-")</f>
        <v>-</v>
      </c>
      <c r="JS18" s="101" t="str">
        <f>IF($A18&lt;=①基本情報と建物情報の入力!$G$20, INDEX(方位係数!$B$7:$H$16, MATCH(JS$4, 方位係数!$A$7:$A$16,0), MATCH(①基本情報と建物情報の入力!$G$13, 方位係数!$B$6:$I$6,0)),"-")</f>
        <v>-</v>
      </c>
      <c r="JT18" s="101" t="str">
        <f>IF($A18&lt;=①基本情報と建物情報の入力!$G$20, INDEX(方位係数!$B$7:$H$16, MATCH(JT$4, 方位係数!$A$7:$A$16,0), MATCH(①基本情報と建物情報の入力!$G$13, 方位係数!$B$6:$I$6,0)),"-")</f>
        <v>-</v>
      </c>
      <c r="JU18" s="101" t="str">
        <f>IF($A18&lt;=①基本情報と建物情報の入力!$G$20, INDEX(方位係数!$B$7:$H$16, MATCH(JU$4, 方位係数!$A$7:$A$16,0), MATCH(①基本情報と建物情報の入力!$G$13, 方位係数!$B$6:$I$6,0)),"-")</f>
        <v>-</v>
      </c>
      <c r="JV18" s="101" t="str">
        <f>IF($A18&lt;=①基本情報と建物情報の入力!$G$20, INDEX(方位係数!$B$7:$H$16, MATCH(JV$4, 方位係数!$A$7:$A$16,0), MATCH(①基本情報と建物情報の入力!$G$13, 方位係数!$B$6:$I$6,0)),"-")</f>
        <v>-</v>
      </c>
      <c r="JW18" s="99"/>
      <c r="JX18" s="24" t="str">
        <f>IF($A18&lt;=①基本情報と建物情報の入力!$G$20, IF(①基本情報と建物情報の入力!$H40&gt;=1, IF(AT18=0, 0, AT18*0.034*($FZ18+(BP18*$GJ18+$CE18*$GL18+CH18*$GM18+CW18*$GO18+DR18*$GS18)/AT18)*JR18),"-"),"-")</f>
        <v>-</v>
      </c>
      <c r="JY18" s="16" t="str">
        <f>IF($A18&lt;=①基本情報と建物情報の入力!$G$20, IF(①基本情報と建物情報の入力!$H40&gt;=1, IF(AU18=0, 0, AU18*0.034*($FZ18+(BQ18*$GJ18+$CE18*$GL18+CI18*$GM18+CX18*$GO18+DS18*$GS18)/AU18)*JS18),"-"),"-")</f>
        <v>-</v>
      </c>
      <c r="JZ18" s="16" t="str">
        <f>IF($A18&lt;=①基本情報と建物情報の入力!$G$20, IF(①基本情報と建物情報の入力!$H40&gt;=1, IF(AV18=0, 0, AV18*0.034*($FZ18+(BR18*$GJ18+$CE18*$GL18+CJ18*$GM18+CY18*$GO18+DT18*$GS18)/AV18)*JT18),"-"),"-")</f>
        <v>-</v>
      </c>
      <c r="KA18" s="25" t="str">
        <f>IF($A18&lt;=①基本情報と建物情報の入力!$G$20, IF(①基本情報と建物情報の入力!$H40&gt;=1, IF(AW18=0, 0, AW18*0.034*($FZ18+(BS18*$GJ18+$CE18*$GL18+CK18*$GM18+CZ18*$GO18+DU18*$GS18)/AW18)*JU18),"-"),"-")</f>
        <v>-</v>
      </c>
      <c r="KB18" s="24" t="str">
        <f>IF($A18&lt;=①基本情報と建物情報の入力!$G$20, IF(①基本情報と建物情報の入力!$H40&gt;=2, IF(AX18=0, 0, AX18*0.034*($FZ18+(BT18*$GJ18+$CF18*$GL18+CL18*$GM18+DA18*$GO18+DV18*$GS18)/AX18)*JR18),"-"),"-")</f>
        <v>-</v>
      </c>
      <c r="KC18" s="16" t="str">
        <f>IF($A18&lt;=①基本情報と建物情報の入力!$G$20, IF(①基本情報と建物情報の入力!$H40&gt;=2, IF(AY18=0, 0, AY18*0.034*($FZ18+(BU18*$GJ18+$CF18*$GL18+CM18*$GM18+DB18*$GO18+DW18*$GS18)/AY18)*JS18),"-"),"-")</f>
        <v>-</v>
      </c>
      <c r="KD18" s="16" t="str">
        <f>IF($A18&lt;=①基本情報と建物情報の入力!$G$20, IF(①基本情報と建物情報の入力!$H40&gt;=2, IF(AZ18=0, 0, AZ18*0.034*($FZ18+(BV18*$GJ18+$CF18*$GL18+CN18*$GM18+DC18*$GO18+DX18*$GS18)/AZ18)*JT18),"-"),"-")</f>
        <v>-</v>
      </c>
      <c r="KE18" s="25" t="str">
        <f>IF($A18&lt;=①基本情報と建物情報の入力!$G$20, IF(①基本情報と建物情報の入力!$H40&gt;=2, IF(BA18=0, 0, BA18*0.034*($FZ18+(BW18*$GJ18+$CF18*$GL18+CO18*$GM18+DD18*$GO18+DY18*$GS18)/BA18)*JU18),"-"),"-")</f>
        <v>-</v>
      </c>
      <c r="KF18" s="24" t="str">
        <f>IF($A18&lt;=①基本情報と建物情報の入力!$G$20, IF(①基本情報と建物情報の入力!$H40&gt;=3, IF(BB18=0, 0, BB18*0.034*($FZ18+(BX18*$GJ18+$CG18*$GL18+CP18*$GM18+DE18*$GO18+DZ18*$GS18)/BB18)*JR18),"-"),"-")</f>
        <v>-</v>
      </c>
      <c r="KG18" s="16" t="str">
        <f>IF($A18&lt;=①基本情報と建物情報の入力!$G$20, IF(①基本情報と建物情報の入力!$H40&gt;=3, IF(BC18=0, 0, BC18*0.034*($FZ18+(BY18*$GJ18+$CG18*$GL18+CQ18*$GM18+DF18*$GO18+EA18*$GS18)/BC18)*JS18),"-"),"-")</f>
        <v>-</v>
      </c>
      <c r="KH18" s="16" t="str">
        <f>IF($A18&lt;=①基本情報と建物情報の入力!$G$20, IF(①基本情報と建物情報の入力!$H40&gt;=3, IF(BD18=0, 0, BD18*0.034*($FZ18+(BZ18*$GJ18+$CG18*$GL18+CR18*$GM18+DG18*$GO18+EB18*$GS18)/BD18)*JT18),"-"),"-")</f>
        <v>-</v>
      </c>
      <c r="KI18" s="25" t="str">
        <f>IF($A18&lt;=①基本情報と建物情報の入力!$G$20, IF(①基本情報と建物情報の入力!$H40&gt;=3, IF(BE18=0, 0, BE18*0.034*($FZ18+(CA18*$GJ18+$CG18*$GL18+CS18*$GM18+DH18*$GO18+EC18*$GS18)/BE18)*JU18),"-"),"-")</f>
        <v>-</v>
      </c>
      <c r="KJ18" s="24" t="str">
        <f>IF($A18&lt;=①基本情報と建物情報の入力!$G$20, IF(①基本情報と建物情報の入力!$H40&gt;=1, IF(EX18=0, 0, EX18*0.034*($GA18+(CB18*$GK18+CT18*$GN18+DL18*$GQ18)/EX18)*$JV18),"-"),"-")</f>
        <v>-</v>
      </c>
      <c r="KK18" s="16" t="str">
        <f>IF($A18&lt;=①基本情報と建物情報の入力!$G$20, IF(①基本情報と建物情報の入力!$H40&gt;=2, IF(EY18=0, 0, EY18*0.034*($GA18+(CC18*$GK18+CU18*$GN18+DM18*$GQ18)/EY18)*$JV18),"-"),"-")</f>
        <v>-</v>
      </c>
      <c r="KL18" s="25" t="str">
        <f>IF($A18&lt;=①基本情報と建物情報の入力!$G$20, IF(①基本情報と建物情報の入力!$H40&gt;=3, IF(EZ18=0, 0, EZ18*0.034*($GA18+(CD18*$GK18+CV18*$GN18+DN18*$GQ18)/EZ18)*$JV18),"-"),"-")</f>
        <v>-</v>
      </c>
      <c r="KM18" s="24" t="str">
        <f>IF($A18&lt;=①基本情報と建物情報の入力!$G$20, 0.51,"-")</f>
        <v>-</v>
      </c>
      <c r="KN18" s="25" t="str">
        <f>IF($A18&lt;=①基本情報と建物情報の入力!$G$20, IF(①基本情報と建物情報の入力!$H40&gt;=1, ①基本情報と建物情報の入力!$H$68,"-"),"-")</f>
        <v>-</v>
      </c>
      <c r="KO18" s="24" t="str">
        <f>IF($A18&lt;=①基本情報と建物情報の入力!$G$20, IF(①基本情報と建物情報の入力!$H40&gt;=1, AE18*$KM18*$KN18*JR18,"-"),"-")</f>
        <v>-</v>
      </c>
      <c r="KP18" s="16" t="str">
        <f>IF($A18&lt;=①基本情報と建物情報の入力!$G$20, IF(①基本情報と建物情報の入力!$H40&gt;=1, AF18*$KM18*$KN18,"-"),"-")</f>
        <v>-</v>
      </c>
      <c r="KQ18" s="16" t="str">
        <f>IF($A18&lt;=①基本情報と建物情報の入力!$G$20, IF(①基本情報と建物情報の入力!$H40&gt;=1, AG18*$KM18*$KN18,"-"),"-")</f>
        <v>-</v>
      </c>
      <c r="KR18" s="25" t="str">
        <f>IF($A18&lt;=①基本情報と建物情報の入力!$G$20, IF(①基本情報と建物情報の入力!$H40&gt;=1, AH18*$KM18*$KN18,"-"),"-")</f>
        <v>-</v>
      </c>
      <c r="KS18" s="24" t="str">
        <f>IF($A18&lt;=①基本情報と建物情報の入力!$G$20, IF(①基本情報と建物情報の入力!$H40&gt;=2, AI18*$KM18*$KN18*JR18,"-"),"-")</f>
        <v>-</v>
      </c>
      <c r="KT18" s="16" t="str">
        <f>IF($A18&lt;=①基本情報と建物情報の入力!$G$20, IF(①基本情報と建物情報の入力!$H40&gt;=2, AJ18*$KM18*$KN18*JS18,"-"),"-")</f>
        <v>-</v>
      </c>
      <c r="KU18" s="16" t="str">
        <f>IF($A18&lt;=①基本情報と建物情報の入力!$G$20, IF(①基本情報と建物情報の入力!$H40&gt;=2, AK18*$KM18*$KN18*JT18,"-"),"-")</f>
        <v>-</v>
      </c>
      <c r="KV18" s="25" t="str">
        <f>IF($A18&lt;=①基本情報と建物情報の入力!$G$20, IF(①基本情報と建物情報の入力!$H40&gt;=2, AL18*$KM18*$KN18*JU18,"-"),"-")</f>
        <v>-</v>
      </c>
      <c r="KW18" s="24" t="str">
        <f>IF($A18&lt;=①基本情報と建物情報の入力!$G$20, IF(①基本情報と建物情報の入力!$H40&gt;=3, AM18*$KM18*$KN18*JR18,"-"),"-")</f>
        <v>-</v>
      </c>
      <c r="KX18" s="16" t="str">
        <f>IF($A18&lt;=①基本情報と建物情報の入力!$G$20, IF(①基本情報と建物情報の入力!$H40&gt;=3, AN18*$KM18*$KN18*JS18,"-"),"-")</f>
        <v>-</v>
      </c>
      <c r="KY18" s="16" t="str">
        <f>IF($A18&lt;=①基本情報と建物情報の入力!$G$20, IF(①基本情報と建物情報の入力!$H40&gt;=3, AO18*$KM18*$KN18*JT18,"-"),"-")</f>
        <v>-</v>
      </c>
      <c r="KZ18" s="25" t="str">
        <f>IF($A18&lt;=①基本情報と建物情報の入力!$G$20, IF(①基本情報と建物情報の入力!$H40&gt;=3, AP18*$KM18*$KN18*JU18,"-"),"-")</f>
        <v>-</v>
      </c>
      <c r="LA18" s="16" t="str">
        <f>IF($A18&lt;=①基本情報と建物情報の入力!$G$20, IF(①基本情報と建物情報の入力!$H40&gt;=1, SUM(JX18:KA18,KJ18,KO18:KR18), "-"), "-")</f>
        <v>-</v>
      </c>
      <c r="LB18" s="16" t="str">
        <f>IF($A18&lt;=①基本情報と建物情報の入力!$G$20, IF(①基本情報と建物情報の入力!$H40&gt;=2, SUM(KB18:KE18,KK18,KS18:KV18), "-"), "-")</f>
        <v>-</v>
      </c>
      <c r="LC18" s="16" t="str">
        <f>IF($A18&lt;=①基本情報と建物情報の入力!$G$20, IF(①基本情報と建物情報の入力!$H40&gt;=3, SUM(KF18:KI18,KL18,KW18:KZ18), "-"), "-")</f>
        <v>-</v>
      </c>
      <c r="LD18" s="137" t="str">
        <f>IF($A18&lt;=①基本情報と建物情報の入力!$G$20, IF(①基本情報と建物情報の入力!$H40&gt;=1, ROUNDDOWN(LA18/FV18*100, 1),"-"),"-")</f>
        <v>-</v>
      </c>
      <c r="LE18" s="138" t="str">
        <f>IF($A18&lt;=①基本情報と建物情報の入力!$G$20, IF(①基本情報と建物情報の入力!$H40&gt;=2, ROUNDDOWN(LB18/FW18*100, 1),"-"),"-")</f>
        <v>-</v>
      </c>
      <c r="LF18" s="139" t="str">
        <f>IF($A18&lt;=①基本情報と建物情報の入力!$G$20, IF(①基本情報と建物情報の入力!$H40&gt;=3, ROUNDDOWN(LC18/FX18*100, 1),"-"),"-")</f>
        <v>-</v>
      </c>
      <c r="LG18" s="99"/>
      <c r="LH18" s="102" t="str">
        <f>IF($A18&lt;=①基本情報と建物情報の入力!$G$20, INDEX(方位係数!$B$21:$I$30, MATCH(LH$4, 方位係数!$A$21:$A$30,0), MATCH(①基本情報と建物情報の入力!$G$13, 方位係数!$B$20:$I$20,0)),"-")</f>
        <v>-</v>
      </c>
      <c r="LI18" s="101" t="str">
        <f>IF($A18&lt;=①基本情報と建物情報の入力!$G$20, INDEX(方位係数!$B$21:$I$30, MATCH(LI$4, 方位係数!$A$21:$A$30,0), MATCH(①基本情報と建物情報の入力!$G$13, 方位係数!$B$20:$I$20,0)),"-")</f>
        <v>-</v>
      </c>
      <c r="LJ18" s="101" t="str">
        <f>IF($A18&lt;=①基本情報と建物情報の入力!$G$20, INDEX(方位係数!$B$21:$I$30, MATCH(LJ$4, 方位係数!$A$21:$A$30,0), MATCH(①基本情報と建物情報の入力!$G$13, 方位係数!$B$20:$I$20,0)),"-")</f>
        <v>-</v>
      </c>
      <c r="LK18" s="101" t="str">
        <f>IF($A18&lt;=①基本情報と建物情報の入力!$G$20, INDEX(方位係数!$B$21:$I$30, MATCH(LK$4, 方位係数!$A$21:$A$30,0), MATCH(①基本情報と建物情報の入力!$G$13, 方位係数!$B$20:$I$20,0)),"-")</f>
        <v>-</v>
      </c>
      <c r="LL18" s="103" t="str">
        <f>IF($A18&lt;=①基本情報と建物情報の入力!$G$20, INDEX(方位係数!$B$21:$I$30, MATCH(LL$4, 方位係数!$A$21:$A$30,0), MATCH(①基本情報と建物情報の入力!$G$13, 方位係数!$B$20:$I$20,0)),"-")</f>
        <v>-</v>
      </c>
      <c r="LM18" s="99"/>
      <c r="LN18" s="46" t="str">
        <f>IF($A18&lt;=①基本情報と建物情報の入力!$G$20, IF(①基本情報と建物情報の入力!$H40&gt;=1, IF(AT18=0, 0, AT18*0.034*($FZ18+(BP18*$GJ18+$CE18*$GL18+CH18*$GM18+CW18*$GO18+DR18*$GS18)/AT18)*LH18),"-"),"-")</f>
        <v>-</v>
      </c>
      <c r="LO18" s="47" t="str">
        <f>IF($A18&lt;=①基本情報と建物情報の入力!$G$20, IF(①基本情報と建物情報の入力!$H40&gt;=1, IF(AU18=0, 0, AU18*0.034*($FZ18+(BQ18*$GJ18+$CE18*$GL18+CI18*$GM18+CX18*$GO18+DS18*$GS18)/AU18)*LI18),"-"),"-")</f>
        <v>-</v>
      </c>
      <c r="LP18" s="47" t="str">
        <f>IF($A18&lt;=①基本情報と建物情報の入力!$G$20, IF(①基本情報と建物情報の入力!$H40&gt;=1, IF(AV18=0, 0, AV18*0.034*($FZ18+(BR18*$GJ18+$CE18*$GL18+CJ18*$GM18+CY18*$GO18+DT18*$GS18)/AV18)*LJ18),"-"),"-")</f>
        <v>-</v>
      </c>
      <c r="LQ18" s="104" t="str">
        <f>IF($A18&lt;=①基本情報と建物情報の入力!$G$20, IF(①基本情報と建物情報の入力!$H40&gt;=1, IF(AW18=0, 0, AW18*0.034*($FZ18+(BS18*$GJ18+$CE18*$GL18+CK18*$GM18+CZ18*$GO18+DU18*$GS18)/AW18)*LK18),"-"),"-")</f>
        <v>-</v>
      </c>
      <c r="LR18" s="24" t="str">
        <f>IF($A18&lt;=①基本情報と建物情報の入力!$G$20, IF(①基本情報と建物情報の入力!$H40&gt;=2, IF(AX18=0, 0, AX18*0.034*($FZ18+(BT18*$GJ18+$CF18*$GL18+CL18*$GM18+DA18*$GO18+DV18*$GS18)/AX18)*LH18),"-"),"-")</f>
        <v>-</v>
      </c>
      <c r="LS18" s="16" t="str">
        <f>IF($A18&lt;=①基本情報と建物情報の入力!$G$20, IF(①基本情報と建物情報の入力!$H40&gt;=2, IF(AY18=0, 0, AY18*0.034*($FZ18+(BU18*$GJ18+$CF18*$GL18+CM18*$GM18+DB18*$GO18+DW18*$GS18)/AY18)*LI18),"-"),"-")</f>
        <v>-</v>
      </c>
      <c r="LT18" s="16" t="str">
        <f>IF($A18&lt;=①基本情報と建物情報の入力!$G$20, IF(①基本情報と建物情報の入力!$H40&gt;=2, IF(AZ18=0, 0, AZ18*0.034*($FZ18+(BV18*$GJ18+$CF18*$GL18+CN18*$GM18+DC18*$GO18+DX18*$GS18)/AZ18)*LJ18),"-"),"-")</f>
        <v>-</v>
      </c>
      <c r="LU18" s="25" t="str">
        <f>IF($A18&lt;=①基本情報と建物情報の入力!$G$20, IF(①基本情報と建物情報の入力!$H40&gt;=2, IF(BA18=0, 0, BA18*0.034*($FZ18+(BW18*$GJ18+$CF18*$GL18+CO18*$GM18+DD18*$GO18+DY18*$GS18)/BA18)*LK18),"-"),"-")</f>
        <v>-</v>
      </c>
      <c r="LV18" s="24" t="str">
        <f>IF($A18&lt;=①基本情報と建物情報の入力!$G$20, IF(①基本情報と建物情報の入力!$H40&gt;=3, IF(BB18=0, 0, BB18*0.034*($FZ18+(BX18*$GJ18+$CG18*$GL18+CP18*$GM18+DE18*$GO18+DZ18*$GS18)/BB18)*LH18),"-"),"-")</f>
        <v>-</v>
      </c>
      <c r="LW18" s="16" t="str">
        <f>IF($A18&lt;=①基本情報と建物情報の入力!$G$20, IF(①基本情報と建物情報の入力!$H40&gt;=3, IF(BC18=0, 0, BC18*0.034*($FZ18+(BY18*$GJ18+$CG18*$GL18+CQ18*$GM18+DF18*$GO18+EA18*$GS18)/BC18)*LI18),"-"),"-")</f>
        <v>-</v>
      </c>
      <c r="LX18" s="16" t="str">
        <f>IF($A18&lt;=①基本情報と建物情報の入力!$G$20, IF(①基本情報と建物情報の入力!$H40&gt;=3, IF(BD18=0, 0, BD18*0.034*($FZ18+(BZ18*$GJ18+$CG18*$GL18+CR18*$GM18+DG18*$GO18+EB18*$GS18)/BD18)*LJ18),"-"),"-")</f>
        <v>-</v>
      </c>
      <c r="LY18" s="25" t="str">
        <f>IF($A18&lt;=①基本情報と建物情報の入力!$G$20, IF(①基本情報と建物情報の入力!$H40&gt;=3, IF(BE18=0, 0, BE18*0.034*($FZ18+(CA18*$GJ18+$CG18*$GL18+CS18*$GM18+DH18*$GO18+EC18*$GS18)/BE18)*LK18),"-"),"-")</f>
        <v>-</v>
      </c>
      <c r="LZ18" s="16" t="str">
        <f>IF($A18&lt;=①基本情報と建物情報の入力!$G$20, IF(①基本情報と建物情報の入力!$H40&gt;=1, IF(EX18=0, 0, EX18*0.034*($GA18+(CB18*$GK18+CT18*$GN18+DL18*$GQ18)/EX18)*$LL18),"-"),"-")</f>
        <v>-</v>
      </c>
      <c r="MA18" s="16" t="str">
        <f>IF($A18&lt;=①基本情報と建物情報の入力!$G$20, IF(①基本情報と建物情報の入力!$H40&gt;=2, IF(EY18=0, 0, EY18*0.034*($GA18+(CC18*$GK18+CU18*$GN18+DM18*$GQ18)/EY18)*$LL18),"-"),"-")</f>
        <v>-</v>
      </c>
      <c r="MB18" s="16" t="str">
        <f>IF($A18&lt;=①基本情報と建物情報の入力!$G$20, IF(①基本情報と建物情報の入力!$H40&gt;=3, IF(EZ18=0, 0, EZ18*0.034*($GA18+(CD18*$GK18+CV18*$GN18+DN18*$GQ18)/EZ18)*$LL18),"-"),"-")</f>
        <v>-</v>
      </c>
      <c r="MC18" s="24" t="str">
        <f>IF($A18&lt;=①基本情報と建物情報の入力!$G$20, 0.93,"-")</f>
        <v>-</v>
      </c>
      <c r="MD18" s="25" t="str">
        <f>IF($A18&lt;=①基本情報と建物情報の入力!$G$20, IF(①基本情報と建物情報の入力!$H40&gt;=1, ①基本情報と建物情報の入力!$H$69,"-"),"-")</f>
        <v>-</v>
      </c>
      <c r="ME18" s="24" t="str">
        <f>IF($A18&lt;=①基本情報と建物情報の入力!$G$20, IF(①基本情報と建物情報の入力!$H40&gt;=1, AE18*$MC18*$MD18*LH18,"-"),"-")</f>
        <v>-</v>
      </c>
      <c r="MF18" s="16" t="str">
        <f>IF($A18&lt;=①基本情報と建物情報の入力!$G$20, IF(①基本情報と建物情報の入力!$H40&gt;=1, AF18*$MC18*$MD18*LI18,"-"),"-")</f>
        <v>-</v>
      </c>
      <c r="MG18" s="16" t="str">
        <f>IF($A18&lt;=①基本情報と建物情報の入力!$G$20, IF(①基本情報と建物情報の入力!$H40&gt;=1, AG18*$MC18*$MD18*LJ18,"-"),"-")</f>
        <v>-</v>
      </c>
      <c r="MH18" s="25" t="str">
        <f>IF($A18&lt;=①基本情報と建物情報の入力!$G$20, IF(①基本情報と建物情報の入力!$H40&gt;=1, AH18*$MC18*$MD18*LK18,"-"),"-")</f>
        <v>-</v>
      </c>
      <c r="MI18" s="24" t="str">
        <f>IF($A18&lt;=①基本情報と建物情報の入力!$G$20, IF(①基本情報と建物情報の入力!$H40&gt;=2, AI18*$MC18*$MD18*LH18,"-"),"-")</f>
        <v>-</v>
      </c>
      <c r="MJ18" s="16" t="str">
        <f>IF($A18&lt;=①基本情報と建物情報の入力!$G$20, IF(①基本情報と建物情報の入力!$H40&gt;=2, AJ18*$MC18*$MD18*LI18,"-"),"-")</f>
        <v>-</v>
      </c>
      <c r="MK18" s="16" t="str">
        <f>IF($A18&lt;=①基本情報と建物情報の入力!$G$20, IF(①基本情報と建物情報の入力!$H40&gt;=2, AK18*$MC18*$MD18*LJ18,"-"),"-")</f>
        <v>-</v>
      </c>
      <c r="ML18" s="25" t="str">
        <f>IF($A18&lt;=①基本情報と建物情報の入力!$G$20, IF(①基本情報と建物情報の入力!$H40&gt;=2, AL18*$MC18*$MD18*LK18,"-"),"-")</f>
        <v>-</v>
      </c>
      <c r="MM18" s="24" t="str">
        <f>IF($A18&lt;=①基本情報と建物情報の入力!$G$20, IF(①基本情報と建物情報の入力!$H40&gt;=3, AM18*$MC18*$MD18*LH18,"-"),"-")</f>
        <v>-</v>
      </c>
      <c r="MN18" s="16" t="str">
        <f>IF($A18&lt;=①基本情報と建物情報の入力!$G$20, IF(①基本情報と建物情報の入力!$H40&gt;=3, AN18*$MC18*$MD18*LI18,"-"),"-")</f>
        <v>-</v>
      </c>
      <c r="MO18" s="16" t="str">
        <f>IF($A18&lt;=①基本情報と建物情報の入力!$G$20, IF(①基本情報と建物情報の入力!$H40&gt;=3, AO18*$MC18*$MD18*LJ18,"-"),"-")</f>
        <v>-</v>
      </c>
      <c r="MP18" s="25" t="str">
        <f>IF($A18&lt;=①基本情報と建物情報の入力!$G$20, IF(①基本情報と建物情報の入力!$H40&gt;=3, AP18*$MC18*$MD18*LK18,"-"),"-")</f>
        <v>-</v>
      </c>
      <c r="MQ18" s="16" t="str">
        <f>IF($A18&lt;=①基本情報と建物情報の入力!$G$20, IF(①基本情報と建物情報の入力!$H40&gt;=1, SUM(LN18:LQ18,LZ18,ME18:MH18), "-"), "-")</f>
        <v>-</v>
      </c>
      <c r="MR18" s="16" t="str">
        <f>IF($A18&lt;=①基本情報と建物情報の入力!$G$20, IF(①基本情報と建物情報の入力!$H40&gt;=2, SUM(LR18:LU18,MA18,MI18:ML18), "-"), "-")</f>
        <v>-</v>
      </c>
      <c r="MS18" s="16" t="str">
        <f>IF($A18&lt;=①基本情報と建物情報の入力!$G$20, IF(①基本情報と建物情報の入力!$H40&gt;=3, SUM(LV18:LY18,MB18,MM18:MP18), "-"), "-")</f>
        <v>-</v>
      </c>
      <c r="MT18" s="137" t="str">
        <f>IF($A18&lt;=①基本情報と建物情報の入力!$G$20, IF(①基本情報と建物情報の入力!$H40&gt;=1, ROUNDUP(MQ18/FV18*100,1),"-"),"-")</f>
        <v>-</v>
      </c>
      <c r="MU18" s="138" t="str">
        <f>IF($A18&lt;=①基本情報と建物情報の入力!$G$20, IF(①基本情報と建物情報の入力!$H40&gt;=2,ROUNDUP(MR18/FW18*100,1),"-"),"-")</f>
        <v>-</v>
      </c>
      <c r="MV18" s="139" t="str">
        <f>IF($A18&lt;=①基本情報と建物情報の入力!$G$20, IF(①基本情報と建物情報の入力!$H40&gt;=3, ROUNDUP(MS18/FX18*100,1),"-"),"-")</f>
        <v>-</v>
      </c>
      <c r="MW18" s="99"/>
      <c r="MX18" s="24" t="str">
        <f>IF($A18&lt;=①基本情報と建物情報の入力!$G$20, IF(①基本情報と建物情報の入力!$H40&gt;=1, 1,"-"), "-")</f>
        <v>-</v>
      </c>
      <c r="MY18" s="16" t="str">
        <f>IF($A18&lt;=①基本情報と建物情報の入力!$G$20, IF(①基本情報と建物情報の入力!$H40&gt;=2, 1,"-"), "-")</f>
        <v>-</v>
      </c>
      <c r="MZ18" s="25" t="str">
        <f>IF($A18&lt;=①基本情報と建物情報の入力!$G$20, IF(①基本情報と建物情報の入力!$H40&gt;=3, ①基本情報と建物情報の入力!$H40-2,"-"), "-")</f>
        <v>-</v>
      </c>
      <c r="NA18" s="24" t="str">
        <f>IF($A18&lt;=①基本情報と建物情報の入力!$G$20, IF(①基本情報と建物情報の入力!$H40&gt;=1, FV18*MX18, "-"),"-")</f>
        <v>-</v>
      </c>
      <c r="NB18" s="16" t="str">
        <f>IF($A18&lt;=①基本情報と建物情報の入力!$G$20, IF(①基本情報と建物情報の入力!$H40&gt;=2, FW18*MY18, "-"),"-")</f>
        <v>-</v>
      </c>
      <c r="NC18" s="25" t="str">
        <f>IF($A18&lt;=①基本情報と建物情報の入力!$G$20, IF(①基本情報と建物情報の入力!$H40&gt;=3, FX18*MZ18, "-"),"-")</f>
        <v>-</v>
      </c>
      <c r="ND18" s="24" t="str">
        <f>IF($A18&lt;=①基本情報と建物情報の入力!$G$20, IF(①基本情報と建物情報の入力!$H40&gt;=1,  JK18*MX18, "-"),"-")</f>
        <v>-</v>
      </c>
      <c r="NE18" s="16" t="str">
        <f>IF($A18&lt;=①基本情報と建物情報の入力!$G$20, IF(①基本情報と建物情報の入力!$H40&gt;=2,  JL18*MY18, "-"),"-")</f>
        <v>-</v>
      </c>
      <c r="NF18" s="25" t="str">
        <f>IF($A18&lt;=①基本情報と建物情報の入力!$G$20, IF(①基本情報と建物情報の入力!$H40&gt;=3,  JM18*MZ18, "-"),"-")</f>
        <v>-</v>
      </c>
      <c r="NG18" s="24" t="str">
        <f>IF($A18&lt;=①基本情報と建物情報の入力!$G$20, IF(①基本情報と建物情報の入力!$H40&gt;=1,  MQ18*MX18, "-"),"-")</f>
        <v>-</v>
      </c>
      <c r="NH18" s="16" t="str">
        <f>IF($A18&lt;=①基本情報と建物情報の入力!$G$20, IF(①基本情報と建物情報の入力!$H40&gt;=2,  MR18*MY18, "-"),"-")</f>
        <v>-</v>
      </c>
      <c r="NI18" s="25" t="str">
        <f>IF($A18&lt;=①基本情報と建物情報の入力!$G$20, IF(①基本情報と建物情報の入力!$H40&gt;=3,  MS18*MZ18, "-"),"-")</f>
        <v>-</v>
      </c>
      <c r="NJ18" s="112"/>
      <c r="NK18" s="112"/>
      <c r="NL18" s="99"/>
      <c r="NM18" s="209" t="str">
        <f>IF($A18&lt;=①基本情報と建物情報の入力!$G$20,IF(①基本情報と建物情報の入力!$H40&gt;=1,③一次エネルギー消費量の計算結果!E48-③一次エネルギー消費量の計算結果!F48,"-"),"-")</f>
        <v>-</v>
      </c>
      <c r="NN18" s="210" t="str">
        <f>IF($A18&lt;=①基本情報と建物情報の入力!$G$20,IF(①基本情報と建物情報の入力!$H40&gt;=2,③一次エネルギー消費量の計算結果!E49-③一次エネルギー消費量の計算結果!F49,"-"),"-")</f>
        <v>-</v>
      </c>
      <c r="NO18" s="211" t="str">
        <f>IF($A18&lt;=①基本情報と建物情報の入力!$G$20,IF(①基本情報と建物情報の入力!$H40&gt;=3,③一次エネルギー消費量の計算結果!E50-③一次エネルギー消費量の計算結果!F50,"-"),"-")</f>
        <v>-</v>
      </c>
      <c r="NP18" s="209" t="str">
        <f>IF($A18&lt;=①基本情報と建物情報の入力!$G$20,IF(①基本情報と建物情報の入力!$H40&gt;=1,③一次エネルギー消費量の計算結果!G48-③一次エネルギー消費量の計算結果!H48,"-"),"-")</f>
        <v>-</v>
      </c>
      <c r="NQ18" s="210" t="str">
        <f>IF($A18&lt;=①基本情報と建物情報の入力!$G$20,IF(①基本情報と建物情報の入力!$H40&gt;=2,③一次エネルギー消費量の計算結果!G49-③一次エネルギー消費量の計算結果!H49,"-"),"-")</f>
        <v>-</v>
      </c>
      <c r="NR18" s="211" t="str">
        <f>IF($A18&lt;=①基本情報と建物情報の入力!$G$20,IF(①基本情報と建物情報の入力!$H40&gt;=3,③一次エネルギー消費量の計算結果!G50-③一次エネルギー消費量の計算結果!H50,"-"),"-")</f>
        <v>-</v>
      </c>
      <c r="NS18" s="209" t="str">
        <f>IF($A18&lt;=①基本情報と建物情報の入力!$G$20, IF(①基本情報と建物情報の入力!$H40&gt;=1,NM18*MX18,"-"), "-")</f>
        <v>-</v>
      </c>
      <c r="NT18" s="210" t="str">
        <f>IF($A18&lt;=①基本情報と建物情報の入力!$G$20, IF(①基本情報と建物情報の入力!$H40&gt;=2,NN18*MY18,"-"), "-")</f>
        <v>-</v>
      </c>
      <c r="NU18" s="211" t="str">
        <f>IF($A18&lt;=①基本情報と建物情報の入力!$G$20, IF(①基本情報と建物情報の入力!$H40&gt;=3,NO18*MZ18,"-"), "-")</f>
        <v>-</v>
      </c>
      <c r="NV18" s="209" t="str">
        <f>IF($A18&lt;=①基本情報と建物情報の入力!$G$20, IF(①基本情報と建物情報の入力!$H40&gt;=1,NP18*MX18,"-"), "-")</f>
        <v>-</v>
      </c>
      <c r="NW18" s="210" t="str">
        <f>IF($A18&lt;=①基本情報と建物情報の入力!$G$20, IF(①基本情報と建物情報の入力!$H40&gt;=2,NQ18*MY18,"-"), "-")</f>
        <v>-</v>
      </c>
      <c r="NX18" s="210" t="str">
        <f>IF($A18&lt;=①基本情報と建物情報の入力!$G$20, IF(①基本情報と建物情報の入力!$H40&gt;=3,NR18*MZ18,"-"), "-")</f>
        <v>-</v>
      </c>
      <c r="NY18" s="112"/>
      <c r="NZ18" s="112"/>
    </row>
    <row r="19" spans="1:390" s="16" customFormat="1">
      <c r="A19" s="17">
        <f t="shared" si="0"/>
        <v>13</v>
      </c>
      <c r="B19" s="154" t="s">
        <v>104</v>
      </c>
      <c r="C19" s="16" t="str">
        <f>IF(A19&lt;=①基本情報と建物情報の入力!$G$20, ①基本情報と建物情報の入力!$G$19/①基本情報と建物情報の入力!$G$20, "-")</f>
        <v>-</v>
      </c>
      <c r="D19" s="16" t="str">
        <f>IF(A19&lt;=①基本情報と建物情報の入力!$G$20, IF(①基本情報と建物情報の入力!H41&gt;=1, (①基本情報と建物情報の入力!$D41+SQRT(①基本情報と建物情報の入力!$D41^2-16*①基本情報と建物情報の入力!$C41))/4, "-"), "-")</f>
        <v>-</v>
      </c>
      <c r="E19" s="16" t="str">
        <f>IF(A19&lt;=①基本情報と建物情報の入力!$G$20, IF(①基本情報と建物情報の入力!H41&gt;=1, (①基本情報と建物情報の入力!$D41-SQRT(①基本情報と建物情報の入力!$D41^2-16*①基本情報と建物情報の入力!$C41))/4, "-"), "-")</f>
        <v>-</v>
      </c>
      <c r="F19" s="16" t="str">
        <f>IF(A19&lt;=①基本情報と建物情報の入力!$G$20, IF(①基本情報と建物情報の入力!H41&gt;=1, IF(A19=①基本情報と建物情報の入力!$G$20, ①基本情報と建物情報の入力!$C41, ①基本情報と建物情報の入力!G41), "-"), "-")</f>
        <v>-</v>
      </c>
      <c r="G19" s="16" t="str">
        <f>IF(A19&lt;=①基本情報と建物情報の入力!$G$20, IF(①基本情報と建物情報の入力!H41&gt;=1, IF(A19=1, 0, ①基本情報と建物情報の入力!F41), "-"), "-")</f>
        <v>-</v>
      </c>
      <c r="H19" s="24" t="str">
        <f>IF(A19&lt;=①基本情報と建物情報の入力!$G$20,IF(①基本情報と建物情報の入力!H41&gt;=1, ①基本情報と建物情報の入力!$E41*(1-(0.24/①基本情報と建物情報の入力!$H41))*0.64,"-"), "-")</f>
        <v>-</v>
      </c>
      <c r="I19" s="16" t="str">
        <f>IF(A19&lt;=①基本情報と建物情報の入力!$G$20,IF(①基本情報と建物情報の入力!H41&gt;=1,①基本情報と建物情報の入力!$E41*0.12/①基本情報と建物情報の入力!$H41,"-"), "-")</f>
        <v>-</v>
      </c>
      <c r="J19" s="16" t="str">
        <f>IF(A19&lt;=①基本情報と建物情報の入力!$G$20,IF(①基本情報と建物情報の入力!H41&gt;=1,①基本情報と建物情報の入力!$E41*(1-(0.24/①基本情報と建物情報の入力!$H41))*0.36,"-"), "-")</f>
        <v>-</v>
      </c>
      <c r="K19" s="25" t="str">
        <f>IF(A19&lt;=①基本情報と建物情報の入力!$G$20,IF(①基本情報と建物情報の入力!H41&gt;=1,①基本情報と建物情報の入力!$E41*0.12/①基本情報と建物情報の入力!$H41,"-"), "-")</f>
        <v>-</v>
      </c>
      <c r="L19" s="24" t="str">
        <f>IF($A19&lt;=①基本情報と建物情報の入力!$G$20, IF(①基本情報と建物情報の入力!H41&gt;=1,D19*$C19-H19, "-"), "-")</f>
        <v>-</v>
      </c>
      <c r="M19" s="16" t="str">
        <f>IF($A19&lt;=①基本情報と建物情報の入力!$G$20, IF(①基本情報と建物情報の入力!H41&gt;=1,E19*$C19-I19, "-"), "-")</f>
        <v>-</v>
      </c>
      <c r="N19" s="16" t="str">
        <f>IF($A19&lt;=①基本情報と建物情報の入力!$G$20, IF(①基本情報と建物情報の入力!H41&gt;=1,D19*$C19-J19-1.6*①基本情報と建物情報の入力!$H41, "-"), "-")</f>
        <v>-</v>
      </c>
      <c r="O19" s="25" t="str">
        <f>IF($A19&lt;=①基本情報と建物情報の入力!$G$20, IF(①基本情報と建物情報の入力!H41&gt;=1,E19*$C19-K19, "-"), "-")</f>
        <v>-</v>
      </c>
      <c r="P19" s="24" t="str">
        <f>IF(A19&lt;=①基本情報と建物情報の入力!$G$20, IF(①基本情報と建物情報の入力!H41&gt;=1,①基本情報と建物情報の入力!C41/①基本情報と建物情報の入力!H41, "-"), "-")</f>
        <v>-</v>
      </c>
      <c r="Q19" s="16" t="str">
        <f>IF(A19&lt;=①基本情報と建物情報の入力!$G$20, IF(①基本情報と建物情報の入力!H41&gt;=2, ①基本情報と建物情報の入力!C41/①基本情報と建物情報の入力!H41, "-"),"-")</f>
        <v>-</v>
      </c>
      <c r="R19" s="25" t="str">
        <f>IF(A19&lt;=①基本情報と建物情報の入力!$G$20,IF(①基本情報と建物情報の入力!H41&gt;=3, ①基本情報と建物情報の入力!C41/①基本情報と建物情報の入力!H41, "-"),"-")</f>
        <v>-</v>
      </c>
      <c r="S19" s="24" t="str">
        <f>IF($A19&lt;=①基本情報と建物情報の入力!$G$20, IF(①基本情報と建物情報の入力!$H41&gt;=1, IF(①基本情報と建物情報の入力!$I41="有り", P19*室面積の比率!$B$4, P19*室面積の比率!$B$5),"-"), "-")</f>
        <v>-</v>
      </c>
      <c r="T19" s="16" t="str">
        <f>IF($A19&lt;=①基本情報と建物情報の入力!$G$20, IF(①基本情報と建物情報の入力!$H41&gt;=2, IF(①基本情報と建物情報の入力!$I41="有り", Q19*室面積の比率!$B$4, Q19*室面積の比率!$B$5),"-"), "-")</f>
        <v>-</v>
      </c>
      <c r="U19" s="25" t="str">
        <f>IF($A19&lt;=①基本情報と建物情報の入力!$G$20, IF(①基本情報と建物情報の入力!$H41&gt;=3, IF(①基本情報と建物情報の入力!$I41="有り", R19*室面積の比率!$B$4, R19*室面積の比率!$B$5),"-"), "-")</f>
        <v>-</v>
      </c>
      <c r="V19" s="24" t="str">
        <f>IF($A19&lt;=①基本情報と建物情報の入力!$G$20, IF(①基本情報と建物情報の入力!$H41&gt;=1, IF(①基本情報と建物情報の入力!$I41="有り", P19*室面積の比率!$C$4, 0),"-"), "-")</f>
        <v>-</v>
      </c>
      <c r="W19" s="16" t="str">
        <f>IF($A19&lt;=①基本情報と建物情報の入力!$G$20, IF(①基本情報と建物情報の入力!$H41&gt;=2, IF(①基本情報と建物情報の入力!$I41="有り", Q19*室面積の比率!$C$4, 0),"-"), "-")</f>
        <v>-</v>
      </c>
      <c r="X19" s="25" t="str">
        <f>IF($A19&lt;=①基本情報と建物情報の入力!$G$20, IF(①基本情報と建物情報の入力!$H41&gt;=3, IF(①基本情報と建物情報の入力!$I41="有り", R19*室面積の比率!$C$4, 0),"-"), "-")</f>
        <v>-</v>
      </c>
      <c r="Y19" s="24" t="str">
        <f>IF(A19&lt;=①基本情報と建物情報の入力!$G$20, IF(①基本情報と建物情報の入力!H41&gt;=1, F19/①基本情報と建物情報の入力!H41, "-"),"-")</f>
        <v>-</v>
      </c>
      <c r="Z19" s="16" t="str">
        <f>IF(A19&lt;=①基本情報と建物情報の入力!$G$20, IF(①基本情報と建物情報の入力!H41&gt;=2, F19/①基本情報と建物情報の入力!H41, "-"),"-")</f>
        <v>-</v>
      </c>
      <c r="AA19" s="25" t="str">
        <f>IF(A19&lt;=①基本情報と建物情報の入力!$G$20, IF(①基本情報と建物情報の入力!H41&gt;=3, F19/①基本情報と建物情報の入力!H41, "-"),"-")</f>
        <v>-</v>
      </c>
      <c r="AB19" s="24" t="str">
        <f>IF(A19&lt;=①基本情報と建物情報の入力!$G$20, IF(①基本情報と建物情報の入力!H41&gt;=1, G19/①基本情報と建物情報の入力!H41, "-"),"-")</f>
        <v>-</v>
      </c>
      <c r="AC19" s="16" t="str">
        <f>IF(A19&lt;=①基本情報と建物情報の入力!$G$20, IF(①基本情報と建物情報の入力!H41&gt;=2, G19/①基本情報と建物情報の入力!H41, "-"),"-")</f>
        <v>-</v>
      </c>
      <c r="AD19" s="25" t="str">
        <f>IF(A19&lt;=①基本情報と建物情報の入力!$G$20, IF(①基本情報と建物情報の入力!H41&gt;=3, G19/①基本情報と建物情報の入力!H41, "-"),"-")</f>
        <v>-</v>
      </c>
      <c r="AE19" s="24" t="str">
        <f>IF(A19&lt;=①基本情報と建物情報の入力!$G$20, IF(①基本情報と建物情報の入力!H41&gt;=1,H19/①基本情報と建物情報の入力!H41,"-"), "-")</f>
        <v>-</v>
      </c>
      <c r="AF19" s="16" t="str">
        <f>IF(A19&lt;=①基本情報と建物情報の入力!$G$20,IF(①基本情報と建物情報の入力!H41&gt;=1,I19,"-"), "-")</f>
        <v>-</v>
      </c>
      <c r="AG19" s="16" t="str">
        <f>IF(A19&lt;=①基本情報と建物情報の入力!$G$20,IF(①基本情報と建物情報の入力!H41&gt;=1,J19/①基本情報と建物情報の入力!H41,"-"), "-")</f>
        <v>-</v>
      </c>
      <c r="AH19" s="25" t="str">
        <f>IF(A19&lt;=①基本情報と建物情報の入力!$G$20,IF(①基本情報と建物情報の入力!H41&gt;=1,IF(①基本情報と建物情報の入力!H41=1, K19,0), "-"),"-")</f>
        <v>-</v>
      </c>
      <c r="AI19" s="24" t="str">
        <f>IF(A19&lt;=①基本情報と建物情報の入力!$G$20, IF(①基本情報と建物情報の入力!H41&gt;=2, H19/①基本情報と建物情報の入力!H41,"-"),"-")</f>
        <v>-</v>
      </c>
      <c r="AJ19" s="16" t="str">
        <f>IF(A19&lt;=①基本情報と建物情報の入力!$G$20,IF(①基本情報と建物情報の入力!H41&gt;=2, 0, "-"), "-")</f>
        <v>-</v>
      </c>
      <c r="AK19" s="16" t="str">
        <f>IF(A19&lt;=①基本情報と建物情報の入力!$G$20, IF(①基本情報と建物情報の入力!H41&gt;=2, J19/①基本情報と建物情報の入力!H41,"-"),"-")</f>
        <v>-</v>
      </c>
      <c r="AL19" s="25" t="str">
        <f>IF(A19&lt;=①基本情報と建物情報の入力!$G$20, IF(①基本情報と建物情報の入力!H41&gt;=2, K19, "-"), "-")</f>
        <v>-</v>
      </c>
      <c r="AM19" s="24" t="str">
        <f>IF(A19&lt;=①基本情報と建物情報の入力!$G$20, IF(①基本情報と建物情報の入力!H41&gt;=3, H19/①基本情報と建物情報の入力!H41,"-"), "-")</f>
        <v>-</v>
      </c>
      <c r="AN19" s="16" t="str">
        <f>IF(A19&lt;=①基本情報と建物情報の入力!$G$20, IF(①基本情報と建物情報の入力!H41&gt;=3, 0, "-"),"-")</f>
        <v>-</v>
      </c>
      <c r="AO19" s="16" t="str">
        <f>IF(A19&lt;=①基本情報と建物情報の入力!$G$20,IF(①基本情報と建物情報の入力!H41&gt;=3, J19/①基本情報と建物情報の入力!H41,"-"),"-")</f>
        <v>-</v>
      </c>
      <c r="AP19" s="25" t="str">
        <f>IF(A19&lt;=①基本情報と建物情報の入力!$G$20,IF(①基本情報と建物情報の入力!H41&gt;=3, 0, "-"),"-")</f>
        <v>-</v>
      </c>
      <c r="AQ19" s="24" t="str">
        <f>IF(A19&lt;=①基本情報と建物情報の入力!$G$20,IF(①基本情報と建物情報の入力!H41&gt;=1,1.6,"-"), "-")</f>
        <v>-</v>
      </c>
      <c r="AR19" s="16" t="str">
        <f>IF(A19&lt;=①基本情報と建物情報の入力!$G$20, IF(①基本情報と建物情報の入力!H41&gt;=2, 1.6, "-"), "-")</f>
        <v>-</v>
      </c>
      <c r="AS19" s="25" t="str">
        <f>IF(A19&lt;=①基本情報と建物情報の入力!$G$20, IF(①基本情報と建物情報の入力!H41&gt;=3, 1.6, "-"), "-")</f>
        <v>-</v>
      </c>
      <c r="AT19" s="24" t="str">
        <f>IF(A19&lt;=①基本情報と建物情報の入力!$G$20, IF(①基本情報と建物情報の入力!H41&gt;=1,L19/①基本情報と建物情報の入力!H41, "-"), "-")</f>
        <v>-</v>
      </c>
      <c r="AU19" s="16" t="str">
        <f>IF(A19&lt;=①基本情報と建物情報の入力!$G$20, IF(①基本情報と建物情報の入力!H41&gt;=1,M19, "-"), "-")</f>
        <v>-</v>
      </c>
      <c r="AV19" s="16" t="str">
        <f>IF(A19&lt;=①基本情報と建物情報の入力!$G$20, IF(①基本情報と建物情報の入力!H41&gt;=1,N19/①基本情報と建物情報の入力!H41, "-"), "-")</f>
        <v>-</v>
      </c>
      <c r="AW19" s="25" t="str">
        <f>IF(A19&lt;=①基本情報と建物情報の入力!$G$20, IF(①基本情報と建物情報の入力!H41&gt;=1, IF(①基本情報と建物情報の入力!H41=1, O19, 0), "-"), "-")</f>
        <v>-</v>
      </c>
      <c r="AX19" s="24" t="str">
        <f>IF(A19&lt;=①基本情報と建物情報の入力!$G$20, IF(①基本情報と建物情報の入力!H41&gt;=2, L19/①基本情報と建物情報の入力!H41, "-"), "-")</f>
        <v>-</v>
      </c>
      <c r="AY19" s="16" t="str">
        <f>IF(A19&lt;=①基本情報と建物情報の入力!$G$20, IF(①基本情報と建物情報の入力!H41&gt;=2, 0, "-"), "-")</f>
        <v>-</v>
      </c>
      <c r="AZ19" s="16" t="str">
        <f>IF(A19&lt;=①基本情報と建物情報の入力!$G$20, IF(①基本情報と建物情報の入力!H41&gt;=2, N19/①基本情報と建物情報の入力!H41, "-"), "-")</f>
        <v>-</v>
      </c>
      <c r="BA19" s="25" t="str">
        <f>IF(A19&lt;=①基本情報と建物情報の入力!$G$20, IF(①基本情報と建物情報の入力!H41&gt;=2, O19, "-"),"-")</f>
        <v>-</v>
      </c>
      <c r="BB19" s="24" t="str">
        <f>IF(A19&lt;=①基本情報と建物情報の入力!$G$20, IF(①基本情報と建物情報の入力!H41&gt;=3, L19/①基本情報と建物情報の入力!H41, "-"),"-")</f>
        <v>-</v>
      </c>
      <c r="BC19" s="16" t="str">
        <f>IF(A19&lt;=①基本情報と建物情報の入力!$G$20, IF(①基本情報と建物情報の入力!H41&gt;=3, 0, "-"), "-")</f>
        <v>-</v>
      </c>
      <c r="BD19" s="16" t="str">
        <f>IF(A19&lt;=①基本情報と建物情報の入力!$G$20, IF(①基本情報と建物情報の入力!H41&gt;=3, N19/①基本情報と建物情報の入力!H41, "-"),"-")</f>
        <v>-</v>
      </c>
      <c r="BE19" s="25" t="str">
        <f>IF(A19&lt;=①基本情報と建物情報の入力!$G$20, IF(①基本情報と建物情報の入力!H41&gt;=3, 0, "-"), "-")</f>
        <v>-</v>
      </c>
      <c r="BF19" s="24" t="str">
        <f>IF(A19&lt;=①基本情報と建物情報の入力!$G$20, IF(①基本情報と建物情報の入力!H41=1, 0, IF(①基本情報と建物情報の入力!H41&gt;=2, E19*C19, "-")), "-")</f>
        <v>-</v>
      </c>
      <c r="BG19" s="16" t="str">
        <f>IF(A19&lt;=①基本情報と建物情報の入力!$G$20, IF(①基本情報と建物情報の入力!H41&gt;=2, E19*C19, "-"),"-")</f>
        <v>-</v>
      </c>
      <c r="BH19" s="25" t="str">
        <f>IF(A19&lt;=①基本情報と建物情報の入力!$G$20, IF(①基本情報と建物情報の入力!H41&gt;=3, E19*C19*2, "-"), "-")</f>
        <v>-</v>
      </c>
      <c r="BI19" s="24" t="str">
        <f>IF(A19&lt;=①基本情報と建物情報の入力!$G$20, IF(①基本情報と建物情報の入力!H41&gt;=1, IF(A19=1, 0, P19-AB19), "-"), "-")</f>
        <v>-</v>
      </c>
      <c r="BJ19" s="16" t="str">
        <f>IF(A19&lt;=①基本情報と建物情報の入力!$G$20, IF(①基本情報と建物情報の入力!H41&gt;=2, IF(A19=1, 0, Q19-AC19), "-"),"-")</f>
        <v>-</v>
      </c>
      <c r="BK19" s="25" t="str">
        <f>IF(A19&lt;=①基本情報と建物情報の入力!$G$20, IF(①基本情報と建物情報の入力!H41&gt;=3, IF(A19=1, 0, R19-AD19), "-"),"-")</f>
        <v>-</v>
      </c>
      <c r="BL19" s="24" t="str">
        <f>IF(A19&lt;=①基本情報と建物情報の入力!$G$20, IF(①基本情報と建物情報の入力!H41&gt;=1, IF(A19=①基本情報と建物情報の入力!$G$20, 0, P19-Y19), "-"), "-")</f>
        <v>-</v>
      </c>
      <c r="BM19" s="16" t="str">
        <f>IF(A19&lt;=①基本情報と建物情報の入力!$G$20, IF(①基本情報と建物情報の入力!H41&gt;=2, IF(A19=①基本情報と建物情報の入力!$G$20, 0, Q19-Z19), "-"), "-")</f>
        <v>-</v>
      </c>
      <c r="BN19" s="25" t="str">
        <f>IF(A19&lt;=①基本情報と建物情報の入力!$G$20, IF(①基本情報と建物情報の入力!H41&gt;=3, IF(A19=①基本情報と建物情報の入力!$G$20, 0, R19-AA19), "-"), "-")</f>
        <v>-</v>
      </c>
      <c r="BO19" s="99"/>
      <c r="BP19" s="24" t="str">
        <f>IF(A19&lt;=①基本情報と建物情報の入力!$G$20,IF(①基本情報と建物情報の入力!H41&gt;=1,IF(①基本情報と建物情報の入力!H41=1,C19*2/2,C19/2), "-"), "-")</f>
        <v>-</v>
      </c>
      <c r="BQ19" s="16" t="str">
        <f>IF(A19&lt;=①基本情報と建物情報の入力!$G$20, IF(①基本情報と建物情報の入力!H41&gt;=1, C19*2/2, "-"), "-")</f>
        <v>-</v>
      </c>
      <c r="BR19" s="16" t="str">
        <f>IF(A19&lt;=①基本情報と建物情報の入力!$G$20, IF(①基本情報と建物情報の入力!H41&gt;=1, IF(①基本情報と建物情報の入力!H41=1, C19*2/2, C19/2), "-"), "-")</f>
        <v>-</v>
      </c>
      <c r="BS19" s="25" t="str">
        <f>IF(A19&lt;=①基本情報と建物情報の入力!$G$20, IF(①基本情報と建物情報の入力!H41&gt;=1, IF(①基本情報と建物情報の入力!H41=1, C19*2/2, 0), "-"), "-")</f>
        <v>-</v>
      </c>
      <c r="BT19" s="24" t="str">
        <f>IF(A19&lt;=①基本情報と建物情報の入力!$G$20, IF(①基本情報と建物情報の入力!H41&gt;=2, C19/2, "-"), "-")</f>
        <v>-</v>
      </c>
      <c r="BU19" s="16" t="str">
        <f>IF(A19&lt;=①基本情報と建物情報の入力!$G$20, IF(①基本情報と建物情報の入力!H41&gt;=2, 0, "-"), "-")</f>
        <v>-</v>
      </c>
      <c r="BV19" s="16" t="str">
        <f>IF(A19&lt;=①基本情報と建物情報の入力!$G$20, IF(①基本情報と建物情報の入力!H41&gt;=2, C19/2, "-"), "-")</f>
        <v>-</v>
      </c>
      <c r="BW19" s="25" t="str">
        <f>IF(A19&lt;=①基本情報と建物情報の入力!$G$20, IF(①基本情報と建物情報の入力!H41&gt;=2, C19*2/2, "-"), "-")</f>
        <v>-</v>
      </c>
      <c r="BX19" s="24" t="str">
        <f>IF(A19&lt;=①基本情報と建物情報の入力!$G$20, IF(①基本情報と建物情報の入力!H41&gt;=3, 0, "-"), "-")</f>
        <v>-</v>
      </c>
      <c r="BY19" s="16" t="str">
        <f>IF(A19&lt;=①基本情報と建物情報の入力!$G$20, IF(①基本情報と建物情報の入力!H41&gt;=3, 0, "-"), "-")</f>
        <v>-</v>
      </c>
      <c r="BZ19" s="16" t="str">
        <f>IF(A19&lt;=①基本情報と建物情報の入力!$G$20, IF(①基本情報と建物情報の入力!H41&gt;=3, 0, "-"), "-")</f>
        <v>-</v>
      </c>
      <c r="CA19" s="25" t="str">
        <f>IF(A19&lt;=①基本情報と建物情報の入力!$G$20, IF(①基本情報と建物情報の入力!H41&gt;=3, 0, "-"), "-")</f>
        <v>-</v>
      </c>
      <c r="CB19" s="24" t="str">
        <f>IF(A19&lt;=①基本情報と建物情報の入力!$G$20,IF(①基本情報と建物情報の入力!H41&gt;=1, IF(F19&gt;0, IF(A19=①基本情報と建物情報の入力!$G$20, IF(①基本情報と建物情報の入力!H41=1, (D19+E19)*2, D19/①基本情報と建物情報の入力!H41*2+E19), IF(①基本情報と建物情報の入力!H41=1, (D19+F19/D19*2), D19/①基本情報と建物情報の入力!H41+F19/D19)),0),"-"),"-")</f>
        <v>-</v>
      </c>
      <c r="CC19" s="16" t="str">
        <f>IF(A19&lt;=①基本情報と建物情報の入力!$G$20, IF(①基本情報と建物情報の入力!H41&gt;=2, IF(F19&gt;0, IF(A19=①基本情報と建物情報の入力!$G$20, D19/①基本情報と建物情報の入力!H41*2+E19, D19/①基本情報と建物情報の入力!H41+F19/D19), 0),"-"),"-")</f>
        <v>-</v>
      </c>
      <c r="CD19" s="25" t="str">
        <f>IF(A19&lt;=①基本情報と建物情報の入力!$G$20, IF(①基本情報と建物情報の入力!H41&gt;=3, IF(F19&gt;0, IF(A19=①基本情報と建物情報の入力!$G$20, D19/①基本情報と建物情報の入力!H41*2, D19/①基本情報と建物情報の入力!H41),0),"-"),"-")</f>
        <v>-</v>
      </c>
      <c r="CE19" s="24" t="str">
        <f>IF(A19&lt;=①基本情報と建物情報の入力!$G$20, IF(①基本情報と建物情報の入力!H41&gt;=1, IF(A19=1,0, IF(G19&gt;0, IF(①基本情報と建物情報の入力!H41=1, D19+G19/D19*2, D19/①基本情報と建物情報の入力!H41+G19/D19),0)),"-"),"-")</f>
        <v>-</v>
      </c>
      <c r="CF19" s="16" t="str">
        <f>IF(A19&lt;=①基本情報と建物情報の入力!$G$20, IF(①基本情報と建物情報の入力!H41&gt;=2, IF(A19=1, 0, IF(G19&gt;0, D19/①基本情報と建物情報の入力!H41+G19/D19, 0)),"-"),"-")</f>
        <v>-</v>
      </c>
      <c r="CG19" s="25" t="str">
        <f>IF(A19&lt;=①基本情報と建物情報の入力!$G$20, IF(①基本情報と建物情報の入力!H41&gt;=3, IF(A19=1, 0, IF(G19&gt;0, D19/①基本情報と建物情報の入力!H41,0)),"-"), "-")</f>
        <v>-</v>
      </c>
      <c r="CH19" s="24" t="str">
        <f>IF(A19&lt;=①基本情報と建物情報の入力!$G$20, IF(①基本情報と建物情報の入力!H41&gt;=1, IF(①基本情報と建物情報の入力!H41=1, D19/①基本情報と建物情報の入力!H41/20*C19, C19/2+D19/①基本情報と建物情報の入力!H41/20*C19), "-"), "-")</f>
        <v>-</v>
      </c>
      <c r="CI19" s="16" t="str">
        <f>IF(A19&lt;=①基本情報と建物情報の入力!$G$20, IF(①基本情報と建物情報の入力!H41&gt;=1, C19*E19/20, "-"), "-")</f>
        <v>-</v>
      </c>
      <c r="CJ19" s="16" t="str">
        <f>IF(A19&lt;=①基本情報と建物情報の入力!$G$20, IF(①基本情報と建物情報の入力!H41&gt;=1,IF(①基本情報と建物情報の入力!H41=1, D19/①基本情報と建物情報の入力!H41/20*C19, C19/2+D19/①基本情報と建物情報の入力!H41/20*C19), "-"), "-")</f>
        <v>-</v>
      </c>
      <c r="CK19" s="25" t="str">
        <f>IF(A19&lt;=①基本情報と建物情報の入力!$G$20, IF(①基本情報と建物情報の入力!H41&gt;=1, IF(①基本情報と建物情報の入力!H41=1, C19*E19/20, 0), "-"), "-")</f>
        <v>-</v>
      </c>
      <c r="CL19" s="24" t="str">
        <f>IF(A19&lt;=①基本情報と建物情報の入力!$G$20, IF(①基本情報と建物情報の入力!H41&gt;=2, C19/2+D19/①基本情報と建物情報の入力!H41/20*C19,"-"), "-")</f>
        <v>-</v>
      </c>
      <c r="CM19" s="16" t="str">
        <f>IF(A19&lt;=①基本情報と建物情報の入力!$G$20, IF(①基本情報と建物情報の入力!H41&gt;=2, 0,"-"), "-")</f>
        <v>-</v>
      </c>
      <c r="CN19" s="16" t="str">
        <f>IF(A19&lt;=①基本情報と建物情報の入力!$G$20, IF(①基本情報と建物情報の入力!H41&gt;=2, C19/2+D19/①基本情報と建物情報の入力!H41/20*C19,"-"), "-")</f>
        <v>-</v>
      </c>
      <c r="CO19" s="25" t="str">
        <f>IF(A19&lt;=①基本情報と建物情報の入力!$G$20, IF(①基本情報と建物情報の入力!H41&gt;=2, C19*E19/20, "-"), "-")</f>
        <v>-</v>
      </c>
      <c r="CP19" s="24" t="str">
        <f>IF(A19&lt;=①基本情報と建物情報の入力!$G$20, IF(①基本情報と建物情報の入力!H41&gt;=3, C19+D19/①基本情報と建物情報の入力!H41/20*C19, "-"), "-")</f>
        <v>-</v>
      </c>
      <c r="CQ19" s="16" t="str">
        <f>IF(A19&lt;=①基本情報と建物情報の入力!$G$20, IF(①基本情報と建物情報の入力!H41&gt;=3, 0, "-"), "-")</f>
        <v>-</v>
      </c>
      <c r="CR19" s="16" t="str">
        <f>IF(A19&lt;=①基本情報と建物情報の入力!$G$20, IF(①基本情報と建物情報の入力!H41&gt;=3, C19+D19/①基本情報と建物情報の入力!H41/20*C19, "-"), "-")</f>
        <v>-</v>
      </c>
      <c r="CS19" s="25" t="str">
        <f>IF(A19&lt;=①基本情報と建物情報の入力!$G$20, IF(①基本情報と建物情報の入力!H41&gt;=3, 0, "-"), "-")</f>
        <v>-</v>
      </c>
      <c r="CT19" s="24" t="str">
        <f>IF(A19&lt;=①基本情報と建物情報の入力!$G$20, IF(①基本情報と建物情報の入力!H41&gt;=1, IF(F19&gt;0, IF(A19=①基本情報と建物情報の入力!$G$20, IF(①基本情報と建物情報の入力!H41=1, D19*E19/20/①基本情報と建物情報の入力!H41*2, E19/2+D19*E19/20/①基本情報と建物情報の入力!H41*2),IF(①基本情報と建物情報の入力!H41=1, F19/10/①基本情報と建物情報の入力!H41,F19/D19/2+F19/10/①基本情報と建物情報の入力!H41)),0),"-"),"-")</f>
        <v>-</v>
      </c>
      <c r="CU19" s="16" t="str">
        <f>IF(A19&lt;=①基本情報と建物情報の入力!$G$20, IF(①基本情報と建物情報の入力!H41&gt;=2, IF(F19&gt;0, IF(A19=①基本情報と建物情報の入力!$G$20,E19/2+D19*E19/20/①基本情報と建物情報の入力!H41*2, F19/D19/2+F19/10/①基本情報と建物情報の入力!H41),0),"-"),"-")</f>
        <v>-</v>
      </c>
      <c r="CV19" s="25" t="str">
        <f>IF(A19&lt;=①基本情報と建物情報の入力!$G$20, IF(①基本情報と建物情報の入力!H41&gt;=3, IF(F19&gt;0, IF(A19=①基本情報と建物情報の入力!$G$20, E19+E19*D19/20/①基本情報と建物情報の入力!H41*2, F19/D19+F19/10/①基本情報と建物情報の入力!H41),0),"-"), "-")</f>
        <v>-</v>
      </c>
      <c r="CW19" s="24" t="str">
        <f>IF(A19&lt;=①基本情報と建物情報の入力!$G$20, IF(①基本情報と建物情報の入力!H41&gt;=1, IF(A19=1, IF(A19=①基本情報と建物情報の入力!$G$20, 0, IF(F19&gt;0, 0, IF(G20&gt;0, 0, D19/①基本情報と建物情報の入力!H41/2))), IF(A19=①基本情報と建物情報の入力!$G$20, IF(G19&gt;0, 0, IF(F18&gt;0, 0, D19/①基本情報と建物情報の入力!H41/2)), IF(F19&gt;0, IF(G19&gt;0, 0, IF(F18&gt;0, 0, D19/①基本情報と建物情報の入力!H41/2)), IF(G19&gt;0, IF(G20&gt;0, 0, D19/①基本情報と建物情報の入力!H41/2), IF(G20&gt;0, IF(F18&gt;0, 0,D19/①基本情報と建物情報の入力!H41/2), IF(F18&gt;0, D19/①基本情報と建物情報の入力!H41/2, D19/①基本情報と建物情報の入力!H41)))))),"-"),"-")</f>
        <v>-</v>
      </c>
      <c r="CX19" s="16" t="str">
        <f>IF(A19&lt;=①基本情報と建物情報の入力!$G$20, IF(①基本情報と建物情報の入力!H41&gt;=1, IF(A19=1, IF(A19=①基本情報と建物情報の入力!$G$20, 0, E19/2), IF(A19=①基本情報と建物情報の入力!$G$20, E19/2, E19)),"-"),"-")</f>
        <v>-</v>
      </c>
      <c r="CY19" s="16" t="str">
        <f>IF(A19&lt;=①基本情報と建物情報の入力!$G$20, IF(①基本情報と建物情報の入力!H41&gt;=1, IF(A19=1, IF(A19=①基本情報と建物情報の入力!$G$20, 0, D19/①基本情報と建物情報の入力!H41/2), IF(A19=①基本情報と建物情報の入力!$G$20, D19/①基本情報と建物情報の入力!H41/2, D19/①基本情報と建物情報の入力!H41)),"-"),"-")</f>
        <v>-</v>
      </c>
      <c r="CZ19" s="25" t="str">
        <f>IF(A19&lt;=①基本情報と建物情報の入力!$G$20, IF(①基本情報と建物情報の入力!H41&gt;=1, IF(A19=1, IF(A19=①基本情報と建物情報の入力!$G$20, 0, IF(①基本情報と建物情報の入力!H41=1, E19/2, 0)), IF(A19=①基本情報と建物情報の入力!$G$20, IF(①基本情報と建物情報の入力!H41=1, E19/2, 0),IF(①基本情報と建物情報の入力!H41=1, E19, 0))),"-"),"-")</f>
        <v>-</v>
      </c>
      <c r="DA19" s="46" t="str">
        <f>IF(A19&lt;=①基本情報と建物情報の入力!$G$20, IF(①基本情報と建物情報の入力!H41&gt;=2, IF(A19=1, IF(A19=①基本情報と建物情報の入力!$G$20, 0, IF(F19&gt;0, 0, IF(G20&gt;0, 0, D19/①基本情報と建物情報の入力!H41/2))), IF(A19=①基本情報と建物情報の入力!$G$20, IF(G19&gt;0, 0, IF(F18&gt;0, 0, D19/①基本情報と建物情報の入力!H41/2)), IF(F19&gt;0, IF(G19&gt;0, 0, IF(F18&gt;0, 0, D19/①基本情報と建物情報の入力!H41/2)), IF(G19&gt;0, IF(G20&gt;0, 0, D19/①基本情報と建物情報の入力!H41/2), IF(G20&gt;0,IF(F18&gt;0, 0, D19/①基本情報と建物情報の入力!H41/2), IF(F18&gt;0, D19/①基本情報と建物情報の入力!H41/2, D19/①基本情報と建物情報の入力!H41)))))),"-"),"-")</f>
        <v>-</v>
      </c>
      <c r="DB19" s="16" t="str">
        <f>IF(A19&lt;=①基本情報と建物情報の入力!$G$20, IF(①基本情報と建物情報の入力!H41&gt;=2, 0,"-"),"-")</f>
        <v>-</v>
      </c>
      <c r="DC19" s="16" t="str">
        <f>IF(A19&lt;=①基本情報と建物情報の入力!$G$20, IF(①基本情報と建物情報の入力!H41&gt;=2, IF(A19=1, IF(A19=①基本情報と建物情報の入力!$G$20, 0, D19/①基本情報と建物情報の入力!H41/2), IF(A19=①基本情報と建物情報の入力!$G$20, D19/①基本情報と建物情報の入力!H41/2, D19/①基本情報と建物情報の入力!H41)),"-"),"-")</f>
        <v>-</v>
      </c>
      <c r="DD19" s="25" t="str">
        <f>IF(A19&lt;=①基本情報と建物情報の入力!$G$20, IF(①基本情報と建物情報の入力!H41&gt;=2, IF(A19=1, IF(A19=①基本情報と建物情報の入力!$G$20, 0, E19/2), IF(A19=①基本情報と建物情報の入力!$G$20, E19/2, E19)),"-"),"-")</f>
        <v>-</v>
      </c>
      <c r="DE19" s="47" t="str">
        <f>IF(A19&lt;=①基本情報と建物情報の入力!$G$20, IF(①基本情報と建物情報の入力!H41&gt;=3, IF(A19=1, IF(A19=①基本情報と建物情報の入力!$G$20, 0, IF(F19&gt;0, 0, IF(G20&gt;0, 0, D19/①基本情報と建物情報の入力!H41/2))), IF(A19=①基本情報と建物情報の入力!$G$20, IF(G19&gt;0, 0, IF(F18&gt;0, 0, D19/①基本情報と建物情報の入力!H41/2)), IF(F19&gt;0, IF(G19&gt;0, 0, IF(F18&gt;0, 0, D19/①基本情報と建物情報の入力!H41/2)), IF(G19&gt;0, IF(G20&gt;0, 0, D19/①基本情報と建物情報の入力!H41/2), IF(G20&gt;0, IF(F18&gt;0, 0, D19/①基本情報と建物情報の入力!H41/2), IF(F18&gt;0, D19/①基本情報と建物情報の入力!H41/2, D19/①基本情報と建物情報の入力!H41)))))),"-"),"-")</f>
        <v>-</v>
      </c>
      <c r="DF19" s="16" t="str">
        <f>IF(A19&lt;=①基本情報と建物情報の入力!$G$20, IF(①基本情報と建物情報の入力!H41&gt;=3, 0, "-"),"-")</f>
        <v>-</v>
      </c>
      <c r="DG19" s="16" t="str">
        <f>IF(A19&lt;=①基本情報と建物情報の入力!$G$20, IF(①基本情報と建物情報の入力!H41&gt;=3, IF(A19=1, IF(A19=①基本情報と建物情報の入力!$G$20, 0, D19/①基本情報と建物情報の入力!H41/2), IF(A19=①基本情報と建物情報の入力!$G$20, D19/①基本情報と建物情報の入力!H41/2, D19/①基本情報と建物情報の入力!H41)),"-"),"-")</f>
        <v>-</v>
      </c>
      <c r="DH19" s="25" t="str">
        <f>IF(A19&lt;=①基本情報と建物情報の入力!$G$20, IF(①基本情報と建物情報の入力!H41&gt;=3, 0, "-"),"-")</f>
        <v>-</v>
      </c>
      <c r="DI19" s="24" t="str">
        <f>IF(A19&lt;=①基本情報と建物情報の入力!$G$20, IF(①基本情報と建物情報の入力!H41&gt;=1, IF(A19=1, 0, IF(G19&gt;0, IF(①基本情報と建物情報の入力!H41=1, G19/10/①基本情報と建物情報の入力!H41, G19/D19/2+G19/10/①基本情報と建物情報の入力!H41), 0)),"-"),"-")</f>
        <v>-</v>
      </c>
      <c r="DJ19" s="16" t="str">
        <f>IF(A19&lt;=①基本情報と建物情報の入力!$G$20, IF(①基本情報と建物情報の入力!H41&gt;=2, IF(A19=1, 0, IF(G19&gt;0, G19/D19/2+G19/10/①基本情報と建物情報の入力!H41, 0)),"-"),"-")</f>
        <v>-</v>
      </c>
      <c r="DK19" s="25" t="str">
        <f>IF(A19&lt;=①基本情報と建物情報の入力!$G$20, IF(①基本情報と建物情報の入力!H41&gt;=3, IF(A19=1, 0, IF(G19&gt;0, G19/D19+G19/10/①基本情報と建物情報の入力!H41, 0)),"-"),"-")</f>
        <v>-</v>
      </c>
      <c r="DL19" s="24" t="str">
        <f>IF(A19&lt;=①基本情報と建物情報の入力!$G$20, IF(①基本情報と建物情報の入力!H41&gt;=1, IF(A19=1, IF(A19=①基本情報と建物情報の入力!$G$20, 0, IF(F19&gt;0, D19/①基本情報と建物情報の入力!H41/2, 0)), IF(A19=①基本情報と建物情報の入力!$G$20, IF(F18&gt;0, D19/①基本情報と建物情報の入力!H41/2, 0), IF(F19&gt;0, IF(F18&gt;0, D19/①基本情報と建物情報の入力!H41, D19/①基本情報と建物情報の入力!H41/2), IF(F18&gt;0, D19/①基本情報と建物情報の入力!H41/2, 0)))),"-"),"-")</f>
        <v>-</v>
      </c>
      <c r="DM19" s="16" t="str">
        <f>IF(A19&lt;=①基本情報と建物情報の入力!$G$20, IF(①基本情報と建物情報の入力!H41&gt;=2, IF(A19=1, IF(A19=①基本情報と建物情報の入力!$G$20, 0, IF(F19&gt;0, D19/①基本情報と建物情報の入力!H41/2, 0)), IF(A19=①基本情報と建物情報の入力!$G$20, IF(F18&gt;0, D19/①基本情報と建物情報の入力!H41/2, 0), IF(F19&gt;0, IF(F18&gt;0, D19/①基本情報と建物情報の入力!H41, D19/①基本情報と建物情報の入力!H41/2), IF(F18&gt;0, D19/①基本情報と建物情報の入力!H41/2, 0)))),"-"),"-")</f>
        <v>-</v>
      </c>
      <c r="DN19" s="25" t="str">
        <f>IF(A19&lt;=①基本情報と建物情報の入力!$G$20, IF(①基本情報と建物情報の入力!H41&gt;=3, IF(A19=1, IF(A19=①基本情報と建物情報の入力!$G$20, 0, IF(F19&gt;0, D19/①基本情報と建物情報の入力!H41/2, 0)), IF(A19=①基本情報と建物情報の入力!$G$20, IF(F18&gt;0, D19/①基本情報と建物情報の入力!H41/2, 0), IF(F19&gt;0, IF(F18&gt;0, D19/①基本情報と建物情報の入力!H41, D19/①基本情報と建物情報の入力!H41/2), IF(F18&gt;0, D19/①基本情報と建物情報の入力!H41/2, 0)))),"-"),"-")</f>
        <v>-</v>
      </c>
      <c r="DO19" s="24" t="str">
        <f>IF(A19&lt;=①基本情報と建物情報の入力!$G$20, IF(①基本情報と建物情報の入力!H41&gt;=1, IF(A19=1, IF(A19=①基本情報と建物情報の入力!$G$20, 0, IF(G20&gt;0, D19/①基本情報と建物情報の入力!H41/2, 0)), IF(A19=①基本情報と建物情報の入力!$G$20, IF(G19&gt;0, D19/①基本情報と建物情報の入力!H41/2,0), IF(G19&gt;0, IF(G20&gt;0, D19/①基本情報と建物情報の入力!H42, D19/①基本情報と建物情報の入力!H41/2), IF(G20&gt;0, D19/①基本情報と建物情報の入力!H41/2,0)))),"-"),"-")</f>
        <v>-</v>
      </c>
      <c r="DP19" s="16" t="str">
        <f>IF(A19&lt;=①基本情報と建物情報の入力!$G$20, IF(①基本情報と建物情報の入力!H41&gt;=2, IF(A19=1, IF(A19=①基本情報と建物情報の入力!$G$20, 0, IF(G20&gt;0, D19/①基本情報と建物情報の入力!H41/2, 0)), IF(A19=①基本情報と建物情報の入力!$G$20, IF(G19&gt;0, D19/①基本情報と建物情報の入力!H41/2,0), IF(G19&gt;0, IF(G20&gt;0, D19/①基本情報と建物情報の入力!H42, D19/①基本情報と建物情報の入力!H41/2), IF(G20&gt;0, D19/①基本情報と建物情報の入力!H41/2,0)))),"-"),"-")</f>
        <v>-</v>
      </c>
      <c r="DQ19" s="25" t="str">
        <f>IF(A19&lt;=①基本情報と建物情報の入力!$G$20, IF(①基本情報と建物情報の入力!H41&gt;=3, IF(A19=1, IF(A19=①基本情報と建物情報の入力!$G$20, 0, IF(G20&gt;0, D19/①基本情報と建物情報の入力!H41/2, 0)), IF(A19=①基本情報と建物情報の入力!$G$20, IF(G19&gt;0, D19/①基本情報と建物情報の入力!H41/2,0), IF(G19&gt;0, IF(G20&gt;0, D19/①基本情報と建物情報の入力!H42, D19/①基本情報と建物情報の入力!H41/2), IF(G20&gt;0, D19/①基本情報と建物情報の入力!H41/2,0)))),"-"),"-")</f>
        <v>-</v>
      </c>
      <c r="DR19" s="24" t="str">
        <f>IF(A19&lt;=①基本情報と建物情報の入力!$G$20, IF(①基本情報と建物情報の入力!H41&gt;=1, IF(A19=1, D19/①基本情報と建物情報の入力!H41, 0),"-"),"-")</f>
        <v>-</v>
      </c>
      <c r="DS19" s="16" t="str">
        <f>IF(A19&lt;=①基本情報と建物情報の入力!$G$20, IF(①基本情報と建物情報の入力!H41&gt;=1, IF(A19=1, E19, 0),"-"),"-")</f>
        <v>-</v>
      </c>
      <c r="DT19" s="16" t="str">
        <f>IF(A19&lt;=①基本情報と建物情報の入力!$G$20, IF(①基本情報と建物情報の入力!H41&gt;=1, IF(A19=1, D19/①基本情報と建物情報の入力!H41, 0),"-"),"-")</f>
        <v>-</v>
      </c>
      <c r="DU19" s="25" t="str">
        <f>IF(A19&lt;=①基本情報と建物情報の入力!$G$20, IF(①基本情報と建物情報の入力!H41&gt;=1, IF(A19=1, IF(①基本情報と建物情報の入力!H41=1, E19, 0), 0),"-"),"-")</f>
        <v>-</v>
      </c>
      <c r="DV19" s="24" t="str">
        <f>IF(A19&lt;=①基本情報と建物情報の入力!$G$20, IF(①基本情報と建物情報の入力!H41&gt;=2, IF(A19=1, D19/①基本情報と建物情報の入力!H41, 0),"-"),"-")</f>
        <v>-</v>
      </c>
      <c r="DW19" s="16" t="str">
        <f>IF(A19&lt;=①基本情報と建物情報の入力!$G$20, IF(①基本情報と建物情報の入力!H41&gt;=2, 0,"-"),"-")</f>
        <v>-</v>
      </c>
      <c r="DX19" s="16" t="str">
        <f>IF(A19&lt;=①基本情報と建物情報の入力!$G$20, IF(①基本情報と建物情報の入力!H41&gt;=2, IF(A19=1, D19/①基本情報と建物情報の入力!H41, 0),"-"),"-")</f>
        <v>-</v>
      </c>
      <c r="DY19" s="25" t="str">
        <f>IF(A19&lt;=①基本情報と建物情報の入力!$G$20, IF(①基本情報と建物情報の入力!H41&gt;=2, IF(A19=1, E19, 0),"-"),"-")</f>
        <v>-</v>
      </c>
      <c r="DZ19" s="24" t="str">
        <f>IF(A19&lt;=①基本情報と建物情報の入力!$G$20, IF(①基本情報と建物情報の入力!H41&gt;=3, IF(A19=1, D19/①基本情報と建物情報の入力!H41, 0),"-"),"-")</f>
        <v>-</v>
      </c>
      <c r="EA19" s="16" t="str">
        <f>IF(A19&lt;=①基本情報と建物情報の入力!$G$20, IF(①基本情報と建物情報の入力!H41&gt;=3, 0, "-"),"-")</f>
        <v>-</v>
      </c>
      <c r="EB19" s="16" t="str">
        <f>IF(A19&lt;=①基本情報と建物情報の入力!$G$20, IF(①基本情報と建物情報の入力!H41&gt;=3, IF(A19=1, D19/①基本情報と建物情報の入力!H41, 0),"-"),"-")</f>
        <v>-</v>
      </c>
      <c r="EC19" s="25" t="str">
        <f>IF(A19&lt;=①基本情報と建物情報の入力!$G$20, IF(①基本情報と建物情報の入力!H41&gt;=3, 0, "-"),"-")</f>
        <v>-</v>
      </c>
      <c r="ED19" s="24" t="str">
        <f>IF(A19&lt;=①基本情報と建物情報の入力!$G$20, IF(①基本情報と建物情報の入力!H41&gt;=1, IF(A19=1, IF(①基本情報と建物情報の入力!H41=1, D19*E19/①基本情報と建物情報の入力!H41/10, E19/2+D19*E19/①基本情報と建物情報の入力!H41/10),0),"-"),"-")</f>
        <v>-</v>
      </c>
      <c r="EE19" s="16" t="str">
        <f>IF(A19&lt;=①基本情報と建物情報の入力!$G$20, IF(①基本情報と建物情報の入力!H41&gt;=2, IF(A19=1, E19/2+D19*E19/①基本情報と建物情報の入力!H41/10,0),"-"),"-")</f>
        <v>-</v>
      </c>
      <c r="EF19" s="25" t="str">
        <f>IF(A19&lt;=①基本情報と建物情報の入力!$G$20, IF(①基本情報と建物情報の入力!H41&gt;=3, IF(A19=1, E19+D19*E19/①基本情報と建物情報の入力!H41/10,0),"-"),"-")</f>
        <v>-</v>
      </c>
      <c r="EG19" s="99"/>
      <c r="EH19" s="24" t="str">
        <f>IF(A19&lt;=①基本情報と建物情報の入力!$G$20, IF(①基本情報と建物情報の入力!H41&gt;=1, SUM(AT19:AU19,AW19),"-"),"-")</f>
        <v>-</v>
      </c>
      <c r="EI19" s="16" t="str">
        <f>IF(A19&lt;=①基本情報と建物情報の入力!$G$20, IF(①基本情報と建物情報の入力!H41&gt;=2, SUM(AX19:AY19,BA19),"-"),"-")</f>
        <v>-</v>
      </c>
      <c r="EJ19" s="25" t="str">
        <f>IF(A19&lt;=①基本情報と建物情報の入力!$G$20, IF(①基本情報と建物情報の入力!H41&gt;=3, SUM(BB19:BC19,BE19),"-"),"-")</f>
        <v>-</v>
      </c>
      <c r="EK19" s="24" t="str">
        <f>IF(A19&lt;=①基本情報と建物情報の入力!$G$20, IF(①基本情報と建物情報の入力!H41&gt;=1,  AV19,"-"),"-")</f>
        <v>-</v>
      </c>
      <c r="EL19" s="16" t="str">
        <f>IF(A19&lt;=①基本情報と建物情報の入力!$G$20, IF(①基本情報と建物情報の入力!H41&gt;=2,AZ19,"-"),"-")</f>
        <v>-</v>
      </c>
      <c r="EM19" s="25" t="str">
        <f>IF(A19&lt;=①基本情報と建物情報の入力!$G$20, IF(①基本情報と建物情報の入力!H41&gt;=3, BD19,"-"),"-")</f>
        <v>-</v>
      </c>
      <c r="EN19" s="24" t="str">
        <f>IF($A19&lt;=①基本情報と建物情報の入力!$G$20, IF(①基本情報と建物情報の入力!$H41&gt;=1, SUM(AE19:AF19,AH19),"-"),"-")</f>
        <v>-</v>
      </c>
      <c r="EO19" s="16" t="str">
        <f>IF($A19&lt;=①基本情報と建物情報の入力!$G$20, IF(①基本情報と建物情報の入力!$H41&gt;=2, SUM(AI19:AJ19,AL19),"-"),"-")</f>
        <v>-</v>
      </c>
      <c r="EP19" s="25" t="str">
        <f>IF($A19&lt;=①基本情報と建物情報の入力!$G$20, IF(①基本情報と建物情報の入力!$H41&gt;=3, SUM(AM19:AN19,AP19),"-"),"-")</f>
        <v>-</v>
      </c>
      <c r="EQ19" s="24" t="str">
        <f>IF($A19&lt;=①基本情報と建物情報の入力!$G$20, IF(①基本情報と建物情報の入力!$H41&gt;=1, AG19,"-"),"-")</f>
        <v>-</v>
      </c>
      <c r="ER19" s="16" t="str">
        <f>IF($A19&lt;=①基本情報と建物情報の入力!$G$20, IF(①基本情報と建物情報の入力!$H41&gt;=2, AK19,"-"),"-")</f>
        <v>-</v>
      </c>
      <c r="ES19" s="25" t="str">
        <f>IF($A19&lt;=①基本情報と建物情報の入力!$G$20, IF(①基本情報と建物情報の入力!$H41&gt;=3, AO19,"-"),"-")</f>
        <v>-</v>
      </c>
      <c r="ET19" s="99"/>
      <c r="EU19" s="24" t="str">
        <f>IF($A19&lt;=①基本情報と建物情報の入力!$G$20, IF(①基本情報と建物情報の入力!$H41&gt;=1,SUM(EH19,EK19),"-"),"-")</f>
        <v>-</v>
      </c>
      <c r="EV19" s="16" t="str">
        <f>IF($A19&lt;=①基本情報と建物情報の入力!$G$20, IF(①基本情報と建物情報の入力!$H41&gt;=2,SUM(EI19,EL19),"-"),"-")</f>
        <v>-</v>
      </c>
      <c r="EW19" s="25" t="str">
        <f>IF($A19&lt;=①基本情報と建物情報の入力!$G$20, IF(①基本情報と建物情報の入力!$H41&gt;=3,SUM(EJ19,EM19),"-"),"-")</f>
        <v>-</v>
      </c>
      <c r="EX19" s="24" t="str">
        <f>IF($A19&lt;=①基本情報と建物情報の入力!$G$20, IF(①基本情報と建物情報の入力!$H41&gt;=1,   Y19,"-"),"-")</f>
        <v>-</v>
      </c>
      <c r="EY19" s="16" t="str">
        <f>IF($A19&lt;=①基本情報と建物情報の入力!$G$20, IF(①基本情報と建物情報の入力!$H41&gt;=1,   Z19,"-"),"-")</f>
        <v>-</v>
      </c>
      <c r="EZ19" s="25" t="str">
        <f>IF($A19&lt;=①基本情報と建物情報の入力!$G$20, IF(①基本情報と建物情報の入力!$H41&gt;=1,   AA19,"-"),"-")</f>
        <v>-</v>
      </c>
      <c r="FA19" s="24" t="str">
        <f>IF($A19&lt;=①基本情報と建物情報の入力!$G$20, IF(①基本情報と建物情報の入力!$H41&gt;=1, IF($A19=1, P19, 0),"-"),"-")</f>
        <v>-</v>
      </c>
      <c r="FB19" s="16" t="str">
        <f>IF($A19&lt;=①基本情報と建物情報の入力!$G$20, IF(①基本情報と建物情報の入力!$H41&gt;=2, IF($A19=1, Q19, 0),"-"),"-")</f>
        <v>-</v>
      </c>
      <c r="FC19" s="25" t="str">
        <f>IF($A19&lt;=①基本情報と建物情報の入力!$G$20, IF(①基本情報と建物情報の入力!$H41&gt;=3, IF($A19=1, R19, 0),"-"),"-")</f>
        <v>-</v>
      </c>
      <c r="FD19" s="24" t="str">
        <f>IF($A19&lt;=①基本情報と建物情報の入力!$G$20, IF(①基本情報と建物情報の入力!$H41&gt;=1, AB19,"-"),"-")</f>
        <v>-</v>
      </c>
      <c r="FE19" s="16" t="str">
        <f>IF($A19&lt;=①基本情報と建物情報の入力!$G$20, IF(①基本情報と建物情報の入力!$H41&gt;=2, AC19,"-"),"-")</f>
        <v>-</v>
      </c>
      <c r="FF19" s="25" t="str">
        <f>IF($A19&lt;=①基本情報と建物情報の入力!$G$20, IF(①基本情報と建物情報の入力!$H41&gt;=3, AD19,"-"),"-")</f>
        <v>-</v>
      </c>
      <c r="FG19" s="24" t="str">
        <f>IF($A19&lt;=①基本情報と建物情報の入力!$G$20, IF(①基本情報と建物情報の入力!$H41&gt;=1, BF19,"-"),"-")</f>
        <v>-</v>
      </c>
      <c r="FH19" s="16" t="str">
        <f>IF($A19&lt;=①基本情報と建物情報の入力!$G$20, IF(①基本情報と建物情報の入力!$H41&gt;=2, BG19,"-"),"-")</f>
        <v>-</v>
      </c>
      <c r="FI19" s="25" t="str">
        <f>IF($A19&lt;=①基本情報と建物情報の入力!$G$20, IF(①基本情報と建物情報の入力!$H41&gt;=3, BH19,"-"),"-")</f>
        <v>-</v>
      </c>
      <c r="FJ19" s="24" t="str">
        <f>IF($A19&lt;=①基本情報と建物情報の入力!$G$20, IF(①基本情報と建物情報の入力!$H41&gt;=1, IF($A19=1, 0, BI19),"-"),"-")</f>
        <v>-</v>
      </c>
      <c r="FK19" s="16" t="str">
        <f>IF($A19&lt;=①基本情報と建物情報の入力!$G$20, IF(①基本情報と建物情報の入力!$H41&gt;=1, IF($A19=1, 0, BJ19),"-"),"-")</f>
        <v>-</v>
      </c>
      <c r="FL19" s="25" t="str">
        <f>IF($A19&lt;=①基本情報と建物情報の入力!$G$20, IF(①基本情報と建物情報の入力!$H41&gt;=1, IF($A19=1, 0, BK19),"-"),"-")</f>
        <v>-</v>
      </c>
      <c r="FM19" s="24" t="str">
        <f>IF($A19&lt;=①基本情報と建物情報の入力!$G$20, IF(①基本情報と建物情報の入力!$H41&gt;=1, BL19,"-"),"-")</f>
        <v>-</v>
      </c>
      <c r="FN19" s="16" t="str">
        <f>IF($A19&lt;=①基本情報と建物情報の入力!$G$20, IF(①基本情報と建物情報の入力!$H41&gt;=2, BM19,"-"),"-")</f>
        <v>-</v>
      </c>
      <c r="FO19" s="25" t="str">
        <f>IF($A19&lt;=①基本情報と建物情報の入力!$G$20, IF(①基本情報と建物情報の入力!$H41&gt;=3, BN19,"-"),"-")</f>
        <v>-</v>
      </c>
      <c r="FP19" s="24" t="str">
        <f>IF($A19&lt;=①基本情報と建物情報の入力!$G$20, IF(①基本情報と建物情報の入力!$H41&gt;=1, SUM(EN19,EQ19),"-"),"-")</f>
        <v>-</v>
      </c>
      <c r="FQ19" s="16" t="str">
        <f>IF($A19&lt;=①基本情報と建物情報の入力!$G$20, IF(①基本情報と建物情報の入力!$H41&gt;=2, SUM(EO19,ER19),"-"),"-")</f>
        <v>-</v>
      </c>
      <c r="FR19" s="25" t="str">
        <f>IF($A19&lt;=①基本情報と建物情報の入力!$G$20, IF(①基本情報と建物情報の入力!$H41&gt;=3, SUM(EP19,ES19),"-"),"-")</f>
        <v>-</v>
      </c>
      <c r="FS19" s="24" t="str">
        <f>IF($A19&lt;=①基本情報と建物情報の入力!$G$20, IF(①基本情報と建物情報の入力!$H41&gt;=1, AQ19,"-"),"-")</f>
        <v>-</v>
      </c>
      <c r="FT19" s="16" t="str">
        <f>IF($A19&lt;=①基本情報と建物情報の入力!$G$20, IF(①基本情報と建物情報の入力!$H41&gt;=2, AR19,"-"),"-")</f>
        <v>-</v>
      </c>
      <c r="FU19" s="25" t="str">
        <f>IF($A19&lt;=①基本情報と建物情報の入力!$G$20, IF(①基本情報と建物情報の入力!$H41&gt;=3, AS19,"-"),"-")</f>
        <v>-</v>
      </c>
      <c r="FV19" s="24" t="str">
        <f>IF($A19&lt;=①基本情報と建物情報の入力!$G$20, IF(①基本情報と建物情報の入力!$H41&gt;=1, SUM(EU19,EX19,FA19,FD19,FG19,FJ19,FM19,FP19,FS19),"-"),"-")</f>
        <v>-</v>
      </c>
      <c r="FW19" s="16" t="str">
        <f>IF($A19&lt;=①基本情報と建物情報の入力!$G$20, IF(①基本情報と建物情報の入力!$H41&gt;=2, SUM(EV19,EY19,FB19,FE19,FH19,FK19,FN19,FQ19,FT19),"-"),"-")</f>
        <v>-</v>
      </c>
      <c r="FX19" s="25" t="str">
        <f>IF($A19&lt;=①基本情報と建物情報の入力!$G$20, IF(①基本情報と建物情報の入力!$H41&gt;=3, SUM(EW19,EZ19,FC19,FF19,FI19,FL19,FO19,FR19,FU19),"-"),"-")</f>
        <v>-</v>
      </c>
      <c r="FY19" s="99"/>
      <c r="FZ19" s="24" t="str">
        <f>IF($A19&lt;=①基本情報と建物情報の入力!$G$20, ①基本情報と建物情報の入力!H$61, "-")</f>
        <v>-</v>
      </c>
      <c r="GA19" s="16" t="str">
        <f>IF($A19&lt;=①基本情報と建物情報の入力!$G$20, ①基本情報と建物情報の入力!H$62, "-")</f>
        <v>-</v>
      </c>
      <c r="GB19" s="16" t="str">
        <f>IF($A19&lt;=①基本情報と建物情報の入力!$G$20, ①基本情報と建物情報の入力!H$63, "-")</f>
        <v>-</v>
      </c>
      <c r="GC19" s="16" t="str">
        <f>IF($A19&lt;=①基本情報と建物情報の入力!$G$20, ①基本情報と建物情報の入力!H$64, "-")</f>
        <v>-</v>
      </c>
      <c r="GD19" s="16" t="str">
        <f>IF($A19&lt;=①基本情報と建物情報の入力!$G$20, ①基本情報と建物情報の入力!H$65, "-")</f>
        <v>-</v>
      </c>
      <c r="GE19" s="16" t="str">
        <f>IF($A19&lt;=①基本情報と建物情報の入力!$G$20, ①基本情報と建物情報の入力!H$66, "-")</f>
        <v>-</v>
      </c>
      <c r="GF19" s="16" t="str">
        <f>IF(A19&lt;=①基本情報と建物情報の入力!$G$20, ①基本情報と建物情報の入力!$H$66/(2*(0.09-0.15)*①基本情報と建物情報の入力!$H$66+1),"-")</f>
        <v>-</v>
      </c>
      <c r="GG19" s="16" t="str">
        <f>IF($A19&lt;=①基本情報と建物情報の入力!$G$20, ①基本情報と建物情報の入力!H$67, "-")</f>
        <v>-</v>
      </c>
      <c r="GH19" s="25" t="str">
        <f>IF($A19&lt;=①基本情報と建物情報の入力!$G$20, 4.65, "-")</f>
        <v>-</v>
      </c>
      <c r="GI19" s="99"/>
      <c r="GJ19" s="24" t="str">
        <f>IF($A19&lt;=①基本情報と建物情報の入力!$G$20,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19" s="16" t="str">
        <f t="array" ref="GK19">IF($A19&lt;=①基本情報と建物情報の入力!$G$20,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19" s="16" t="str">
        <f t="array" ref="GL19">IF($A19&lt;=①基本情報と建物情報の入力!$G$20,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19" s="16" t="str">
        <f t="array" ref="GM19">IF($A19&lt;=①基本情報と建物情報の入力!$G$20,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19" s="16" t="str">
        <f t="array" ref="GN19">IF($A19&lt;=①基本情報と建物情報の入力!$G$20,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19" s="16" t="str">
        <f t="array" ref="GO19">IF($A19&lt;=①基本情報と建物情報の入力!$G$20,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19" s="16" t="str">
        <f t="array" ref="GP19">IF($A19&lt;=①基本情報と建物情報の入力!$G$20,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19" s="16" t="str">
        <f t="array" ref="GQ19">IF($A19&lt;=①基本情報と建物情報の入力!$G$20,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19" s="16" t="str">
        <f t="array" ref="GR19">IF($A19&lt;=①基本情報と建物情報の入力!$G$20,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19" s="16" t="str">
        <f t="array" ref="GS19">IF($A19&lt;=①基本情報と建物情報の入力!$G$20,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19" s="25" t="str">
        <f t="array" ref="GT19">IF($A19&lt;=①基本情報と建物情報の入力!$G$20,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19" s="99"/>
      <c r="GV19" s="24" t="str">
        <f>IF($A19&lt;=①基本情報と建物情報の入力!$G$20, 温度差係数!$A$10, "-")</f>
        <v>-</v>
      </c>
      <c r="GW19" s="16" t="str">
        <f>IF($A19&lt;=①基本情報と建物情報の入力!$G$20,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19" s="16" t="str">
        <f>IF($A19&lt;=①基本情報と建物情報の入力!$G$20, 温度差係数!$B$10, "-")</f>
        <v>-</v>
      </c>
      <c r="GY19" s="25" t="str">
        <f>IF($A19&lt;=①基本情報と建物情報の入力!$G$20, INDEX(温度差係数!$C$10:$J$10, 0, MATCH(①基本情報と建物情報の入力!$G$13, 温度差係数!$C$9:$J$9, 0)), "-")</f>
        <v>-</v>
      </c>
      <c r="GZ19" s="99"/>
      <c r="HA19" s="24" t="str">
        <f>IF($A19&lt;=①基本情報と建物情報の入力!$G$20, IF(①基本情報と建物情報の入力!$H41&gt;=1, EH19*$FZ19*$GV19+EK19*$FZ19*$GW19,"-"),"-")</f>
        <v>-</v>
      </c>
      <c r="HB19" s="16" t="str">
        <f>IF($A19&lt;=①基本情報と建物情報の入力!$G$20, IF(①基本情報と建物情報の入力!$H41&gt;=2, EI19*$FZ19*$GV19+EL19*$FZ19*$GW19,"-"),"-")</f>
        <v>-</v>
      </c>
      <c r="HC19" s="25" t="str">
        <f>IF($A19&lt;=①基本情報と建物情報の入力!$G$20, IF(①基本情報と建物情報の入力!$H41&gt;=3, EJ19*$FZ19*$GV19+EM19*$FZ19*$GW19,"-"),"-")</f>
        <v>-</v>
      </c>
      <c r="HD19" s="24" t="str">
        <f>IF($A19&lt;=①基本情報と建物情報の入力!$G$20, IF(①基本情報と建物情報の入力!$H41&gt;=1, EX19*$GA19*$GV19,"-"),"-")</f>
        <v>-</v>
      </c>
      <c r="HE19" s="16" t="str">
        <f>IF($A19&lt;=①基本情報と建物情報の入力!$G$20, IF(①基本情報と建物情報の入力!$H41&gt;=2, EY19*$GA19*$GV19,"-"),"-")</f>
        <v>-</v>
      </c>
      <c r="HF19" s="25" t="str">
        <f>IF($A19&lt;=①基本情報と建物情報の入力!$G$20, IF(①基本情報と建物情報の入力!$H41&gt;=3, EZ19*$GA19*$GV19,"-"),"-")</f>
        <v>-</v>
      </c>
      <c r="HG19" s="24" t="str">
        <f>IF($A19&lt;=①基本情報と建物情報の入力!$G$20, IF(①基本情報と建物情報の入力!$H41&gt;=1, FA19*$GB19*$GX19,"-"),"-")</f>
        <v>-</v>
      </c>
      <c r="HH19" s="16" t="str">
        <f>IF($A19&lt;=①基本情報と建物情報の入力!$G$20, IF(①基本情報と建物情報の入力!$H41&gt;=2, FB19*$GB19*$GX19,"-"),"-")</f>
        <v>-</v>
      </c>
      <c r="HI19" s="25" t="str">
        <f>IF($A19&lt;=①基本情報と建物情報の入力!$G$20, IF(①基本情報と建物情報の入力!$H41&gt;=3, FC19*$GB19*$GX19,"-"),"-")</f>
        <v>-</v>
      </c>
      <c r="HJ19" s="24" t="str">
        <f>IF($A19&lt;=①基本情報と建物情報の入力!$G$20, IF(①基本情報と建物情報の入力!$H41&gt;=1, FD19*$GC19*$GV19,"-"),"-")</f>
        <v>-</v>
      </c>
      <c r="HK19" s="16" t="str">
        <f>IF($A19&lt;=①基本情報と建物情報の入力!$G$20, IF(①基本情報と建物情報の入力!$H41&gt;=2, FE19*$GC19*$GV19,"-"),"-")</f>
        <v>-</v>
      </c>
      <c r="HL19" s="25" t="str">
        <f>IF($A19&lt;=①基本情報と建物情報の入力!$G$20, IF(①基本情報と建物情報の入力!$H41&gt;=3, FF19*$GC19*$GV19,"-"),"-")</f>
        <v>-</v>
      </c>
      <c r="HM19" s="24" t="str">
        <f>IF($A19&lt;=①基本情報と建物情報の入力!$G$20, IF(①基本情報と建物情報の入力!$H41&gt;=1, FG19*$GD19*$GY19,"-"),"-")</f>
        <v>-</v>
      </c>
      <c r="HN19" s="16" t="str">
        <f>IF($A19&lt;=①基本情報と建物情報の入力!$G$20, IF(①基本情報と建物情報の入力!$H41&gt;=2, FH19*$GD19*$GY19,"-"),"-")</f>
        <v>-</v>
      </c>
      <c r="HO19" s="25" t="str">
        <f>IF($A19&lt;=①基本情報と建物情報の入力!$G$20, IF(①基本情報と建物情報の入力!$H41&gt;=3, FI19*$GD19*$GY19,"-"),"-")</f>
        <v>-</v>
      </c>
      <c r="HP19" s="24" t="str">
        <f>IF($A19&lt;=①基本情報と建物情報の入力!$G$20, IF(①基本情報と建物情報の入力!$H41&gt;=1, FJ19*$GE19*$GY19,"-"),"-")</f>
        <v>-</v>
      </c>
      <c r="HQ19" s="16" t="str">
        <f>IF($A19&lt;=①基本情報と建物情報の入力!$G$20, IF(①基本情報と建物情報の入力!$H41&gt;=2, FK19*$GE19*$GY19,"-"),"-")</f>
        <v>-</v>
      </c>
      <c r="HR19" s="25" t="str">
        <f>IF($A19&lt;=①基本情報と建物情報の入力!$G$20, IF(①基本情報と建物情報の入力!$H41&gt;=3, FL19*$GE19*$GY19,"-"),"-")</f>
        <v>-</v>
      </c>
      <c r="HS19" s="24" t="str">
        <f>IF($A19&lt;=①基本情報と建物情報の入力!$G$20, IF(①基本情報と建物情報の入力!$H41&gt;=1, FM19*$GF19*$GY19,"-"),"-")</f>
        <v>-</v>
      </c>
      <c r="HT19" s="16" t="str">
        <f>IF($A19&lt;=①基本情報と建物情報の入力!$G$20, IF(①基本情報と建物情報の入力!$H41&gt;=2, FN19*$GF19*$GY19,"-"),"-")</f>
        <v>-</v>
      </c>
      <c r="HU19" s="25" t="str">
        <f>IF($A19&lt;=①基本情報と建物情報の入力!$G$20, IF(①基本情報と建物情報の入力!$H41&gt;=3, FO19*$GF19*$GY19,"-"),"-")</f>
        <v>-</v>
      </c>
      <c r="HV19" s="24" t="str">
        <f>IF($A19&lt;=①基本情報と建物情報の入力!$G$20, IF(①基本情報と建物情報の入力!$H41&gt;=1, EN19*$GG19*$GV19+EQ19*$GG19*$GW19,"-"),"-")</f>
        <v>-</v>
      </c>
      <c r="HW19" s="16" t="str">
        <f>IF($A19&lt;=①基本情報と建物情報の入力!$G$20, IF(①基本情報と建物情報の入力!$H41&gt;=2, EO19*$GG19*$GV19+ER19*$GG19*$GW19,"-"),"-")</f>
        <v>-</v>
      </c>
      <c r="HX19" s="25" t="str">
        <f>IF($A19&lt;=①基本情報と建物情報の入力!$G$20, IF(①基本情報と建物情報の入力!$H41&gt;=3, EP19*$GG19*$GV19+ES19*$GG19*$GW19,"-"),"-")</f>
        <v>-</v>
      </c>
      <c r="HY19" s="24" t="str">
        <f>IF($A19&lt;=①基本情報と建物情報の入力!$G$20, IF(①基本情報と建物情報の入力!$H41&gt;=1, FS19*$GH19*$GW19,"-"),"-")</f>
        <v>-</v>
      </c>
      <c r="HZ19" s="16" t="str">
        <f>IF($A19&lt;=①基本情報と建物情報の入力!$G$20, IF(①基本情報と建物情報の入力!$H41&gt;=2, FT19*$GH19*$GW19,"-"),"-")</f>
        <v>-</v>
      </c>
      <c r="IA19" s="25" t="str">
        <f>IF($A19&lt;=①基本情報と建物情報の入力!$G$20, IF(①基本情報と建物情報の入力!$H41&gt;=3, FU19*$GH19*$GW19,"-"),"-")</f>
        <v>-</v>
      </c>
      <c r="IB19" s="99"/>
      <c r="IC19" s="24" t="str">
        <f>IF($A19&lt;=①基本情報と建物情報の入力!$G$20, IF(①基本情報と建物情報の入力!$H41&gt;=1, SUM(BP19:BQ19,BS19) *$GJ19*$GV19+BR19*$GJ19*$GW19,"-"),"-")</f>
        <v>-</v>
      </c>
      <c r="ID19" s="16" t="str">
        <f>IF($A19&lt;=①基本情報と建物情報の入力!$G$20, IF(①基本情報と建物情報の入力!$H41&gt;=2, SUM(BT19:BU19,BW19) *$GJ19*$GV19+BV19*$GJ19*$GW19,"-"),"-")</f>
        <v>-</v>
      </c>
      <c r="IE19" s="25" t="str">
        <f>IF($A19&lt;=①基本情報と建物情報の入力!$G$20, IF(①基本情報と建物情報の入力!$H41&gt;=3, SUM(BX19:BY19,CA19) *$GJ19*$GV19+BZ19*$GJ19*$GW19,"-"),"-")</f>
        <v>-</v>
      </c>
      <c r="IF19" s="24" t="str">
        <f>IF($A19&lt;=①基本情報と建物情報の入力!$G$20, IF(①基本情報と建物情報の入力!$H41&gt;=1, CB19*$GK19*$GV19,"-"),"-")</f>
        <v>-</v>
      </c>
      <c r="IG19" s="16" t="str">
        <f>IF($A19&lt;=①基本情報と建物情報の入力!$G$20, IF(①基本情報と建物情報の入力!$H41&gt;=2, CC19*$GK19*$GV19,"-"),"-")</f>
        <v>-</v>
      </c>
      <c r="IH19" s="25" t="str">
        <f>IF($A19&lt;=①基本情報と建物情報の入力!$G$20, IF(①基本情報と建物情報の入力!$H41&gt;=3, CD19*$GK19*$GV19,"-"),"-")</f>
        <v>-</v>
      </c>
      <c r="II19" s="24" t="str">
        <f>IF($A19&lt;=①基本情報と建物情報の入力!$G$20, IF(①基本情報と建物情報の入力!$H41&gt;=1, CE19*$GL19*$GV19,"-"),"-")</f>
        <v>-</v>
      </c>
      <c r="IJ19" s="16" t="str">
        <f>IF($A19&lt;=①基本情報と建物情報の入力!$G$20, IF(①基本情報と建物情報の入力!$H41&gt;=2, CF19*$GL19*$GV19,"-"),"-")</f>
        <v>-</v>
      </c>
      <c r="IK19" s="25" t="str">
        <f>IF($A19&lt;=①基本情報と建物情報の入力!$G$20, IF(①基本情報と建物情報の入力!$H41&gt;=3, CG19*$GL19*$GV19,"-"),"-")</f>
        <v>-</v>
      </c>
      <c r="IL19" s="24" t="str">
        <f>IF($A19&lt;=①基本情報と建物情報の入力!$G$20, IF(①基本情報と建物情報の入力!$H41&gt;=1, SUM(CH19:CI19,CK19)*$GM19*$GV19+CJ19*$GM19*$GW19,"-"),"-")</f>
        <v>-</v>
      </c>
      <c r="IM19" s="16" t="str">
        <f>IF($A19&lt;=①基本情報と建物情報の入力!$G$20, IF(①基本情報と建物情報の入力!$H41&gt;=2, SUM(CL19:CM19,CO19)*$GM19*$GV19+CN19*$GM19*$GW19,"-"),"-")</f>
        <v>-</v>
      </c>
      <c r="IN19" s="25" t="str">
        <f>IF($A19&lt;=①基本情報と建物情報の入力!$G$20, IF(①基本情報と建物情報の入力!$H41&gt;=3, SUM(CP19:CQ19,CS19)*$GM19*$GV19+CR19*$GM19*$GW19,"-"),"-")</f>
        <v>-</v>
      </c>
      <c r="IO19" s="24" t="str">
        <f>IF($A19&lt;=①基本情報と建物情報の入力!$G$20, IF(①基本情報と建物情報の入力!$H41&gt;=1, CT19*$GN19*$GV19,"-"),"-")</f>
        <v>-</v>
      </c>
      <c r="IP19" s="16" t="str">
        <f>IF($A19&lt;=①基本情報と建物情報の入力!$G$20, IF(①基本情報と建物情報の入力!$H41&gt;=2, CU19*$GN19*$GV19,"-"),"-")</f>
        <v>-</v>
      </c>
      <c r="IQ19" s="25" t="str">
        <f>IF($A19&lt;=①基本情報と建物情報の入力!$G$20, IF(①基本情報と建物情報の入力!$H41&gt;=3, CV19*$GN19*$GV19,"-"),"-")</f>
        <v>-</v>
      </c>
      <c r="IR19" s="24" t="str">
        <f>IF($A19&lt;=①基本情報と建物情報の入力!$G$20, IF(①基本情報と建物情報の入力!$H41&gt;=1, SUM(CW19:CX19,CZ19)*$GO19*$GV19+CY19*$GO19*$GW19,"-"),"-")</f>
        <v>-</v>
      </c>
      <c r="IS19" s="16" t="str">
        <f>IF($A19&lt;=①基本情報と建物情報の入力!$G$20, IF(①基本情報と建物情報の入力!$H41&gt;=2, SUM(DA19:DB19,DD19)*$GO19*$GV19+DC19*$GO19*$GW19,"-"),"-")</f>
        <v>-</v>
      </c>
      <c r="IT19" s="25" t="str">
        <f>IF($A19&lt;=①基本情報と建物情報の入力!$G$20, IF(①基本情報と建物情報の入力!$H41&gt;=3, SUM(DE19:DF19,DH19)*$GO19*$GV19+DG19*$GO19*$GW19,"-"),"-")</f>
        <v>-</v>
      </c>
      <c r="IU19" s="24" t="str">
        <f>IF($A19&lt;=①基本情報と建物情報の入力!$G$20, IF(①基本情報と建物情報の入力!$H41&gt;=1, DI19*$GP19*$GV19,"-"),"-")</f>
        <v>-</v>
      </c>
      <c r="IV19" s="16" t="str">
        <f>IF($A19&lt;=①基本情報と建物情報の入力!$G$20, IF(①基本情報と建物情報の入力!$H41&gt;=2, DJ19*$GP19*$GV19,"-"),"-")</f>
        <v>-</v>
      </c>
      <c r="IW19" s="25" t="str">
        <f>IF($A19&lt;=①基本情報と建物情報の入力!$G$20, IF(①基本情報と建物情報の入力!$H41&gt;=3, DK19*$GP19*$GV19,"-"),"-")</f>
        <v>-</v>
      </c>
      <c r="IX19" s="24" t="str">
        <f>IF($A19&lt;=①基本情報と建物情報の入力!$G$20, IF(①基本情報と建物情報の入力!$H41&gt;=1, DL19*$GQ19*$GV19,"-"),"-")</f>
        <v>-</v>
      </c>
      <c r="IY19" s="16" t="str">
        <f>IF($A19&lt;=①基本情報と建物情報の入力!$G$20, IF(①基本情報と建物情報の入力!$H41&gt;=2, DM19*$GQ19*$GV19,"-"),"-")</f>
        <v>-</v>
      </c>
      <c r="IZ19" s="25" t="str">
        <f>IF($A19&lt;=①基本情報と建物情報の入力!$G$20, IF(①基本情報と建物情報の入力!$H41&gt;=3, DN19*$GQ19*$GV19,"-"),"-")</f>
        <v>-</v>
      </c>
      <c r="JA19" s="24" t="str">
        <f>IF($A19&lt;=①基本情報と建物情報の入力!$G$20, IF(①基本情報と建物情報の入力!$H41&gt;=1, DO19*$GR19*$GV19,"-"),"-")</f>
        <v>-</v>
      </c>
      <c r="JB19" s="16" t="str">
        <f>IF($A19&lt;=①基本情報と建物情報の入力!$G$20, IF(①基本情報と建物情報の入力!$H41&gt;=2, DP19*$GR19*$GV19,"-"),"-")</f>
        <v>-</v>
      </c>
      <c r="JC19" s="25" t="str">
        <f>IF($A19&lt;=①基本情報と建物情報の入力!$G$20, IF(①基本情報と建物情報の入力!$H41&gt;=3, DQ19*$GR19*$GV19,"-"),"-")</f>
        <v>-</v>
      </c>
      <c r="JD19" s="24" t="str">
        <f>IF($A19&lt;=①基本情報と建物情報の入力!$G$20, IF(①基本情報と建物情報の入力!$H41&gt;=1, SUM(DR19:DS19,DU19)*$GS19*$GV19+DT19*$GS19*$GW19,"-"),"-")</f>
        <v>-</v>
      </c>
      <c r="JE19" s="16" t="str">
        <f>IF($A19&lt;=①基本情報と建物情報の入力!$G$20, IF(①基本情報と建物情報の入力!$H41&gt;=2, SUM(DV19:DW19,DY19)*$GS19*$GV19+DX19*$GS19*$GW19,"-"),"-")</f>
        <v>-</v>
      </c>
      <c r="JF19" s="25" t="str">
        <f>IF($A19&lt;=①基本情報と建物情報の入力!$G$20, IF(①基本情報と建物情報の入力!$H41&gt;=3, SUM(DZ19:EA19,EC19)*$GS19*$GV19+EB19*$GS19*$GW19,"-"),"-")</f>
        <v>-</v>
      </c>
      <c r="JG19" s="24" t="str">
        <f>IF($A19&lt;=①基本情報と建物情報の入力!$G$20, IF(①基本情報と建物情報の入力!$H41&gt;=1, ED19*$GT19*$GX19,"-"),"-")</f>
        <v>-</v>
      </c>
      <c r="JH19" s="16" t="str">
        <f>IF($A19&lt;=①基本情報と建物情報の入力!$G$20, IF(①基本情報と建物情報の入力!$H41&gt;=2, EE19*$GT19*$GX19,"-"),"-")</f>
        <v>-</v>
      </c>
      <c r="JI19" s="25" t="str">
        <f>IF($A19&lt;=①基本情報と建物情報の入力!$G$20, IF(①基本情報と建物情報の入力!$H41&gt;=3, EF19*$GT19*$GX19,"-"),"-")</f>
        <v>-</v>
      </c>
      <c r="JJ19" s="99"/>
      <c r="JK19" s="24" t="str">
        <f>IF($A19&lt;=①基本情報と建物情報の入力!$G$20, IF(①基本情報と建物情報の入力!$H41&gt;=1, SUM(HA19,HD19,HG19,HJ19,HM19,HP19,HS19,HV19,HY19)+SUM(IC19,IF19,II19,IL19,IO19,IR19,IU19,IX19,JA19,JD19,JG19),"-"),"-")</f>
        <v>-</v>
      </c>
      <c r="JL19" s="16" t="str">
        <f>IF($A19&lt;=①基本情報と建物情報の入力!$G$20, IF(①基本情報と建物情報の入力!$H41&gt;=2, SUM(HB19,HE19,HH19,HK19,HN19,HQ19,HT19,HW19,HZ19)+SUM(ID19,IG19,IJ19,IM19,IP19,IS19,IV19,IY19,JB19,JE19,JH19),"-"),"-")</f>
        <v>-</v>
      </c>
      <c r="JM19" s="25" t="str">
        <f>IF($A19&lt;=①基本情報と建物情報の入力!$G$20, IF(①基本情報と建物情報の入力!$H41&gt;=3, SUM(HC19,HF19,HI19,HL19,HO19,HR19,HU19,HX19,IA19)+SUM(IE19,IH19,IK19,IN19,IQ19,IT19,IW19,IZ19,JC19,JF19,JI19),"-"),"-")</f>
        <v>-</v>
      </c>
      <c r="JN19" s="16" t="str">
        <f>IF($A19&lt;=①基本情報と建物情報の入力!$G$20, IF(①基本情報と建物情報の入力!$H41&gt;=1, ROUNDUP(JK19/FV19, 2),"-"),"-")</f>
        <v>-</v>
      </c>
      <c r="JO19" s="16" t="str">
        <f>IF($A19&lt;=①基本情報と建物情報の入力!$G$20, IF(①基本情報と建物情報の入力!$H41&gt;=2, ROUNDUP(JL19/FW19, 2),"-"),"-")</f>
        <v>-</v>
      </c>
      <c r="JP19" s="16" t="str">
        <f>IF($A19&lt;=①基本情報と建物情報の入力!$G$20, IF(①基本情報と建物情報の入力!$H41&gt;=3, ROUNDUP(JM19/FX19, 2),"-"),"-")</f>
        <v>-</v>
      </c>
      <c r="JQ19" s="99"/>
      <c r="JR19" s="101" t="str">
        <f>IF($A19&lt;=①基本情報と建物情報の入力!$G$20, INDEX(方位係数!$B$7:$H$16, MATCH(JR$4, 方位係数!$A$7:$A$16,0), MATCH(①基本情報と建物情報の入力!$G$13, 方位係数!$B$6:$I$6,0)),"-")</f>
        <v>-</v>
      </c>
      <c r="JS19" s="101" t="str">
        <f>IF($A19&lt;=①基本情報と建物情報の入力!$G$20, INDEX(方位係数!$B$7:$H$16, MATCH(JS$4, 方位係数!$A$7:$A$16,0), MATCH(①基本情報と建物情報の入力!$G$13, 方位係数!$B$6:$I$6,0)),"-")</f>
        <v>-</v>
      </c>
      <c r="JT19" s="101" t="str">
        <f>IF($A19&lt;=①基本情報と建物情報の入力!$G$20, INDEX(方位係数!$B$7:$H$16, MATCH(JT$4, 方位係数!$A$7:$A$16,0), MATCH(①基本情報と建物情報の入力!$G$13, 方位係数!$B$6:$I$6,0)),"-")</f>
        <v>-</v>
      </c>
      <c r="JU19" s="101" t="str">
        <f>IF($A19&lt;=①基本情報と建物情報の入力!$G$20, INDEX(方位係数!$B$7:$H$16, MATCH(JU$4, 方位係数!$A$7:$A$16,0), MATCH(①基本情報と建物情報の入力!$G$13, 方位係数!$B$6:$I$6,0)),"-")</f>
        <v>-</v>
      </c>
      <c r="JV19" s="101" t="str">
        <f>IF($A19&lt;=①基本情報と建物情報の入力!$G$20, INDEX(方位係数!$B$7:$H$16, MATCH(JV$4, 方位係数!$A$7:$A$16,0), MATCH(①基本情報と建物情報の入力!$G$13, 方位係数!$B$6:$I$6,0)),"-")</f>
        <v>-</v>
      </c>
      <c r="JW19" s="99"/>
      <c r="JX19" s="24" t="str">
        <f>IF($A19&lt;=①基本情報と建物情報の入力!$G$20, IF(①基本情報と建物情報の入力!$H41&gt;=1, IF(AT19=0, 0, AT19*0.034*($FZ19+(BP19*$GJ19+$CE19*$GL19+CH19*$GM19+CW19*$GO19+DR19*$GS19)/AT19)*JR19),"-"),"-")</f>
        <v>-</v>
      </c>
      <c r="JY19" s="16" t="str">
        <f>IF($A19&lt;=①基本情報と建物情報の入力!$G$20, IF(①基本情報と建物情報の入力!$H41&gt;=1, IF(AU19=0, 0, AU19*0.034*($FZ19+(BQ19*$GJ19+$CE19*$GL19+CI19*$GM19+CX19*$GO19+DS19*$GS19)/AU19)*JS19),"-"),"-")</f>
        <v>-</v>
      </c>
      <c r="JZ19" s="16" t="str">
        <f>IF($A19&lt;=①基本情報と建物情報の入力!$G$20, IF(①基本情報と建物情報の入力!$H41&gt;=1, IF(AV19=0, 0, AV19*0.034*($FZ19+(BR19*$GJ19+$CE19*$GL19+CJ19*$GM19+CY19*$GO19+DT19*$GS19)/AV19)*JT19),"-"),"-")</f>
        <v>-</v>
      </c>
      <c r="KA19" s="25" t="str">
        <f>IF($A19&lt;=①基本情報と建物情報の入力!$G$20, IF(①基本情報と建物情報の入力!$H41&gt;=1, IF(AW19=0, 0, AW19*0.034*($FZ19+(BS19*$GJ19+$CE19*$GL19+CK19*$GM19+CZ19*$GO19+DU19*$GS19)/AW19)*JU19),"-"),"-")</f>
        <v>-</v>
      </c>
      <c r="KB19" s="24" t="str">
        <f>IF($A19&lt;=①基本情報と建物情報の入力!$G$20, IF(①基本情報と建物情報の入力!$H41&gt;=2, IF(AX19=0, 0, AX19*0.034*($FZ19+(BT19*$GJ19+$CF19*$GL19+CL19*$GM19+DA19*$GO19+DV19*$GS19)/AX19)*JR19),"-"),"-")</f>
        <v>-</v>
      </c>
      <c r="KC19" s="16" t="str">
        <f>IF($A19&lt;=①基本情報と建物情報の入力!$G$20, IF(①基本情報と建物情報の入力!$H41&gt;=2, IF(AY19=0, 0, AY19*0.034*($FZ19+(BU19*$GJ19+$CF19*$GL19+CM19*$GM19+DB19*$GO19+DW19*$GS19)/AY19)*JS19),"-"),"-")</f>
        <v>-</v>
      </c>
      <c r="KD19" s="16" t="str">
        <f>IF($A19&lt;=①基本情報と建物情報の入力!$G$20, IF(①基本情報と建物情報の入力!$H41&gt;=2, IF(AZ19=0, 0, AZ19*0.034*($FZ19+(BV19*$GJ19+$CF19*$GL19+CN19*$GM19+DC19*$GO19+DX19*$GS19)/AZ19)*JT19),"-"),"-")</f>
        <v>-</v>
      </c>
      <c r="KE19" s="25" t="str">
        <f>IF($A19&lt;=①基本情報と建物情報の入力!$G$20, IF(①基本情報と建物情報の入力!$H41&gt;=2, IF(BA19=0, 0, BA19*0.034*($FZ19+(BW19*$GJ19+$CF19*$GL19+CO19*$GM19+DD19*$GO19+DY19*$GS19)/BA19)*JU19),"-"),"-")</f>
        <v>-</v>
      </c>
      <c r="KF19" s="24" t="str">
        <f>IF($A19&lt;=①基本情報と建物情報の入力!$G$20, IF(①基本情報と建物情報の入力!$H41&gt;=3, IF(BB19=0, 0, BB19*0.034*($FZ19+(BX19*$GJ19+$CG19*$GL19+CP19*$GM19+DE19*$GO19+DZ19*$GS19)/BB19)*JR19),"-"),"-")</f>
        <v>-</v>
      </c>
      <c r="KG19" s="16" t="str">
        <f>IF($A19&lt;=①基本情報と建物情報の入力!$G$20, IF(①基本情報と建物情報の入力!$H41&gt;=3, IF(BC19=0, 0, BC19*0.034*($FZ19+(BY19*$GJ19+$CG19*$GL19+CQ19*$GM19+DF19*$GO19+EA19*$GS19)/BC19)*JS19),"-"),"-")</f>
        <v>-</v>
      </c>
      <c r="KH19" s="16" t="str">
        <f>IF($A19&lt;=①基本情報と建物情報の入力!$G$20, IF(①基本情報と建物情報の入力!$H41&gt;=3, IF(BD19=0, 0, BD19*0.034*($FZ19+(BZ19*$GJ19+$CG19*$GL19+CR19*$GM19+DG19*$GO19+EB19*$GS19)/BD19)*JT19),"-"),"-")</f>
        <v>-</v>
      </c>
      <c r="KI19" s="25" t="str">
        <f>IF($A19&lt;=①基本情報と建物情報の入力!$G$20, IF(①基本情報と建物情報の入力!$H41&gt;=3, IF(BE19=0, 0, BE19*0.034*($FZ19+(CA19*$GJ19+$CG19*$GL19+CS19*$GM19+DH19*$GO19+EC19*$GS19)/BE19)*JU19),"-"),"-")</f>
        <v>-</v>
      </c>
      <c r="KJ19" s="24" t="str">
        <f>IF($A19&lt;=①基本情報と建物情報の入力!$G$20, IF(①基本情報と建物情報の入力!$H41&gt;=1, IF(EX19=0, 0, EX19*0.034*($GA19+(CB19*$GK19+CT19*$GN19+DL19*$GQ19)/EX19)*$JV19),"-"),"-")</f>
        <v>-</v>
      </c>
      <c r="KK19" s="16" t="str">
        <f>IF($A19&lt;=①基本情報と建物情報の入力!$G$20, IF(①基本情報と建物情報の入力!$H41&gt;=2, IF(EY19=0, 0, EY19*0.034*($GA19+(CC19*$GK19+CU19*$GN19+DM19*$GQ19)/EY19)*$JV19),"-"),"-")</f>
        <v>-</v>
      </c>
      <c r="KL19" s="25" t="str">
        <f>IF($A19&lt;=①基本情報と建物情報の入力!$G$20, IF(①基本情報と建物情報の入力!$H41&gt;=3, IF(EZ19=0, 0, EZ19*0.034*($GA19+(CD19*$GK19+CV19*$GN19+DN19*$GQ19)/EZ19)*$JV19),"-"),"-")</f>
        <v>-</v>
      </c>
      <c r="KM19" s="24" t="str">
        <f>IF($A19&lt;=①基本情報と建物情報の入力!$G$20, 0.51,"-")</f>
        <v>-</v>
      </c>
      <c r="KN19" s="25" t="str">
        <f>IF($A19&lt;=①基本情報と建物情報の入力!$G$20, IF(①基本情報と建物情報の入力!$H41&gt;=1, ①基本情報と建物情報の入力!$H$68,"-"),"-")</f>
        <v>-</v>
      </c>
      <c r="KO19" s="24" t="str">
        <f>IF($A19&lt;=①基本情報と建物情報の入力!$G$20, IF(①基本情報と建物情報の入力!$H41&gt;=1, AE19*$KM19*$KN19*JR19,"-"),"-")</f>
        <v>-</v>
      </c>
      <c r="KP19" s="16" t="str">
        <f>IF($A19&lt;=①基本情報と建物情報の入力!$G$20, IF(①基本情報と建物情報の入力!$H41&gt;=1, AF19*$KM19*$KN19,"-"),"-")</f>
        <v>-</v>
      </c>
      <c r="KQ19" s="16" t="str">
        <f>IF($A19&lt;=①基本情報と建物情報の入力!$G$20, IF(①基本情報と建物情報の入力!$H41&gt;=1, AG19*$KM19*$KN19,"-"),"-")</f>
        <v>-</v>
      </c>
      <c r="KR19" s="25" t="str">
        <f>IF($A19&lt;=①基本情報と建物情報の入力!$G$20, IF(①基本情報と建物情報の入力!$H41&gt;=1, AH19*$KM19*$KN19,"-"),"-")</f>
        <v>-</v>
      </c>
      <c r="KS19" s="24" t="str">
        <f>IF($A19&lt;=①基本情報と建物情報の入力!$G$20, IF(①基本情報と建物情報の入力!$H41&gt;=2, AI19*$KM19*$KN19*JR19,"-"),"-")</f>
        <v>-</v>
      </c>
      <c r="KT19" s="16" t="str">
        <f>IF($A19&lt;=①基本情報と建物情報の入力!$G$20, IF(①基本情報と建物情報の入力!$H41&gt;=2, AJ19*$KM19*$KN19*JS19,"-"),"-")</f>
        <v>-</v>
      </c>
      <c r="KU19" s="16" t="str">
        <f>IF($A19&lt;=①基本情報と建物情報の入力!$G$20, IF(①基本情報と建物情報の入力!$H41&gt;=2, AK19*$KM19*$KN19*JT19,"-"),"-")</f>
        <v>-</v>
      </c>
      <c r="KV19" s="25" t="str">
        <f>IF($A19&lt;=①基本情報と建物情報の入力!$G$20, IF(①基本情報と建物情報の入力!$H41&gt;=2, AL19*$KM19*$KN19*JU19,"-"),"-")</f>
        <v>-</v>
      </c>
      <c r="KW19" s="24" t="str">
        <f>IF($A19&lt;=①基本情報と建物情報の入力!$G$20, IF(①基本情報と建物情報の入力!$H41&gt;=3, AM19*$KM19*$KN19*JR19,"-"),"-")</f>
        <v>-</v>
      </c>
      <c r="KX19" s="16" t="str">
        <f>IF($A19&lt;=①基本情報と建物情報の入力!$G$20, IF(①基本情報と建物情報の入力!$H41&gt;=3, AN19*$KM19*$KN19*JS19,"-"),"-")</f>
        <v>-</v>
      </c>
      <c r="KY19" s="16" t="str">
        <f>IF($A19&lt;=①基本情報と建物情報の入力!$G$20, IF(①基本情報と建物情報の入力!$H41&gt;=3, AO19*$KM19*$KN19*JT19,"-"),"-")</f>
        <v>-</v>
      </c>
      <c r="KZ19" s="25" t="str">
        <f>IF($A19&lt;=①基本情報と建物情報の入力!$G$20, IF(①基本情報と建物情報の入力!$H41&gt;=3, AP19*$KM19*$KN19*JU19,"-"),"-")</f>
        <v>-</v>
      </c>
      <c r="LA19" s="16" t="str">
        <f>IF($A19&lt;=①基本情報と建物情報の入力!$G$20, IF(①基本情報と建物情報の入力!$H41&gt;=1, SUM(JX19:KA19,KJ19,KO19:KR19), "-"), "-")</f>
        <v>-</v>
      </c>
      <c r="LB19" s="16" t="str">
        <f>IF($A19&lt;=①基本情報と建物情報の入力!$G$20, IF(①基本情報と建物情報の入力!$H41&gt;=2, SUM(KB19:KE19,KK19,KS19:KV19), "-"), "-")</f>
        <v>-</v>
      </c>
      <c r="LC19" s="16" t="str">
        <f>IF($A19&lt;=①基本情報と建物情報の入力!$G$20, IF(①基本情報と建物情報の入力!$H41&gt;=3, SUM(KF19:KI19,KL19,KW19:KZ19), "-"), "-")</f>
        <v>-</v>
      </c>
      <c r="LD19" s="137" t="str">
        <f>IF($A19&lt;=①基本情報と建物情報の入力!$G$20, IF(①基本情報と建物情報の入力!$H41&gt;=1, ROUNDDOWN(LA19/FV19*100, 1),"-"),"-")</f>
        <v>-</v>
      </c>
      <c r="LE19" s="138" t="str">
        <f>IF($A19&lt;=①基本情報と建物情報の入力!$G$20, IF(①基本情報と建物情報の入力!$H41&gt;=2, ROUNDDOWN(LB19/FW19*100, 1),"-"),"-")</f>
        <v>-</v>
      </c>
      <c r="LF19" s="139" t="str">
        <f>IF($A19&lt;=①基本情報と建物情報の入力!$G$20, IF(①基本情報と建物情報の入力!$H41&gt;=3, ROUNDDOWN(LC19/FX19*100, 1),"-"),"-")</f>
        <v>-</v>
      </c>
      <c r="LG19" s="99"/>
      <c r="LH19" s="102" t="str">
        <f>IF($A19&lt;=①基本情報と建物情報の入力!$G$20, INDEX(方位係数!$B$21:$I$30, MATCH(LH$4, 方位係数!$A$21:$A$30,0), MATCH(①基本情報と建物情報の入力!$G$13, 方位係数!$B$20:$I$20,0)),"-")</f>
        <v>-</v>
      </c>
      <c r="LI19" s="101" t="str">
        <f>IF($A19&lt;=①基本情報と建物情報の入力!$G$20, INDEX(方位係数!$B$21:$I$30, MATCH(LI$4, 方位係数!$A$21:$A$30,0), MATCH(①基本情報と建物情報の入力!$G$13, 方位係数!$B$20:$I$20,0)),"-")</f>
        <v>-</v>
      </c>
      <c r="LJ19" s="101" t="str">
        <f>IF($A19&lt;=①基本情報と建物情報の入力!$G$20, INDEX(方位係数!$B$21:$I$30, MATCH(LJ$4, 方位係数!$A$21:$A$30,0), MATCH(①基本情報と建物情報の入力!$G$13, 方位係数!$B$20:$I$20,0)),"-")</f>
        <v>-</v>
      </c>
      <c r="LK19" s="101" t="str">
        <f>IF($A19&lt;=①基本情報と建物情報の入力!$G$20, INDEX(方位係数!$B$21:$I$30, MATCH(LK$4, 方位係数!$A$21:$A$30,0), MATCH(①基本情報と建物情報の入力!$G$13, 方位係数!$B$20:$I$20,0)),"-")</f>
        <v>-</v>
      </c>
      <c r="LL19" s="103" t="str">
        <f>IF($A19&lt;=①基本情報と建物情報の入力!$G$20, INDEX(方位係数!$B$21:$I$30, MATCH(LL$4, 方位係数!$A$21:$A$30,0), MATCH(①基本情報と建物情報の入力!$G$13, 方位係数!$B$20:$I$20,0)),"-")</f>
        <v>-</v>
      </c>
      <c r="LM19" s="99"/>
      <c r="LN19" s="46" t="str">
        <f>IF($A19&lt;=①基本情報と建物情報の入力!$G$20, IF(①基本情報と建物情報の入力!$H41&gt;=1, IF(AT19=0, 0, AT19*0.034*($FZ19+(BP19*$GJ19+$CE19*$GL19+CH19*$GM19+CW19*$GO19+DR19*$GS19)/AT19)*LH19),"-"),"-")</f>
        <v>-</v>
      </c>
      <c r="LO19" s="47" t="str">
        <f>IF($A19&lt;=①基本情報と建物情報の入力!$G$20, IF(①基本情報と建物情報の入力!$H41&gt;=1, IF(AU19=0, 0, AU19*0.034*($FZ19+(BQ19*$GJ19+$CE19*$GL19+CI19*$GM19+CX19*$GO19+DS19*$GS19)/AU19)*LI19),"-"),"-")</f>
        <v>-</v>
      </c>
      <c r="LP19" s="47" t="str">
        <f>IF($A19&lt;=①基本情報と建物情報の入力!$G$20, IF(①基本情報と建物情報の入力!$H41&gt;=1, IF(AV19=0, 0, AV19*0.034*($FZ19+(BR19*$GJ19+$CE19*$GL19+CJ19*$GM19+CY19*$GO19+DT19*$GS19)/AV19)*LJ19),"-"),"-")</f>
        <v>-</v>
      </c>
      <c r="LQ19" s="104" t="str">
        <f>IF($A19&lt;=①基本情報と建物情報の入力!$G$20, IF(①基本情報と建物情報の入力!$H41&gt;=1, IF(AW19=0, 0, AW19*0.034*($FZ19+(BS19*$GJ19+$CE19*$GL19+CK19*$GM19+CZ19*$GO19+DU19*$GS19)/AW19)*LK19),"-"),"-")</f>
        <v>-</v>
      </c>
      <c r="LR19" s="24" t="str">
        <f>IF($A19&lt;=①基本情報と建物情報の入力!$G$20, IF(①基本情報と建物情報の入力!$H41&gt;=2, IF(AX19=0, 0, AX19*0.034*($FZ19+(BT19*$GJ19+$CF19*$GL19+CL19*$GM19+DA19*$GO19+DV19*$GS19)/AX19)*LH19),"-"),"-")</f>
        <v>-</v>
      </c>
      <c r="LS19" s="16" t="str">
        <f>IF($A19&lt;=①基本情報と建物情報の入力!$G$20, IF(①基本情報と建物情報の入力!$H41&gt;=2, IF(AY19=0, 0, AY19*0.034*($FZ19+(BU19*$GJ19+$CF19*$GL19+CM19*$GM19+DB19*$GO19+DW19*$GS19)/AY19)*LI19),"-"),"-")</f>
        <v>-</v>
      </c>
      <c r="LT19" s="16" t="str">
        <f>IF($A19&lt;=①基本情報と建物情報の入力!$G$20, IF(①基本情報と建物情報の入力!$H41&gt;=2, IF(AZ19=0, 0, AZ19*0.034*($FZ19+(BV19*$GJ19+$CF19*$GL19+CN19*$GM19+DC19*$GO19+DX19*$GS19)/AZ19)*LJ19),"-"),"-")</f>
        <v>-</v>
      </c>
      <c r="LU19" s="25" t="str">
        <f>IF($A19&lt;=①基本情報と建物情報の入力!$G$20, IF(①基本情報と建物情報の入力!$H41&gt;=2, IF(BA19=0, 0, BA19*0.034*($FZ19+(BW19*$GJ19+$CF19*$GL19+CO19*$GM19+DD19*$GO19+DY19*$GS19)/BA19)*LK19),"-"),"-")</f>
        <v>-</v>
      </c>
      <c r="LV19" s="24" t="str">
        <f>IF($A19&lt;=①基本情報と建物情報の入力!$G$20, IF(①基本情報と建物情報の入力!$H41&gt;=3, IF(BB19=0, 0, BB19*0.034*($FZ19+(BX19*$GJ19+$CG19*$GL19+CP19*$GM19+DE19*$GO19+DZ19*$GS19)/BB19)*LH19),"-"),"-")</f>
        <v>-</v>
      </c>
      <c r="LW19" s="16" t="str">
        <f>IF($A19&lt;=①基本情報と建物情報の入力!$G$20, IF(①基本情報と建物情報の入力!$H41&gt;=3, IF(BC19=0, 0, BC19*0.034*($FZ19+(BY19*$GJ19+$CG19*$GL19+CQ19*$GM19+DF19*$GO19+EA19*$GS19)/BC19)*LI19),"-"),"-")</f>
        <v>-</v>
      </c>
      <c r="LX19" s="16" t="str">
        <f>IF($A19&lt;=①基本情報と建物情報の入力!$G$20, IF(①基本情報と建物情報の入力!$H41&gt;=3, IF(BD19=0, 0, BD19*0.034*($FZ19+(BZ19*$GJ19+$CG19*$GL19+CR19*$GM19+DG19*$GO19+EB19*$GS19)/BD19)*LJ19),"-"),"-")</f>
        <v>-</v>
      </c>
      <c r="LY19" s="25" t="str">
        <f>IF($A19&lt;=①基本情報と建物情報の入力!$G$20, IF(①基本情報と建物情報の入力!$H41&gt;=3, IF(BE19=0, 0, BE19*0.034*($FZ19+(CA19*$GJ19+$CG19*$GL19+CS19*$GM19+DH19*$GO19+EC19*$GS19)/BE19)*LK19),"-"),"-")</f>
        <v>-</v>
      </c>
      <c r="LZ19" s="16" t="str">
        <f>IF($A19&lt;=①基本情報と建物情報の入力!$G$20, IF(①基本情報と建物情報の入力!$H41&gt;=1, IF(EX19=0, 0, EX19*0.034*($GA19+(CB19*$GK19+CT19*$GN19+DL19*$GQ19)/EX19)*$LL19),"-"),"-")</f>
        <v>-</v>
      </c>
      <c r="MA19" s="16" t="str">
        <f>IF($A19&lt;=①基本情報と建物情報の入力!$G$20, IF(①基本情報と建物情報の入力!$H41&gt;=2, IF(EY19=0, 0, EY19*0.034*($GA19+(CC19*$GK19+CU19*$GN19+DM19*$GQ19)/EY19)*$LL19),"-"),"-")</f>
        <v>-</v>
      </c>
      <c r="MB19" s="16" t="str">
        <f>IF($A19&lt;=①基本情報と建物情報の入力!$G$20, IF(①基本情報と建物情報の入力!$H41&gt;=3, IF(EZ19=0, 0, EZ19*0.034*($GA19+(CD19*$GK19+CV19*$GN19+DN19*$GQ19)/EZ19)*$LL19),"-"),"-")</f>
        <v>-</v>
      </c>
      <c r="MC19" s="24" t="str">
        <f>IF($A19&lt;=①基本情報と建物情報の入力!$G$20, 0.93,"-")</f>
        <v>-</v>
      </c>
      <c r="MD19" s="25" t="str">
        <f>IF($A19&lt;=①基本情報と建物情報の入力!$G$20, IF(①基本情報と建物情報の入力!$H41&gt;=1, ①基本情報と建物情報の入力!$H$69,"-"),"-")</f>
        <v>-</v>
      </c>
      <c r="ME19" s="24" t="str">
        <f>IF($A19&lt;=①基本情報と建物情報の入力!$G$20, IF(①基本情報と建物情報の入力!$H41&gt;=1, AE19*$MC19*$MD19*LH19,"-"),"-")</f>
        <v>-</v>
      </c>
      <c r="MF19" s="16" t="str">
        <f>IF($A19&lt;=①基本情報と建物情報の入力!$G$20, IF(①基本情報と建物情報の入力!$H41&gt;=1, AF19*$MC19*$MD19*LI19,"-"),"-")</f>
        <v>-</v>
      </c>
      <c r="MG19" s="16" t="str">
        <f>IF($A19&lt;=①基本情報と建物情報の入力!$G$20, IF(①基本情報と建物情報の入力!$H41&gt;=1, AG19*$MC19*$MD19*LJ19,"-"),"-")</f>
        <v>-</v>
      </c>
      <c r="MH19" s="25" t="str">
        <f>IF($A19&lt;=①基本情報と建物情報の入力!$G$20, IF(①基本情報と建物情報の入力!$H41&gt;=1, AH19*$MC19*$MD19*LK19,"-"),"-")</f>
        <v>-</v>
      </c>
      <c r="MI19" s="24" t="str">
        <f>IF($A19&lt;=①基本情報と建物情報の入力!$G$20, IF(①基本情報と建物情報の入力!$H41&gt;=2, AI19*$MC19*$MD19*LH19,"-"),"-")</f>
        <v>-</v>
      </c>
      <c r="MJ19" s="16" t="str">
        <f>IF($A19&lt;=①基本情報と建物情報の入力!$G$20, IF(①基本情報と建物情報の入力!$H41&gt;=2, AJ19*$MC19*$MD19*LI19,"-"),"-")</f>
        <v>-</v>
      </c>
      <c r="MK19" s="16" t="str">
        <f>IF($A19&lt;=①基本情報と建物情報の入力!$G$20, IF(①基本情報と建物情報の入力!$H41&gt;=2, AK19*$MC19*$MD19*LJ19,"-"),"-")</f>
        <v>-</v>
      </c>
      <c r="ML19" s="25" t="str">
        <f>IF($A19&lt;=①基本情報と建物情報の入力!$G$20, IF(①基本情報と建物情報の入力!$H41&gt;=2, AL19*$MC19*$MD19*LK19,"-"),"-")</f>
        <v>-</v>
      </c>
      <c r="MM19" s="24" t="str">
        <f>IF($A19&lt;=①基本情報と建物情報の入力!$G$20, IF(①基本情報と建物情報の入力!$H41&gt;=3, AM19*$MC19*$MD19*LH19,"-"),"-")</f>
        <v>-</v>
      </c>
      <c r="MN19" s="16" t="str">
        <f>IF($A19&lt;=①基本情報と建物情報の入力!$G$20, IF(①基本情報と建物情報の入力!$H41&gt;=3, AN19*$MC19*$MD19*LI19,"-"),"-")</f>
        <v>-</v>
      </c>
      <c r="MO19" s="16" t="str">
        <f>IF($A19&lt;=①基本情報と建物情報の入力!$G$20, IF(①基本情報と建物情報の入力!$H41&gt;=3, AO19*$MC19*$MD19*LJ19,"-"),"-")</f>
        <v>-</v>
      </c>
      <c r="MP19" s="25" t="str">
        <f>IF($A19&lt;=①基本情報と建物情報の入力!$G$20, IF(①基本情報と建物情報の入力!$H41&gt;=3, AP19*$MC19*$MD19*LK19,"-"),"-")</f>
        <v>-</v>
      </c>
      <c r="MQ19" s="16" t="str">
        <f>IF($A19&lt;=①基本情報と建物情報の入力!$G$20, IF(①基本情報と建物情報の入力!$H41&gt;=1, SUM(LN19:LQ19,LZ19,ME19:MH19), "-"), "-")</f>
        <v>-</v>
      </c>
      <c r="MR19" s="16" t="str">
        <f>IF($A19&lt;=①基本情報と建物情報の入力!$G$20, IF(①基本情報と建物情報の入力!$H41&gt;=2, SUM(LR19:LU19,MA19,MI19:ML19), "-"), "-")</f>
        <v>-</v>
      </c>
      <c r="MS19" s="16" t="str">
        <f>IF($A19&lt;=①基本情報と建物情報の入力!$G$20, IF(①基本情報と建物情報の入力!$H41&gt;=3, SUM(LV19:LY19,MB19,MM19:MP19), "-"), "-")</f>
        <v>-</v>
      </c>
      <c r="MT19" s="137" t="str">
        <f>IF($A19&lt;=①基本情報と建物情報の入力!$G$20, IF(①基本情報と建物情報の入力!$H41&gt;=1, ROUNDUP(MQ19/FV19*100,1),"-"),"-")</f>
        <v>-</v>
      </c>
      <c r="MU19" s="138" t="str">
        <f>IF($A19&lt;=①基本情報と建物情報の入力!$G$20, IF(①基本情報と建物情報の入力!$H41&gt;=2,ROUNDUP(MR19/FW19*100,1),"-"),"-")</f>
        <v>-</v>
      </c>
      <c r="MV19" s="139" t="str">
        <f>IF($A19&lt;=①基本情報と建物情報の入力!$G$20, IF(①基本情報と建物情報の入力!$H41&gt;=3, ROUNDUP(MS19/FX19*100,1),"-"),"-")</f>
        <v>-</v>
      </c>
      <c r="MW19" s="99"/>
      <c r="MX19" s="24" t="str">
        <f>IF($A19&lt;=①基本情報と建物情報の入力!$G$20, IF(①基本情報と建物情報の入力!$H41&gt;=1, 1,"-"), "-")</f>
        <v>-</v>
      </c>
      <c r="MY19" s="16" t="str">
        <f>IF($A19&lt;=①基本情報と建物情報の入力!$G$20, IF(①基本情報と建物情報の入力!$H41&gt;=2, 1,"-"), "-")</f>
        <v>-</v>
      </c>
      <c r="MZ19" s="25" t="str">
        <f>IF($A19&lt;=①基本情報と建物情報の入力!$G$20, IF(①基本情報と建物情報の入力!$H41&gt;=3, ①基本情報と建物情報の入力!$H41-2,"-"), "-")</f>
        <v>-</v>
      </c>
      <c r="NA19" s="24" t="str">
        <f>IF($A19&lt;=①基本情報と建物情報の入力!$G$20, IF(①基本情報と建物情報の入力!$H41&gt;=1, FV19*MX19, "-"),"-")</f>
        <v>-</v>
      </c>
      <c r="NB19" s="16" t="str">
        <f>IF($A19&lt;=①基本情報と建物情報の入力!$G$20, IF(①基本情報と建物情報の入力!$H41&gt;=2, FW19*MY19, "-"),"-")</f>
        <v>-</v>
      </c>
      <c r="NC19" s="25" t="str">
        <f>IF($A19&lt;=①基本情報と建物情報の入力!$G$20, IF(①基本情報と建物情報の入力!$H41&gt;=3, FX19*MZ19, "-"),"-")</f>
        <v>-</v>
      </c>
      <c r="ND19" s="24" t="str">
        <f>IF($A19&lt;=①基本情報と建物情報の入力!$G$20, IF(①基本情報と建物情報の入力!$H41&gt;=1,  JK19*MX19, "-"),"-")</f>
        <v>-</v>
      </c>
      <c r="NE19" s="16" t="str">
        <f>IF($A19&lt;=①基本情報と建物情報の入力!$G$20, IF(①基本情報と建物情報の入力!$H41&gt;=2,  JL19*MY19, "-"),"-")</f>
        <v>-</v>
      </c>
      <c r="NF19" s="25" t="str">
        <f>IF($A19&lt;=①基本情報と建物情報の入力!$G$20, IF(①基本情報と建物情報の入力!$H41&gt;=3,  JM19*MZ19, "-"),"-")</f>
        <v>-</v>
      </c>
      <c r="NG19" s="24" t="str">
        <f>IF($A19&lt;=①基本情報と建物情報の入力!$G$20, IF(①基本情報と建物情報の入力!$H41&gt;=1,  MQ19*MX19, "-"),"-")</f>
        <v>-</v>
      </c>
      <c r="NH19" s="16" t="str">
        <f>IF($A19&lt;=①基本情報と建物情報の入力!$G$20, IF(①基本情報と建物情報の入力!$H41&gt;=2,  MR19*MY19, "-"),"-")</f>
        <v>-</v>
      </c>
      <c r="NI19" s="25" t="str">
        <f>IF($A19&lt;=①基本情報と建物情報の入力!$G$20, IF(①基本情報と建物情報の入力!$H41&gt;=3,  MS19*MZ19, "-"),"-")</f>
        <v>-</v>
      </c>
      <c r="NJ19" s="112"/>
      <c r="NK19" s="112"/>
      <c r="NL19" s="99"/>
      <c r="NM19" s="209" t="str">
        <f>IF($A19&lt;=①基本情報と建物情報の入力!$G$20,IF(①基本情報と建物情報の入力!$H41&gt;=1,③一次エネルギー消費量の計算結果!E51-③一次エネルギー消費量の計算結果!F51,"-"),"-")</f>
        <v>-</v>
      </c>
      <c r="NN19" s="210" t="str">
        <f>IF($A19&lt;=①基本情報と建物情報の入力!$G$20,IF(①基本情報と建物情報の入力!$H41&gt;=2,③一次エネルギー消費量の計算結果!E52-③一次エネルギー消費量の計算結果!F52,"-"),"-")</f>
        <v>-</v>
      </c>
      <c r="NO19" s="211" t="str">
        <f>IF($A19&lt;=①基本情報と建物情報の入力!$G$20,IF(①基本情報と建物情報の入力!$H41&gt;=3,③一次エネルギー消費量の計算結果!E53-③一次エネルギー消費量の計算結果!F53,"-"),"-")</f>
        <v>-</v>
      </c>
      <c r="NP19" s="209" t="str">
        <f>IF($A19&lt;=①基本情報と建物情報の入力!$G$20,IF(①基本情報と建物情報の入力!$H41&gt;=1,③一次エネルギー消費量の計算結果!G51-③一次エネルギー消費量の計算結果!H51,"-"),"-")</f>
        <v>-</v>
      </c>
      <c r="NQ19" s="210" t="str">
        <f>IF($A19&lt;=①基本情報と建物情報の入力!$G$20,IF(①基本情報と建物情報の入力!$H41&gt;=2,③一次エネルギー消費量の計算結果!G52-③一次エネルギー消費量の計算結果!H52,"-"),"-")</f>
        <v>-</v>
      </c>
      <c r="NR19" s="211" t="str">
        <f>IF($A19&lt;=①基本情報と建物情報の入力!$G$20,IF(①基本情報と建物情報の入力!$H41&gt;=3,③一次エネルギー消費量の計算結果!G53-③一次エネルギー消費量の計算結果!H53,"-"),"-")</f>
        <v>-</v>
      </c>
      <c r="NS19" s="209" t="str">
        <f>IF($A19&lt;=①基本情報と建物情報の入力!$G$20, IF(①基本情報と建物情報の入力!$H41&gt;=1,NM19*MX19,"-"), "-")</f>
        <v>-</v>
      </c>
      <c r="NT19" s="210" t="str">
        <f>IF($A19&lt;=①基本情報と建物情報の入力!$G$20, IF(①基本情報と建物情報の入力!$H41&gt;=2,NN19*MY19,"-"), "-")</f>
        <v>-</v>
      </c>
      <c r="NU19" s="211" t="str">
        <f>IF($A19&lt;=①基本情報と建物情報の入力!$G$20, IF(①基本情報と建物情報の入力!$H41&gt;=3,NO19*MZ19,"-"), "-")</f>
        <v>-</v>
      </c>
      <c r="NV19" s="209" t="str">
        <f>IF($A19&lt;=①基本情報と建物情報の入力!$G$20, IF(①基本情報と建物情報の入力!$H41&gt;=1,NP19*MX19,"-"), "-")</f>
        <v>-</v>
      </c>
      <c r="NW19" s="210" t="str">
        <f>IF($A19&lt;=①基本情報と建物情報の入力!$G$20, IF(①基本情報と建物情報の入力!$H41&gt;=2,NQ19*MY19,"-"), "-")</f>
        <v>-</v>
      </c>
      <c r="NX19" s="210" t="str">
        <f>IF($A19&lt;=①基本情報と建物情報の入力!$G$20, IF(①基本情報と建物情報の入力!$H41&gt;=3,NR19*MZ19,"-"), "-")</f>
        <v>-</v>
      </c>
      <c r="NY19" s="112"/>
      <c r="NZ19" s="112"/>
    </row>
    <row r="20" spans="1:390" s="16" customFormat="1">
      <c r="A20" s="17">
        <f t="shared" si="0"/>
        <v>14</v>
      </c>
      <c r="B20" s="154" t="s">
        <v>104</v>
      </c>
      <c r="C20" s="16" t="str">
        <f>IF(A20&lt;=①基本情報と建物情報の入力!$G$20, ①基本情報と建物情報の入力!$G$19/①基本情報と建物情報の入力!$G$20, "-")</f>
        <v>-</v>
      </c>
      <c r="D20" s="16" t="str">
        <f>IF(A20&lt;=①基本情報と建物情報の入力!$G$20, IF(①基本情報と建物情報の入力!H42&gt;=1, (①基本情報と建物情報の入力!$D42+SQRT(①基本情報と建物情報の入力!$D42^2-16*①基本情報と建物情報の入力!$C42))/4, "-"), "-")</f>
        <v>-</v>
      </c>
      <c r="E20" s="16" t="str">
        <f>IF(A20&lt;=①基本情報と建物情報の入力!$G$20, IF(①基本情報と建物情報の入力!H42&gt;=1, (①基本情報と建物情報の入力!$D42-SQRT(①基本情報と建物情報の入力!$D42^2-16*①基本情報と建物情報の入力!$C42))/4, "-"), "-")</f>
        <v>-</v>
      </c>
      <c r="F20" s="16" t="str">
        <f>IF(A20&lt;=①基本情報と建物情報の入力!$G$20, IF(①基本情報と建物情報の入力!H42&gt;=1, IF(A20=①基本情報と建物情報の入力!$G$20, ①基本情報と建物情報の入力!$C42, ①基本情報と建物情報の入力!G42), "-"), "-")</f>
        <v>-</v>
      </c>
      <c r="G20" s="16" t="str">
        <f>IF(A20&lt;=①基本情報と建物情報の入力!$G$20, IF(①基本情報と建物情報の入力!H42&gt;=1, IF(A20=1, 0, ①基本情報と建物情報の入力!F42), "-"), "-")</f>
        <v>-</v>
      </c>
      <c r="H20" s="24" t="str">
        <f>IF(A20&lt;=①基本情報と建物情報の入力!$G$20,IF(①基本情報と建物情報の入力!H42&gt;=1, ①基本情報と建物情報の入力!$E42*(1-(0.24/①基本情報と建物情報の入力!$H42))*0.64,"-"), "-")</f>
        <v>-</v>
      </c>
      <c r="I20" s="16" t="str">
        <f>IF(A20&lt;=①基本情報と建物情報の入力!$G$20,IF(①基本情報と建物情報の入力!H42&gt;=1,①基本情報と建物情報の入力!$E42*0.12/①基本情報と建物情報の入力!$H42,"-"), "-")</f>
        <v>-</v>
      </c>
      <c r="J20" s="16" t="str">
        <f>IF(A20&lt;=①基本情報と建物情報の入力!$G$20,IF(①基本情報と建物情報の入力!H42&gt;=1,①基本情報と建物情報の入力!$E42*(1-(0.24/①基本情報と建物情報の入力!$H42))*0.36,"-"), "-")</f>
        <v>-</v>
      </c>
      <c r="K20" s="25" t="str">
        <f>IF(A20&lt;=①基本情報と建物情報の入力!$G$20,IF(①基本情報と建物情報の入力!H42&gt;=1,①基本情報と建物情報の入力!$E42*0.12/①基本情報と建物情報の入力!$H42,"-"), "-")</f>
        <v>-</v>
      </c>
      <c r="L20" s="24" t="str">
        <f>IF($A20&lt;=①基本情報と建物情報の入力!$G$20, IF(①基本情報と建物情報の入力!H42&gt;=1,D20*$C20-H20, "-"), "-")</f>
        <v>-</v>
      </c>
      <c r="M20" s="16" t="str">
        <f>IF($A20&lt;=①基本情報と建物情報の入力!$G$20, IF(①基本情報と建物情報の入力!H42&gt;=1,E20*$C20-I20, "-"), "-")</f>
        <v>-</v>
      </c>
      <c r="N20" s="16" t="str">
        <f>IF($A20&lt;=①基本情報と建物情報の入力!$G$20, IF(①基本情報と建物情報の入力!H42&gt;=1,D20*$C20-J20-1.6*①基本情報と建物情報の入力!$H42, "-"), "-")</f>
        <v>-</v>
      </c>
      <c r="O20" s="25" t="str">
        <f>IF($A20&lt;=①基本情報と建物情報の入力!$G$20, IF(①基本情報と建物情報の入力!H42&gt;=1,E20*$C20-K20, "-"), "-")</f>
        <v>-</v>
      </c>
      <c r="P20" s="24" t="str">
        <f>IF(A20&lt;=①基本情報と建物情報の入力!$G$20, IF(①基本情報と建物情報の入力!H42&gt;=1,①基本情報と建物情報の入力!C42/①基本情報と建物情報の入力!H42, "-"), "-")</f>
        <v>-</v>
      </c>
      <c r="Q20" s="16" t="str">
        <f>IF(A20&lt;=①基本情報と建物情報の入力!$G$20, IF(①基本情報と建物情報の入力!H42&gt;=2, ①基本情報と建物情報の入力!C42/①基本情報と建物情報の入力!H42, "-"),"-")</f>
        <v>-</v>
      </c>
      <c r="R20" s="25" t="str">
        <f>IF(A20&lt;=①基本情報と建物情報の入力!$G$20,IF(①基本情報と建物情報の入力!H42&gt;=3, ①基本情報と建物情報の入力!C42/①基本情報と建物情報の入力!H42, "-"),"-")</f>
        <v>-</v>
      </c>
      <c r="S20" s="24" t="str">
        <f>IF($A20&lt;=①基本情報と建物情報の入力!$G$20, IF(①基本情報と建物情報の入力!$H42&gt;=1, IF(①基本情報と建物情報の入力!$I42="有り", P20*室面積の比率!$B$4, P20*室面積の比率!$B$5),"-"), "-")</f>
        <v>-</v>
      </c>
      <c r="T20" s="16" t="str">
        <f>IF($A20&lt;=①基本情報と建物情報の入力!$G$20, IF(①基本情報と建物情報の入力!$H42&gt;=2, IF(①基本情報と建物情報の入力!$I42="有り", Q20*室面積の比率!$B$4, Q20*室面積の比率!$B$5),"-"), "-")</f>
        <v>-</v>
      </c>
      <c r="U20" s="25" t="str">
        <f>IF($A20&lt;=①基本情報と建物情報の入力!$G$20, IF(①基本情報と建物情報の入力!$H42&gt;=3, IF(①基本情報と建物情報の入力!$I42="有り", R20*室面積の比率!$B$4, R20*室面積の比率!$B$5),"-"), "-")</f>
        <v>-</v>
      </c>
      <c r="V20" s="24" t="str">
        <f>IF($A20&lt;=①基本情報と建物情報の入力!$G$20, IF(①基本情報と建物情報の入力!$H42&gt;=1, IF(①基本情報と建物情報の入力!$I42="有り", P20*室面積の比率!$C$4, 0),"-"), "-")</f>
        <v>-</v>
      </c>
      <c r="W20" s="16" t="str">
        <f>IF($A20&lt;=①基本情報と建物情報の入力!$G$20, IF(①基本情報と建物情報の入力!$H42&gt;=2, IF(①基本情報と建物情報の入力!$I42="有り", Q20*室面積の比率!$C$4, 0),"-"), "-")</f>
        <v>-</v>
      </c>
      <c r="X20" s="25" t="str">
        <f>IF($A20&lt;=①基本情報と建物情報の入力!$G$20, IF(①基本情報と建物情報の入力!$H42&gt;=3, IF(①基本情報と建物情報の入力!$I42="有り", R20*室面積の比率!$C$4, 0),"-"), "-")</f>
        <v>-</v>
      </c>
      <c r="Y20" s="24" t="str">
        <f>IF(A20&lt;=①基本情報と建物情報の入力!$G$20, IF(①基本情報と建物情報の入力!H42&gt;=1, F20/①基本情報と建物情報の入力!H42, "-"),"-")</f>
        <v>-</v>
      </c>
      <c r="Z20" s="16" t="str">
        <f>IF(A20&lt;=①基本情報と建物情報の入力!$G$20, IF(①基本情報と建物情報の入力!H42&gt;=2, F20/①基本情報と建物情報の入力!H42, "-"),"-")</f>
        <v>-</v>
      </c>
      <c r="AA20" s="25" t="str">
        <f>IF(A20&lt;=①基本情報と建物情報の入力!$G$20, IF(①基本情報と建物情報の入力!H42&gt;=3, F20/①基本情報と建物情報の入力!H42, "-"),"-")</f>
        <v>-</v>
      </c>
      <c r="AB20" s="24" t="str">
        <f>IF(A20&lt;=①基本情報と建物情報の入力!$G$20, IF(①基本情報と建物情報の入力!H42&gt;=1, G20/①基本情報と建物情報の入力!H42, "-"),"-")</f>
        <v>-</v>
      </c>
      <c r="AC20" s="16" t="str">
        <f>IF(A20&lt;=①基本情報と建物情報の入力!$G$20, IF(①基本情報と建物情報の入力!H42&gt;=2, G20/①基本情報と建物情報の入力!H42, "-"),"-")</f>
        <v>-</v>
      </c>
      <c r="AD20" s="25" t="str">
        <f>IF(A20&lt;=①基本情報と建物情報の入力!$G$20, IF(①基本情報と建物情報の入力!H42&gt;=3, G20/①基本情報と建物情報の入力!H42, "-"),"-")</f>
        <v>-</v>
      </c>
      <c r="AE20" s="24" t="str">
        <f>IF(A20&lt;=①基本情報と建物情報の入力!$G$20, IF(①基本情報と建物情報の入力!H42&gt;=1,H20/①基本情報と建物情報の入力!H42,"-"), "-")</f>
        <v>-</v>
      </c>
      <c r="AF20" s="16" t="str">
        <f>IF(A20&lt;=①基本情報と建物情報の入力!$G$20,IF(①基本情報と建物情報の入力!H42&gt;=1,I20,"-"), "-")</f>
        <v>-</v>
      </c>
      <c r="AG20" s="16" t="str">
        <f>IF(A20&lt;=①基本情報と建物情報の入力!$G$20,IF(①基本情報と建物情報の入力!H42&gt;=1,J20/①基本情報と建物情報の入力!H42,"-"), "-")</f>
        <v>-</v>
      </c>
      <c r="AH20" s="25" t="str">
        <f>IF(A20&lt;=①基本情報と建物情報の入力!$G$20,IF(①基本情報と建物情報の入力!H42&gt;=1,IF(①基本情報と建物情報の入力!H42=1, K20,0), "-"),"-")</f>
        <v>-</v>
      </c>
      <c r="AI20" s="24" t="str">
        <f>IF(A20&lt;=①基本情報と建物情報の入力!$G$20, IF(①基本情報と建物情報の入力!H42&gt;=2, H20/①基本情報と建物情報の入力!H42,"-"),"-")</f>
        <v>-</v>
      </c>
      <c r="AJ20" s="16" t="str">
        <f>IF(A20&lt;=①基本情報と建物情報の入力!$G$20,IF(①基本情報と建物情報の入力!H42&gt;=2, 0, "-"), "-")</f>
        <v>-</v>
      </c>
      <c r="AK20" s="16" t="str">
        <f>IF(A20&lt;=①基本情報と建物情報の入力!$G$20, IF(①基本情報と建物情報の入力!H42&gt;=2, J20/①基本情報と建物情報の入力!H42,"-"),"-")</f>
        <v>-</v>
      </c>
      <c r="AL20" s="25" t="str">
        <f>IF(A20&lt;=①基本情報と建物情報の入力!$G$20, IF(①基本情報と建物情報の入力!H42&gt;=2, K20, "-"), "-")</f>
        <v>-</v>
      </c>
      <c r="AM20" s="24" t="str">
        <f>IF(A20&lt;=①基本情報と建物情報の入力!$G$20, IF(①基本情報と建物情報の入力!H42&gt;=3, H20/①基本情報と建物情報の入力!H42,"-"), "-")</f>
        <v>-</v>
      </c>
      <c r="AN20" s="16" t="str">
        <f>IF(A20&lt;=①基本情報と建物情報の入力!$G$20, IF(①基本情報と建物情報の入力!H42&gt;=3, 0, "-"),"-")</f>
        <v>-</v>
      </c>
      <c r="AO20" s="16" t="str">
        <f>IF(A20&lt;=①基本情報と建物情報の入力!$G$20,IF(①基本情報と建物情報の入力!H42&gt;=3, J20/①基本情報と建物情報の入力!H42,"-"),"-")</f>
        <v>-</v>
      </c>
      <c r="AP20" s="25" t="str">
        <f>IF(A20&lt;=①基本情報と建物情報の入力!$G$20,IF(①基本情報と建物情報の入力!H42&gt;=3, 0, "-"),"-")</f>
        <v>-</v>
      </c>
      <c r="AQ20" s="24" t="str">
        <f>IF(A20&lt;=①基本情報と建物情報の入力!$G$20,IF(①基本情報と建物情報の入力!H42&gt;=1,1.6,"-"), "-")</f>
        <v>-</v>
      </c>
      <c r="AR20" s="16" t="str">
        <f>IF(A20&lt;=①基本情報と建物情報の入力!$G$20, IF(①基本情報と建物情報の入力!H42&gt;=2, 1.6, "-"), "-")</f>
        <v>-</v>
      </c>
      <c r="AS20" s="25" t="str">
        <f>IF(A20&lt;=①基本情報と建物情報の入力!$G$20, IF(①基本情報と建物情報の入力!H42&gt;=3, 1.6, "-"), "-")</f>
        <v>-</v>
      </c>
      <c r="AT20" s="24" t="str">
        <f>IF(A20&lt;=①基本情報と建物情報の入力!$G$20, IF(①基本情報と建物情報の入力!H42&gt;=1,L20/①基本情報と建物情報の入力!H42, "-"), "-")</f>
        <v>-</v>
      </c>
      <c r="AU20" s="16" t="str">
        <f>IF(A20&lt;=①基本情報と建物情報の入力!$G$20, IF(①基本情報と建物情報の入力!H42&gt;=1,M20, "-"), "-")</f>
        <v>-</v>
      </c>
      <c r="AV20" s="16" t="str">
        <f>IF(A20&lt;=①基本情報と建物情報の入力!$G$20, IF(①基本情報と建物情報の入力!H42&gt;=1,N20/①基本情報と建物情報の入力!H42, "-"), "-")</f>
        <v>-</v>
      </c>
      <c r="AW20" s="25" t="str">
        <f>IF(A20&lt;=①基本情報と建物情報の入力!$G$20, IF(①基本情報と建物情報の入力!H42&gt;=1, IF(①基本情報と建物情報の入力!H42=1, O20, 0), "-"), "-")</f>
        <v>-</v>
      </c>
      <c r="AX20" s="24" t="str">
        <f>IF(A20&lt;=①基本情報と建物情報の入力!$G$20, IF(①基本情報と建物情報の入力!H42&gt;=2, L20/①基本情報と建物情報の入力!H42, "-"), "-")</f>
        <v>-</v>
      </c>
      <c r="AY20" s="16" t="str">
        <f>IF(A20&lt;=①基本情報と建物情報の入力!$G$20, IF(①基本情報と建物情報の入力!H42&gt;=2, 0, "-"), "-")</f>
        <v>-</v>
      </c>
      <c r="AZ20" s="16" t="str">
        <f>IF(A20&lt;=①基本情報と建物情報の入力!$G$20, IF(①基本情報と建物情報の入力!H42&gt;=2, N20/①基本情報と建物情報の入力!H42, "-"), "-")</f>
        <v>-</v>
      </c>
      <c r="BA20" s="25" t="str">
        <f>IF(A20&lt;=①基本情報と建物情報の入力!$G$20, IF(①基本情報と建物情報の入力!H42&gt;=2, O20, "-"),"-")</f>
        <v>-</v>
      </c>
      <c r="BB20" s="24" t="str">
        <f>IF(A20&lt;=①基本情報と建物情報の入力!$G$20, IF(①基本情報と建物情報の入力!H42&gt;=3, L20/①基本情報と建物情報の入力!H42, "-"),"-")</f>
        <v>-</v>
      </c>
      <c r="BC20" s="16" t="str">
        <f>IF(A20&lt;=①基本情報と建物情報の入力!$G$20, IF(①基本情報と建物情報の入力!H42&gt;=3, 0, "-"), "-")</f>
        <v>-</v>
      </c>
      <c r="BD20" s="16" t="str">
        <f>IF(A20&lt;=①基本情報と建物情報の入力!$G$20, IF(①基本情報と建物情報の入力!H42&gt;=3, N20/①基本情報と建物情報の入力!H42, "-"),"-")</f>
        <v>-</v>
      </c>
      <c r="BE20" s="25" t="str">
        <f>IF(A20&lt;=①基本情報と建物情報の入力!$G$20, IF(①基本情報と建物情報の入力!H42&gt;=3, 0, "-"), "-")</f>
        <v>-</v>
      </c>
      <c r="BF20" s="24" t="str">
        <f>IF(A20&lt;=①基本情報と建物情報の入力!$G$20, IF(①基本情報と建物情報の入力!H42=1, 0, IF(①基本情報と建物情報の入力!H42&gt;=2, E20*C20, "-")), "-")</f>
        <v>-</v>
      </c>
      <c r="BG20" s="16" t="str">
        <f>IF(A20&lt;=①基本情報と建物情報の入力!$G$20, IF(①基本情報と建物情報の入力!H42&gt;=2, E20*C20, "-"),"-")</f>
        <v>-</v>
      </c>
      <c r="BH20" s="25" t="str">
        <f>IF(A20&lt;=①基本情報と建物情報の入力!$G$20, IF(①基本情報と建物情報の入力!H42&gt;=3, E20*C20*2, "-"), "-")</f>
        <v>-</v>
      </c>
      <c r="BI20" s="24" t="str">
        <f>IF(A20&lt;=①基本情報と建物情報の入力!$G$20, IF(①基本情報と建物情報の入力!H42&gt;=1, IF(A20=1, 0, P20-AB20), "-"), "-")</f>
        <v>-</v>
      </c>
      <c r="BJ20" s="16" t="str">
        <f>IF(A20&lt;=①基本情報と建物情報の入力!$G$20, IF(①基本情報と建物情報の入力!H42&gt;=2, IF(A20=1, 0, Q20-AC20), "-"),"-")</f>
        <v>-</v>
      </c>
      <c r="BK20" s="25" t="str">
        <f>IF(A20&lt;=①基本情報と建物情報の入力!$G$20, IF(①基本情報と建物情報の入力!H42&gt;=3, IF(A20=1, 0, R20-AD20), "-"),"-")</f>
        <v>-</v>
      </c>
      <c r="BL20" s="24" t="str">
        <f>IF(A20&lt;=①基本情報と建物情報の入力!$G$20, IF(①基本情報と建物情報の入力!H42&gt;=1, IF(A20=①基本情報と建物情報の入力!$G$20, 0, P20-Y20), "-"), "-")</f>
        <v>-</v>
      </c>
      <c r="BM20" s="16" t="str">
        <f>IF(A20&lt;=①基本情報と建物情報の入力!$G$20, IF(①基本情報と建物情報の入力!H42&gt;=2, IF(A20=①基本情報と建物情報の入力!$G$20, 0, Q20-Z20), "-"), "-")</f>
        <v>-</v>
      </c>
      <c r="BN20" s="25" t="str">
        <f>IF(A20&lt;=①基本情報と建物情報の入力!$G$20, IF(①基本情報と建物情報の入力!H42&gt;=3, IF(A20=①基本情報と建物情報の入力!$G$20, 0, R20-AA20), "-"), "-")</f>
        <v>-</v>
      </c>
      <c r="BO20" s="99"/>
      <c r="BP20" s="24" t="str">
        <f>IF(A20&lt;=①基本情報と建物情報の入力!$G$20,IF(①基本情報と建物情報の入力!H42&gt;=1,IF(①基本情報と建物情報の入力!H42=1,C20*2/2,C20/2), "-"), "-")</f>
        <v>-</v>
      </c>
      <c r="BQ20" s="16" t="str">
        <f>IF(A20&lt;=①基本情報と建物情報の入力!$G$20, IF(①基本情報と建物情報の入力!H42&gt;=1, C20*2/2, "-"), "-")</f>
        <v>-</v>
      </c>
      <c r="BR20" s="16" t="str">
        <f>IF(A20&lt;=①基本情報と建物情報の入力!$G$20, IF(①基本情報と建物情報の入力!H42&gt;=1, IF(①基本情報と建物情報の入力!H42=1, C20*2/2, C20/2), "-"), "-")</f>
        <v>-</v>
      </c>
      <c r="BS20" s="25" t="str">
        <f>IF(A20&lt;=①基本情報と建物情報の入力!$G$20, IF(①基本情報と建物情報の入力!H42&gt;=1, IF(①基本情報と建物情報の入力!H42=1, C20*2/2, 0), "-"), "-")</f>
        <v>-</v>
      </c>
      <c r="BT20" s="24" t="str">
        <f>IF(A20&lt;=①基本情報と建物情報の入力!$G$20, IF(①基本情報と建物情報の入力!H42&gt;=2, C20/2, "-"), "-")</f>
        <v>-</v>
      </c>
      <c r="BU20" s="16" t="str">
        <f>IF(A20&lt;=①基本情報と建物情報の入力!$G$20, IF(①基本情報と建物情報の入力!H42&gt;=2, 0, "-"), "-")</f>
        <v>-</v>
      </c>
      <c r="BV20" s="16" t="str">
        <f>IF(A20&lt;=①基本情報と建物情報の入力!$G$20, IF(①基本情報と建物情報の入力!H42&gt;=2, C20/2, "-"), "-")</f>
        <v>-</v>
      </c>
      <c r="BW20" s="25" t="str">
        <f>IF(A20&lt;=①基本情報と建物情報の入力!$G$20, IF(①基本情報と建物情報の入力!H42&gt;=2, C20*2/2, "-"), "-")</f>
        <v>-</v>
      </c>
      <c r="BX20" s="24" t="str">
        <f>IF(A20&lt;=①基本情報と建物情報の入力!$G$20, IF(①基本情報と建物情報の入力!H42&gt;=3, 0, "-"), "-")</f>
        <v>-</v>
      </c>
      <c r="BY20" s="16" t="str">
        <f>IF(A20&lt;=①基本情報と建物情報の入力!$G$20, IF(①基本情報と建物情報の入力!H42&gt;=3, 0, "-"), "-")</f>
        <v>-</v>
      </c>
      <c r="BZ20" s="16" t="str">
        <f>IF(A20&lt;=①基本情報と建物情報の入力!$G$20, IF(①基本情報と建物情報の入力!H42&gt;=3, 0, "-"), "-")</f>
        <v>-</v>
      </c>
      <c r="CA20" s="25" t="str">
        <f>IF(A20&lt;=①基本情報と建物情報の入力!$G$20, IF(①基本情報と建物情報の入力!H42&gt;=3, 0, "-"), "-")</f>
        <v>-</v>
      </c>
      <c r="CB20" s="24" t="str">
        <f>IF(A20&lt;=①基本情報と建物情報の入力!$G$20,IF(①基本情報と建物情報の入力!H42&gt;=1, IF(F20&gt;0, IF(A20=①基本情報と建物情報の入力!$G$20, IF(①基本情報と建物情報の入力!H42=1, (D20+E20)*2, D20/①基本情報と建物情報の入力!H42*2+E20), IF(①基本情報と建物情報の入力!H42=1, (D20+F20/D20*2), D20/①基本情報と建物情報の入力!H42+F20/D20)),0),"-"),"-")</f>
        <v>-</v>
      </c>
      <c r="CC20" s="16" t="str">
        <f>IF(A20&lt;=①基本情報と建物情報の入力!$G$20, IF(①基本情報と建物情報の入力!H42&gt;=2, IF(F20&gt;0, IF(A20=①基本情報と建物情報の入力!$G$20, D20/①基本情報と建物情報の入力!H42*2+E20, D20/①基本情報と建物情報の入力!H42+F20/D20), 0),"-"),"-")</f>
        <v>-</v>
      </c>
      <c r="CD20" s="25" t="str">
        <f>IF(A20&lt;=①基本情報と建物情報の入力!$G$20, IF(①基本情報と建物情報の入力!H42&gt;=3, IF(F20&gt;0, IF(A20=①基本情報と建物情報の入力!$G$20, D20/①基本情報と建物情報の入力!H42*2, D20/①基本情報と建物情報の入力!H42),0),"-"),"-")</f>
        <v>-</v>
      </c>
      <c r="CE20" s="24" t="str">
        <f>IF(A20&lt;=①基本情報と建物情報の入力!$G$20, IF(①基本情報と建物情報の入力!H42&gt;=1, IF(A20=1,0, IF(G20&gt;0, IF(①基本情報と建物情報の入力!H42=1, D20+G20/D20*2, D20/①基本情報と建物情報の入力!H42+G20/D20),0)),"-"),"-")</f>
        <v>-</v>
      </c>
      <c r="CF20" s="16" t="str">
        <f>IF(A20&lt;=①基本情報と建物情報の入力!$G$20, IF(①基本情報と建物情報の入力!H42&gt;=2, IF(A20=1, 0, IF(G20&gt;0, D20/①基本情報と建物情報の入力!H42+G20/D20, 0)),"-"),"-")</f>
        <v>-</v>
      </c>
      <c r="CG20" s="25" t="str">
        <f>IF(A20&lt;=①基本情報と建物情報の入力!$G$20, IF(①基本情報と建物情報の入力!H42&gt;=3, IF(A20=1, 0, IF(G20&gt;0, D20/①基本情報と建物情報の入力!H42,0)),"-"), "-")</f>
        <v>-</v>
      </c>
      <c r="CH20" s="24" t="str">
        <f>IF(A20&lt;=①基本情報と建物情報の入力!$G$20, IF(①基本情報と建物情報の入力!H42&gt;=1, IF(①基本情報と建物情報の入力!H42=1, D20/①基本情報と建物情報の入力!H42/20*C20, C20/2+D20/①基本情報と建物情報の入力!H42/20*C20), "-"), "-")</f>
        <v>-</v>
      </c>
      <c r="CI20" s="16" t="str">
        <f>IF(A20&lt;=①基本情報と建物情報の入力!$G$20, IF(①基本情報と建物情報の入力!H42&gt;=1, C20*E20/20, "-"), "-")</f>
        <v>-</v>
      </c>
      <c r="CJ20" s="16" t="str">
        <f>IF(A20&lt;=①基本情報と建物情報の入力!$G$20, IF(①基本情報と建物情報の入力!H42&gt;=1,IF(①基本情報と建物情報の入力!H42=1, D20/①基本情報と建物情報の入力!H42/20*C20, C20/2+D20/①基本情報と建物情報の入力!H42/20*C20), "-"), "-")</f>
        <v>-</v>
      </c>
      <c r="CK20" s="25" t="str">
        <f>IF(A20&lt;=①基本情報と建物情報の入力!$G$20, IF(①基本情報と建物情報の入力!H42&gt;=1, IF(①基本情報と建物情報の入力!H42=1, C20*E20/20, 0), "-"), "-")</f>
        <v>-</v>
      </c>
      <c r="CL20" s="24" t="str">
        <f>IF(A20&lt;=①基本情報と建物情報の入力!$G$20, IF(①基本情報と建物情報の入力!H42&gt;=2, C20/2+D20/①基本情報と建物情報の入力!H42/20*C20,"-"), "-")</f>
        <v>-</v>
      </c>
      <c r="CM20" s="16" t="str">
        <f>IF(A20&lt;=①基本情報と建物情報の入力!$G$20, IF(①基本情報と建物情報の入力!H42&gt;=2, 0,"-"), "-")</f>
        <v>-</v>
      </c>
      <c r="CN20" s="16" t="str">
        <f>IF(A20&lt;=①基本情報と建物情報の入力!$G$20, IF(①基本情報と建物情報の入力!H42&gt;=2, C20/2+D20/①基本情報と建物情報の入力!H42/20*C20,"-"), "-")</f>
        <v>-</v>
      </c>
      <c r="CO20" s="25" t="str">
        <f>IF(A20&lt;=①基本情報と建物情報の入力!$G$20, IF(①基本情報と建物情報の入力!H42&gt;=2, C20*E20/20, "-"), "-")</f>
        <v>-</v>
      </c>
      <c r="CP20" s="24" t="str">
        <f>IF(A20&lt;=①基本情報と建物情報の入力!$G$20, IF(①基本情報と建物情報の入力!H42&gt;=3, C20+D20/①基本情報と建物情報の入力!H42/20*C20, "-"), "-")</f>
        <v>-</v>
      </c>
      <c r="CQ20" s="16" t="str">
        <f>IF(A20&lt;=①基本情報と建物情報の入力!$G$20, IF(①基本情報と建物情報の入力!H42&gt;=3, 0, "-"), "-")</f>
        <v>-</v>
      </c>
      <c r="CR20" s="16" t="str">
        <f>IF(A20&lt;=①基本情報と建物情報の入力!$G$20, IF(①基本情報と建物情報の入力!H42&gt;=3, C20+D20/①基本情報と建物情報の入力!H42/20*C20, "-"), "-")</f>
        <v>-</v>
      </c>
      <c r="CS20" s="25" t="str">
        <f>IF(A20&lt;=①基本情報と建物情報の入力!$G$20, IF(①基本情報と建物情報の入力!H42&gt;=3, 0, "-"), "-")</f>
        <v>-</v>
      </c>
      <c r="CT20" s="24" t="str">
        <f>IF(A20&lt;=①基本情報と建物情報の入力!$G$20, IF(①基本情報と建物情報の入力!H42&gt;=1, IF(F20&gt;0, IF(A20=①基本情報と建物情報の入力!$G$20, IF(①基本情報と建物情報の入力!H42=1, D20*E20/20/①基本情報と建物情報の入力!H42*2, E20/2+D20*E20/20/①基本情報と建物情報の入力!H42*2),IF(①基本情報と建物情報の入力!H42=1, F20/10/①基本情報と建物情報の入力!H42,F20/D20/2+F20/10/①基本情報と建物情報の入力!H42)),0),"-"),"-")</f>
        <v>-</v>
      </c>
      <c r="CU20" s="16" t="str">
        <f>IF(A20&lt;=①基本情報と建物情報の入力!$G$20, IF(①基本情報と建物情報の入力!H42&gt;=2, IF(F20&gt;0, IF(A20=①基本情報と建物情報の入力!$G$20,E20/2+D20*E20/20/①基本情報と建物情報の入力!H42*2, F20/D20/2+F20/10/①基本情報と建物情報の入力!H42),0),"-"),"-")</f>
        <v>-</v>
      </c>
      <c r="CV20" s="25" t="str">
        <f>IF(A20&lt;=①基本情報と建物情報の入力!$G$20, IF(①基本情報と建物情報の入力!H42&gt;=3, IF(F20&gt;0, IF(A20=①基本情報と建物情報の入力!$G$20, E20+E20*D20/20/①基本情報と建物情報の入力!H42*2, F20/D20+F20/10/①基本情報と建物情報の入力!H42),0),"-"), "-")</f>
        <v>-</v>
      </c>
      <c r="CW20" s="24" t="str">
        <f>IF(A20&lt;=①基本情報と建物情報の入力!$G$20, IF(①基本情報と建物情報の入力!H42&gt;=1, IF(A20=1, IF(A20=①基本情報と建物情報の入力!$G$20, 0, IF(F20&gt;0, 0, IF(G21&gt;0, 0, D20/①基本情報と建物情報の入力!H42/2))), IF(A20=①基本情報と建物情報の入力!$G$20, IF(G20&gt;0, 0, IF(F19&gt;0, 0, D20/①基本情報と建物情報の入力!H42/2)), IF(F20&gt;0, IF(G20&gt;0, 0, IF(F19&gt;0, 0, D20/①基本情報と建物情報の入力!H42/2)), IF(G20&gt;0, IF(G21&gt;0, 0, D20/①基本情報と建物情報の入力!H42/2), IF(G21&gt;0, IF(F19&gt;0, 0,D20/①基本情報と建物情報の入力!H42/2), IF(F19&gt;0, D20/①基本情報と建物情報の入力!H42/2, D20/①基本情報と建物情報の入力!H42)))))),"-"),"-")</f>
        <v>-</v>
      </c>
      <c r="CX20" s="16" t="str">
        <f>IF(A20&lt;=①基本情報と建物情報の入力!$G$20, IF(①基本情報と建物情報の入力!H42&gt;=1, IF(A20=1, IF(A20=①基本情報と建物情報の入力!$G$20, 0, E20/2), IF(A20=①基本情報と建物情報の入力!$G$20, E20/2, E20)),"-"),"-")</f>
        <v>-</v>
      </c>
      <c r="CY20" s="16" t="str">
        <f>IF(A20&lt;=①基本情報と建物情報の入力!$G$20, IF(①基本情報と建物情報の入力!H42&gt;=1, IF(A20=1, IF(A20=①基本情報と建物情報の入力!$G$20, 0, D20/①基本情報と建物情報の入力!H42/2), IF(A20=①基本情報と建物情報の入力!$G$20, D20/①基本情報と建物情報の入力!H42/2, D20/①基本情報と建物情報の入力!H42)),"-"),"-")</f>
        <v>-</v>
      </c>
      <c r="CZ20" s="25" t="str">
        <f>IF(A20&lt;=①基本情報と建物情報の入力!$G$20, IF(①基本情報と建物情報の入力!H42&gt;=1, IF(A20=1, IF(A20=①基本情報と建物情報の入力!$G$20, 0, IF(①基本情報と建物情報の入力!H42=1, E20/2, 0)), IF(A20=①基本情報と建物情報の入力!$G$20, IF(①基本情報と建物情報の入力!H42=1, E20/2, 0),IF(①基本情報と建物情報の入力!H42=1, E20, 0))),"-"),"-")</f>
        <v>-</v>
      </c>
      <c r="DA20" s="46" t="str">
        <f>IF(A20&lt;=①基本情報と建物情報の入力!$G$20, IF(①基本情報と建物情報の入力!H42&gt;=2, IF(A20=1, IF(A20=①基本情報と建物情報の入力!$G$20, 0, IF(F20&gt;0, 0, IF(G21&gt;0, 0, D20/①基本情報と建物情報の入力!H42/2))), IF(A20=①基本情報と建物情報の入力!$G$20, IF(G20&gt;0, 0, IF(F19&gt;0, 0, D20/①基本情報と建物情報の入力!H42/2)), IF(F20&gt;0, IF(G20&gt;0, 0, IF(F19&gt;0, 0, D20/①基本情報と建物情報の入力!H42/2)), IF(G20&gt;0, IF(G21&gt;0, 0, D20/①基本情報と建物情報の入力!H42/2), IF(G21&gt;0,IF(F19&gt;0, 0, D20/①基本情報と建物情報の入力!H42/2), IF(F19&gt;0, D20/①基本情報と建物情報の入力!H42/2, D20/①基本情報と建物情報の入力!H42)))))),"-"),"-")</f>
        <v>-</v>
      </c>
      <c r="DB20" s="16" t="str">
        <f>IF(A20&lt;=①基本情報と建物情報の入力!$G$20, IF(①基本情報と建物情報の入力!H42&gt;=2, 0,"-"),"-")</f>
        <v>-</v>
      </c>
      <c r="DC20" s="16" t="str">
        <f>IF(A20&lt;=①基本情報と建物情報の入力!$G$20, IF(①基本情報と建物情報の入力!H42&gt;=2, IF(A20=1, IF(A20=①基本情報と建物情報の入力!$G$20, 0, D20/①基本情報と建物情報の入力!H42/2), IF(A20=①基本情報と建物情報の入力!$G$20, D20/①基本情報と建物情報の入力!H42/2, D20/①基本情報と建物情報の入力!H42)),"-"),"-")</f>
        <v>-</v>
      </c>
      <c r="DD20" s="25" t="str">
        <f>IF(A20&lt;=①基本情報と建物情報の入力!$G$20, IF(①基本情報と建物情報の入力!H42&gt;=2, IF(A20=1, IF(A20=①基本情報と建物情報の入力!$G$20, 0, E20/2), IF(A20=①基本情報と建物情報の入力!$G$20, E20/2, E20)),"-"),"-")</f>
        <v>-</v>
      </c>
      <c r="DE20" s="47" t="str">
        <f>IF(A20&lt;=①基本情報と建物情報の入力!$G$20, IF(①基本情報と建物情報の入力!H42&gt;=3, IF(A20=1, IF(A20=①基本情報と建物情報の入力!$G$20, 0, IF(F20&gt;0, 0, IF(G21&gt;0, 0, D20/①基本情報と建物情報の入力!H42/2))), IF(A20=①基本情報と建物情報の入力!$G$20, IF(G20&gt;0, 0, IF(F19&gt;0, 0, D20/①基本情報と建物情報の入力!H42/2)), IF(F20&gt;0, IF(G20&gt;0, 0, IF(F19&gt;0, 0, D20/①基本情報と建物情報の入力!H42/2)), IF(G20&gt;0, IF(G21&gt;0, 0, D20/①基本情報と建物情報の入力!H42/2), IF(G21&gt;0, IF(F19&gt;0, 0, D20/①基本情報と建物情報の入力!H42/2), IF(F19&gt;0, D20/①基本情報と建物情報の入力!H42/2, D20/①基本情報と建物情報の入力!H42)))))),"-"),"-")</f>
        <v>-</v>
      </c>
      <c r="DF20" s="16" t="str">
        <f>IF(A20&lt;=①基本情報と建物情報の入力!$G$20, IF(①基本情報と建物情報の入力!H42&gt;=3, 0, "-"),"-")</f>
        <v>-</v>
      </c>
      <c r="DG20" s="16" t="str">
        <f>IF(A20&lt;=①基本情報と建物情報の入力!$G$20, IF(①基本情報と建物情報の入力!H42&gt;=3, IF(A20=1, IF(A20=①基本情報と建物情報の入力!$G$20, 0, D20/①基本情報と建物情報の入力!H42/2), IF(A20=①基本情報と建物情報の入力!$G$20, D20/①基本情報と建物情報の入力!H42/2, D20/①基本情報と建物情報の入力!H42)),"-"),"-")</f>
        <v>-</v>
      </c>
      <c r="DH20" s="25" t="str">
        <f>IF(A20&lt;=①基本情報と建物情報の入力!$G$20, IF(①基本情報と建物情報の入力!H42&gt;=3, 0, "-"),"-")</f>
        <v>-</v>
      </c>
      <c r="DI20" s="24" t="str">
        <f>IF(A20&lt;=①基本情報と建物情報の入力!$G$20, IF(①基本情報と建物情報の入力!H42&gt;=1, IF(A20=1, 0, IF(G20&gt;0, IF(①基本情報と建物情報の入力!H42=1, G20/10/①基本情報と建物情報の入力!H42, G20/D20/2+G20/10/①基本情報と建物情報の入力!H42), 0)),"-"),"-")</f>
        <v>-</v>
      </c>
      <c r="DJ20" s="16" t="str">
        <f>IF(A20&lt;=①基本情報と建物情報の入力!$G$20, IF(①基本情報と建物情報の入力!H42&gt;=2, IF(A20=1, 0, IF(G20&gt;0, G20/D20/2+G20/10/①基本情報と建物情報の入力!H42, 0)),"-"),"-")</f>
        <v>-</v>
      </c>
      <c r="DK20" s="25" t="str">
        <f>IF(A20&lt;=①基本情報と建物情報の入力!$G$20, IF(①基本情報と建物情報の入力!H42&gt;=3, IF(A20=1, 0, IF(G20&gt;0, G20/D20+G20/10/①基本情報と建物情報の入力!H42, 0)),"-"),"-")</f>
        <v>-</v>
      </c>
      <c r="DL20" s="24" t="str">
        <f>IF(A20&lt;=①基本情報と建物情報の入力!$G$20, IF(①基本情報と建物情報の入力!H42&gt;=1, IF(A20=1, IF(A20=①基本情報と建物情報の入力!$G$20, 0, IF(F20&gt;0, D20/①基本情報と建物情報の入力!H42/2, 0)), IF(A20=①基本情報と建物情報の入力!$G$20, IF(F19&gt;0, D20/①基本情報と建物情報の入力!H42/2, 0), IF(F20&gt;0, IF(F19&gt;0, D20/①基本情報と建物情報の入力!H42, D20/①基本情報と建物情報の入力!H42/2), IF(F19&gt;0, D20/①基本情報と建物情報の入力!H42/2, 0)))),"-"),"-")</f>
        <v>-</v>
      </c>
      <c r="DM20" s="16" t="str">
        <f>IF(A20&lt;=①基本情報と建物情報の入力!$G$20, IF(①基本情報と建物情報の入力!H42&gt;=2, IF(A20=1, IF(A20=①基本情報と建物情報の入力!$G$20, 0, IF(F20&gt;0, D20/①基本情報と建物情報の入力!H42/2, 0)), IF(A20=①基本情報と建物情報の入力!$G$20, IF(F19&gt;0, D20/①基本情報と建物情報の入力!H42/2, 0), IF(F20&gt;0, IF(F19&gt;0, D20/①基本情報と建物情報の入力!H42, D20/①基本情報と建物情報の入力!H42/2), IF(F19&gt;0, D20/①基本情報と建物情報の入力!H42/2, 0)))),"-"),"-")</f>
        <v>-</v>
      </c>
      <c r="DN20" s="25" t="str">
        <f>IF(A20&lt;=①基本情報と建物情報の入力!$G$20, IF(①基本情報と建物情報の入力!H42&gt;=3, IF(A20=1, IF(A20=①基本情報と建物情報の入力!$G$20, 0, IF(F20&gt;0, D20/①基本情報と建物情報の入力!H42/2, 0)), IF(A20=①基本情報と建物情報の入力!$G$20, IF(F19&gt;0, D20/①基本情報と建物情報の入力!H42/2, 0), IF(F20&gt;0, IF(F19&gt;0, D20/①基本情報と建物情報の入力!H42, D20/①基本情報と建物情報の入力!H42/2), IF(F19&gt;0, D20/①基本情報と建物情報の入力!H42/2, 0)))),"-"),"-")</f>
        <v>-</v>
      </c>
      <c r="DO20" s="24" t="str">
        <f>IF(A20&lt;=①基本情報と建物情報の入力!$G$20, IF(①基本情報と建物情報の入力!H42&gt;=1, IF(A20=1, IF(A20=①基本情報と建物情報の入力!$G$20, 0, IF(G21&gt;0, D20/①基本情報と建物情報の入力!H42/2, 0)), IF(A20=①基本情報と建物情報の入力!$G$20, IF(G20&gt;0, D20/①基本情報と建物情報の入力!H42/2,0), IF(G20&gt;0, IF(G21&gt;0, D20/①基本情報と建物情報の入力!H43, D20/①基本情報と建物情報の入力!H42/2), IF(G21&gt;0, D20/①基本情報と建物情報の入力!H42/2,0)))),"-"),"-")</f>
        <v>-</v>
      </c>
      <c r="DP20" s="16" t="str">
        <f>IF(A20&lt;=①基本情報と建物情報の入力!$G$20, IF(①基本情報と建物情報の入力!H42&gt;=2, IF(A20=1, IF(A20=①基本情報と建物情報の入力!$G$20, 0, IF(G21&gt;0, D20/①基本情報と建物情報の入力!H42/2, 0)), IF(A20=①基本情報と建物情報の入力!$G$20, IF(G20&gt;0, D20/①基本情報と建物情報の入力!H42/2,0), IF(G20&gt;0, IF(G21&gt;0, D20/①基本情報と建物情報の入力!H43, D20/①基本情報と建物情報の入力!H42/2), IF(G21&gt;0, D20/①基本情報と建物情報の入力!H42/2,0)))),"-"),"-")</f>
        <v>-</v>
      </c>
      <c r="DQ20" s="25" t="str">
        <f>IF(A20&lt;=①基本情報と建物情報の入力!$G$20, IF(①基本情報と建物情報の入力!H42&gt;=3, IF(A20=1, IF(A20=①基本情報と建物情報の入力!$G$20, 0, IF(G21&gt;0, D20/①基本情報と建物情報の入力!H42/2, 0)), IF(A20=①基本情報と建物情報の入力!$G$20, IF(G20&gt;0, D20/①基本情報と建物情報の入力!H42/2,0), IF(G20&gt;0, IF(G21&gt;0, D20/①基本情報と建物情報の入力!H43, D20/①基本情報と建物情報の入力!H42/2), IF(G21&gt;0, D20/①基本情報と建物情報の入力!H42/2,0)))),"-"),"-")</f>
        <v>-</v>
      </c>
      <c r="DR20" s="24" t="str">
        <f>IF(A20&lt;=①基本情報と建物情報の入力!$G$20, IF(①基本情報と建物情報の入力!H42&gt;=1, IF(A20=1, D20/①基本情報と建物情報の入力!H42, 0),"-"),"-")</f>
        <v>-</v>
      </c>
      <c r="DS20" s="16" t="str">
        <f>IF(A20&lt;=①基本情報と建物情報の入力!$G$20, IF(①基本情報と建物情報の入力!H42&gt;=1, IF(A20=1, E20, 0),"-"),"-")</f>
        <v>-</v>
      </c>
      <c r="DT20" s="16" t="str">
        <f>IF(A20&lt;=①基本情報と建物情報の入力!$G$20, IF(①基本情報と建物情報の入力!H42&gt;=1, IF(A20=1, D20/①基本情報と建物情報の入力!H42, 0),"-"),"-")</f>
        <v>-</v>
      </c>
      <c r="DU20" s="25" t="str">
        <f>IF(A20&lt;=①基本情報と建物情報の入力!$G$20, IF(①基本情報と建物情報の入力!H42&gt;=1, IF(A20=1, IF(①基本情報と建物情報の入力!H42=1, E20, 0), 0),"-"),"-")</f>
        <v>-</v>
      </c>
      <c r="DV20" s="24" t="str">
        <f>IF(A20&lt;=①基本情報と建物情報の入力!$G$20, IF(①基本情報と建物情報の入力!H42&gt;=2, IF(A20=1, D20/①基本情報と建物情報の入力!H42, 0),"-"),"-")</f>
        <v>-</v>
      </c>
      <c r="DW20" s="16" t="str">
        <f>IF(A20&lt;=①基本情報と建物情報の入力!$G$20, IF(①基本情報と建物情報の入力!H42&gt;=2, 0,"-"),"-")</f>
        <v>-</v>
      </c>
      <c r="DX20" s="16" t="str">
        <f>IF(A20&lt;=①基本情報と建物情報の入力!$G$20, IF(①基本情報と建物情報の入力!H42&gt;=2, IF(A20=1, D20/①基本情報と建物情報の入力!H42, 0),"-"),"-")</f>
        <v>-</v>
      </c>
      <c r="DY20" s="25" t="str">
        <f>IF(A20&lt;=①基本情報と建物情報の入力!$G$20, IF(①基本情報と建物情報の入力!H42&gt;=2, IF(A20=1, E20, 0),"-"),"-")</f>
        <v>-</v>
      </c>
      <c r="DZ20" s="24" t="str">
        <f>IF(A20&lt;=①基本情報と建物情報の入力!$G$20, IF(①基本情報と建物情報の入力!H42&gt;=3, IF(A20=1, D20/①基本情報と建物情報の入力!H42, 0),"-"),"-")</f>
        <v>-</v>
      </c>
      <c r="EA20" s="16" t="str">
        <f>IF(A20&lt;=①基本情報と建物情報の入力!$G$20, IF(①基本情報と建物情報の入力!H42&gt;=3, 0, "-"),"-")</f>
        <v>-</v>
      </c>
      <c r="EB20" s="16" t="str">
        <f>IF(A20&lt;=①基本情報と建物情報の入力!$G$20, IF(①基本情報と建物情報の入力!H42&gt;=3, IF(A20=1, D20/①基本情報と建物情報の入力!H42, 0),"-"),"-")</f>
        <v>-</v>
      </c>
      <c r="EC20" s="25" t="str">
        <f>IF(A20&lt;=①基本情報と建物情報の入力!$G$20, IF(①基本情報と建物情報の入力!H42&gt;=3, 0, "-"),"-")</f>
        <v>-</v>
      </c>
      <c r="ED20" s="24" t="str">
        <f>IF(A20&lt;=①基本情報と建物情報の入力!$G$20, IF(①基本情報と建物情報の入力!H42&gt;=1, IF(A20=1, IF(①基本情報と建物情報の入力!H42=1, D20*E20/①基本情報と建物情報の入力!H42/10, E20/2+D20*E20/①基本情報と建物情報の入力!H42/10),0),"-"),"-")</f>
        <v>-</v>
      </c>
      <c r="EE20" s="16" t="str">
        <f>IF(A20&lt;=①基本情報と建物情報の入力!$G$20, IF(①基本情報と建物情報の入力!H42&gt;=2, IF(A20=1, E20/2+D20*E20/①基本情報と建物情報の入力!H42/10,0),"-"),"-")</f>
        <v>-</v>
      </c>
      <c r="EF20" s="25" t="str">
        <f>IF(A20&lt;=①基本情報と建物情報の入力!$G$20, IF(①基本情報と建物情報の入力!H42&gt;=3, IF(A20=1, E20+D20*E20/①基本情報と建物情報の入力!H42/10,0),"-"),"-")</f>
        <v>-</v>
      </c>
      <c r="EG20" s="99"/>
      <c r="EH20" s="24" t="str">
        <f>IF(A20&lt;=①基本情報と建物情報の入力!$G$20, IF(①基本情報と建物情報の入力!H42&gt;=1, SUM(AT20:AU20,AW20),"-"),"-")</f>
        <v>-</v>
      </c>
      <c r="EI20" s="16" t="str">
        <f>IF(A20&lt;=①基本情報と建物情報の入力!$G$20, IF(①基本情報と建物情報の入力!H42&gt;=2, SUM(AX20:AY20,BA20),"-"),"-")</f>
        <v>-</v>
      </c>
      <c r="EJ20" s="25" t="str">
        <f>IF(A20&lt;=①基本情報と建物情報の入力!$G$20, IF(①基本情報と建物情報の入力!H42&gt;=3, SUM(BB20:BC20,BE20),"-"),"-")</f>
        <v>-</v>
      </c>
      <c r="EK20" s="24" t="str">
        <f>IF(A20&lt;=①基本情報と建物情報の入力!$G$20, IF(①基本情報と建物情報の入力!H42&gt;=1,  AV20,"-"),"-")</f>
        <v>-</v>
      </c>
      <c r="EL20" s="16" t="str">
        <f>IF(A20&lt;=①基本情報と建物情報の入力!$G$20, IF(①基本情報と建物情報の入力!H42&gt;=2,AZ20,"-"),"-")</f>
        <v>-</v>
      </c>
      <c r="EM20" s="25" t="str">
        <f>IF(A20&lt;=①基本情報と建物情報の入力!$G$20, IF(①基本情報と建物情報の入力!H42&gt;=3, BD20,"-"),"-")</f>
        <v>-</v>
      </c>
      <c r="EN20" s="24" t="str">
        <f>IF($A20&lt;=①基本情報と建物情報の入力!$G$20, IF(①基本情報と建物情報の入力!$H42&gt;=1, SUM(AE20:AF20,AH20),"-"),"-")</f>
        <v>-</v>
      </c>
      <c r="EO20" s="16" t="str">
        <f>IF($A20&lt;=①基本情報と建物情報の入力!$G$20, IF(①基本情報と建物情報の入力!$H42&gt;=2, SUM(AI20:AJ20,AL20),"-"),"-")</f>
        <v>-</v>
      </c>
      <c r="EP20" s="25" t="str">
        <f>IF($A20&lt;=①基本情報と建物情報の入力!$G$20, IF(①基本情報と建物情報の入力!$H42&gt;=3, SUM(AM20:AN20,AP20),"-"),"-")</f>
        <v>-</v>
      </c>
      <c r="EQ20" s="24" t="str">
        <f>IF($A20&lt;=①基本情報と建物情報の入力!$G$20, IF(①基本情報と建物情報の入力!$H42&gt;=1, AG20,"-"),"-")</f>
        <v>-</v>
      </c>
      <c r="ER20" s="16" t="str">
        <f>IF($A20&lt;=①基本情報と建物情報の入力!$G$20, IF(①基本情報と建物情報の入力!$H42&gt;=2, AK20,"-"),"-")</f>
        <v>-</v>
      </c>
      <c r="ES20" s="25" t="str">
        <f>IF($A20&lt;=①基本情報と建物情報の入力!$G$20, IF(①基本情報と建物情報の入力!$H42&gt;=3, AO20,"-"),"-")</f>
        <v>-</v>
      </c>
      <c r="ET20" s="99"/>
      <c r="EU20" s="24" t="str">
        <f>IF($A20&lt;=①基本情報と建物情報の入力!$G$20, IF(①基本情報と建物情報の入力!$H42&gt;=1,SUM(EH20,EK20),"-"),"-")</f>
        <v>-</v>
      </c>
      <c r="EV20" s="16" t="str">
        <f>IF($A20&lt;=①基本情報と建物情報の入力!$G$20, IF(①基本情報と建物情報の入力!$H42&gt;=2,SUM(EI20,EL20),"-"),"-")</f>
        <v>-</v>
      </c>
      <c r="EW20" s="25" t="str">
        <f>IF($A20&lt;=①基本情報と建物情報の入力!$G$20, IF(①基本情報と建物情報の入力!$H42&gt;=3,SUM(EJ20,EM20),"-"),"-")</f>
        <v>-</v>
      </c>
      <c r="EX20" s="24" t="str">
        <f>IF($A20&lt;=①基本情報と建物情報の入力!$G$20, IF(①基本情報と建物情報の入力!$H42&gt;=1,   Y20,"-"),"-")</f>
        <v>-</v>
      </c>
      <c r="EY20" s="16" t="str">
        <f>IF($A20&lt;=①基本情報と建物情報の入力!$G$20, IF(①基本情報と建物情報の入力!$H42&gt;=1,   Z20,"-"),"-")</f>
        <v>-</v>
      </c>
      <c r="EZ20" s="25" t="str">
        <f>IF($A20&lt;=①基本情報と建物情報の入力!$G$20, IF(①基本情報と建物情報の入力!$H42&gt;=1,   AA20,"-"),"-")</f>
        <v>-</v>
      </c>
      <c r="FA20" s="24" t="str">
        <f>IF($A20&lt;=①基本情報と建物情報の入力!$G$20, IF(①基本情報と建物情報の入力!$H42&gt;=1, IF($A20=1, P20, 0),"-"),"-")</f>
        <v>-</v>
      </c>
      <c r="FB20" s="16" t="str">
        <f>IF($A20&lt;=①基本情報と建物情報の入力!$G$20, IF(①基本情報と建物情報の入力!$H42&gt;=2, IF($A20=1, Q20, 0),"-"),"-")</f>
        <v>-</v>
      </c>
      <c r="FC20" s="25" t="str">
        <f>IF($A20&lt;=①基本情報と建物情報の入力!$G$20, IF(①基本情報と建物情報の入力!$H42&gt;=3, IF($A20=1, R20, 0),"-"),"-")</f>
        <v>-</v>
      </c>
      <c r="FD20" s="24" t="str">
        <f>IF($A20&lt;=①基本情報と建物情報の入力!$G$20, IF(①基本情報と建物情報の入力!$H42&gt;=1, AB20,"-"),"-")</f>
        <v>-</v>
      </c>
      <c r="FE20" s="16" t="str">
        <f>IF($A20&lt;=①基本情報と建物情報の入力!$G$20, IF(①基本情報と建物情報の入力!$H42&gt;=2, AC20,"-"),"-")</f>
        <v>-</v>
      </c>
      <c r="FF20" s="25" t="str">
        <f>IF($A20&lt;=①基本情報と建物情報の入力!$G$20, IF(①基本情報と建物情報の入力!$H42&gt;=3, AD20,"-"),"-")</f>
        <v>-</v>
      </c>
      <c r="FG20" s="24" t="str">
        <f>IF($A20&lt;=①基本情報と建物情報の入力!$G$20, IF(①基本情報と建物情報の入力!$H42&gt;=1, BF20,"-"),"-")</f>
        <v>-</v>
      </c>
      <c r="FH20" s="16" t="str">
        <f>IF($A20&lt;=①基本情報と建物情報の入力!$G$20, IF(①基本情報と建物情報の入力!$H42&gt;=2, BG20,"-"),"-")</f>
        <v>-</v>
      </c>
      <c r="FI20" s="25" t="str">
        <f>IF($A20&lt;=①基本情報と建物情報の入力!$G$20, IF(①基本情報と建物情報の入力!$H42&gt;=3, BH20,"-"),"-")</f>
        <v>-</v>
      </c>
      <c r="FJ20" s="24" t="str">
        <f>IF($A20&lt;=①基本情報と建物情報の入力!$G$20, IF(①基本情報と建物情報の入力!$H42&gt;=1, IF($A20=1, 0, BI20),"-"),"-")</f>
        <v>-</v>
      </c>
      <c r="FK20" s="16" t="str">
        <f>IF($A20&lt;=①基本情報と建物情報の入力!$G$20, IF(①基本情報と建物情報の入力!$H42&gt;=1, IF($A20=1, 0, BJ20),"-"),"-")</f>
        <v>-</v>
      </c>
      <c r="FL20" s="25" t="str">
        <f>IF($A20&lt;=①基本情報と建物情報の入力!$G$20, IF(①基本情報と建物情報の入力!$H42&gt;=1, IF($A20=1, 0, BK20),"-"),"-")</f>
        <v>-</v>
      </c>
      <c r="FM20" s="24" t="str">
        <f>IF($A20&lt;=①基本情報と建物情報の入力!$G$20, IF(①基本情報と建物情報の入力!$H42&gt;=1, BL20,"-"),"-")</f>
        <v>-</v>
      </c>
      <c r="FN20" s="16" t="str">
        <f>IF($A20&lt;=①基本情報と建物情報の入力!$G$20, IF(①基本情報と建物情報の入力!$H42&gt;=2, BM20,"-"),"-")</f>
        <v>-</v>
      </c>
      <c r="FO20" s="25" t="str">
        <f>IF($A20&lt;=①基本情報と建物情報の入力!$G$20, IF(①基本情報と建物情報の入力!$H42&gt;=3, BN20,"-"),"-")</f>
        <v>-</v>
      </c>
      <c r="FP20" s="24" t="str">
        <f>IF($A20&lt;=①基本情報と建物情報の入力!$G$20, IF(①基本情報と建物情報の入力!$H42&gt;=1, SUM(EN20,EQ20),"-"),"-")</f>
        <v>-</v>
      </c>
      <c r="FQ20" s="16" t="str">
        <f>IF($A20&lt;=①基本情報と建物情報の入力!$G$20, IF(①基本情報と建物情報の入力!$H42&gt;=2, SUM(EO20,ER20),"-"),"-")</f>
        <v>-</v>
      </c>
      <c r="FR20" s="25" t="str">
        <f>IF($A20&lt;=①基本情報と建物情報の入力!$G$20, IF(①基本情報と建物情報の入力!$H42&gt;=3, SUM(EP20,ES20),"-"),"-")</f>
        <v>-</v>
      </c>
      <c r="FS20" s="24" t="str">
        <f>IF($A20&lt;=①基本情報と建物情報の入力!$G$20, IF(①基本情報と建物情報の入力!$H42&gt;=1, AQ20,"-"),"-")</f>
        <v>-</v>
      </c>
      <c r="FT20" s="16" t="str">
        <f>IF($A20&lt;=①基本情報と建物情報の入力!$G$20, IF(①基本情報と建物情報の入力!$H42&gt;=2, AR20,"-"),"-")</f>
        <v>-</v>
      </c>
      <c r="FU20" s="25" t="str">
        <f>IF($A20&lt;=①基本情報と建物情報の入力!$G$20, IF(①基本情報と建物情報の入力!$H42&gt;=3, AS20,"-"),"-")</f>
        <v>-</v>
      </c>
      <c r="FV20" s="24" t="str">
        <f>IF($A20&lt;=①基本情報と建物情報の入力!$G$20, IF(①基本情報と建物情報の入力!$H42&gt;=1, SUM(EU20,EX20,FA20,FD20,FG20,FJ20,FM20,FP20,FS20),"-"),"-")</f>
        <v>-</v>
      </c>
      <c r="FW20" s="16" t="str">
        <f>IF($A20&lt;=①基本情報と建物情報の入力!$G$20, IF(①基本情報と建物情報の入力!$H42&gt;=2, SUM(EV20,EY20,FB20,FE20,FH20,FK20,FN20,FQ20,FT20),"-"),"-")</f>
        <v>-</v>
      </c>
      <c r="FX20" s="25" t="str">
        <f>IF($A20&lt;=①基本情報と建物情報の入力!$G$20, IF(①基本情報と建物情報の入力!$H42&gt;=3, SUM(EW20,EZ20,FC20,FF20,FI20,FL20,FO20,FR20,FU20),"-"),"-")</f>
        <v>-</v>
      </c>
      <c r="FY20" s="99"/>
      <c r="FZ20" s="24" t="str">
        <f>IF($A20&lt;=①基本情報と建物情報の入力!$G$20, ①基本情報と建物情報の入力!H$61, "-")</f>
        <v>-</v>
      </c>
      <c r="GA20" s="16" t="str">
        <f>IF($A20&lt;=①基本情報と建物情報の入力!$G$20, ①基本情報と建物情報の入力!H$62, "-")</f>
        <v>-</v>
      </c>
      <c r="GB20" s="16" t="str">
        <f>IF($A20&lt;=①基本情報と建物情報の入力!$G$20, ①基本情報と建物情報の入力!H$63, "-")</f>
        <v>-</v>
      </c>
      <c r="GC20" s="16" t="str">
        <f>IF($A20&lt;=①基本情報と建物情報の入力!$G$20, ①基本情報と建物情報の入力!H$64, "-")</f>
        <v>-</v>
      </c>
      <c r="GD20" s="16" t="str">
        <f>IF($A20&lt;=①基本情報と建物情報の入力!$G$20, ①基本情報と建物情報の入力!H$65, "-")</f>
        <v>-</v>
      </c>
      <c r="GE20" s="16" t="str">
        <f>IF($A20&lt;=①基本情報と建物情報の入力!$G$20, ①基本情報と建物情報の入力!H$66, "-")</f>
        <v>-</v>
      </c>
      <c r="GF20" s="16" t="str">
        <f>IF(A20&lt;=①基本情報と建物情報の入力!$G$20, ①基本情報と建物情報の入力!$H$66/(2*(0.09-0.15)*①基本情報と建物情報の入力!$H$66+1),"-")</f>
        <v>-</v>
      </c>
      <c r="GG20" s="16" t="str">
        <f>IF($A20&lt;=①基本情報と建物情報の入力!$G$20, ①基本情報と建物情報の入力!H$67, "-")</f>
        <v>-</v>
      </c>
      <c r="GH20" s="25" t="str">
        <f>IF($A20&lt;=①基本情報と建物情報の入力!$G$20, 4.65, "-")</f>
        <v>-</v>
      </c>
      <c r="GI20" s="99"/>
      <c r="GJ20" s="24" t="str">
        <f>IF($A20&lt;=①基本情報と建物情報の入力!$G$20,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0" s="16" t="str">
        <f t="array" ref="GK20">IF($A20&lt;=①基本情報と建物情報の入力!$G$20,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0" s="16" t="str">
        <f t="array" ref="GL20">IF($A20&lt;=①基本情報と建物情報の入力!$G$20,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0" s="16" t="str">
        <f t="array" ref="GM20">IF($A20&lt;=①基本情報と建物情報の入力!$G$20,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0" s="16" t="str">
        <f t="array" ref="GN20">IF($A20&lt;=①基本情報と建物情報の入力!$G$20,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0" s="16" t="str">
        <f t="array" ref="GO20">IF($A20&lt;=①基本情報と建物情報の入力!$G$20,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0" s="16" t="str">
        <f t="array" ref="GP20">IF($A20&lt;=①基本情報と建物情報の入力!$G$20,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0" s="16" t="str">
        <f t="array" ref="GQ20">IF($A20&lt;=①基本情報と建物情報の入力!$G$20,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0" s="16" t="str">
        <f t="array" ref="GR20">IF($A20&lt;=①基本情報と建物情報の入力!$G$20,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0" s="16" t="str">
        <f t="array" ref="GS20">IF($A20&lt;=①基本情報と建物情報の入力!$G$20,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0" s="25" t="str">
        <f t="array" ref="GT20">IF($A20&lt;=①基本情報と建物情報の入力!$G$20,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0" s="99"/>
      <c r="GV20" s="24" t="str">
        <f>IF($A20&lt;=①基本情報と建物情報の入力!$G$20, 温度差係数!$A$10, "-")</f>
        <v>-</v>
      </c>
      <c r="GW20" s="16" t="str">
        <f>IF($A20&lt;=①基本情報と建物情報の入力!$G$20,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0" s="16" t="str">
        <f>IF($A20&lt;=①基本情報と建物情報の入力!$G$20, 温度差係数!$B$10, "-")</f>
        <v>-</v>
      </c>
      <c r="GY20" s="25" t="str">
        <f>IF($A20&lt;=①基本情報と建物情報の入力!$G$20, INDEX(温度差係数!$C$10:$J$10, 0, MATCH(①基本情報と建物情報の入力!$G$13, 温度差係数!$C$9:$J$9, 0)), "-")</f>
        <v>-</v>
      </c>
      <c r="GZ20" s="99"/>
      <c r="HA20" s="24" t="str">
        <f>IF($A20&lt;=①基本情報と建物情報の入力!$G$20, IF(①基本情報と建物情報の入力!$H42&gt;=1, EH20*$FZ20*$GV20+EK20*$FZ20*$GW20,"-"),"-")</f>
        <v>-</v>
      </c>
      <c r="HB20" s="16" t="str">
        <f>IF($A20&lt;=①基本情報と建物情報の入力!$G$20, IF(①基本情報と建物情報の入力!$H42&gt;=2, EI20*$FZ20*$GV20+EL20*$FZ20*$GW20,"-"),"-")</f>
        <v>-</v>
      </c>
      <c r="HC20" s="25" t="str">
        <f>IF($A20&lt;=①基本情報と建物情報の入力!$G$20, IF(①基本情報と建物情報の入力!$H42&gt;=3, EJ20*$FZ20*$GV20+EM20*$FZ20*$GW20,"-"),"-")</f>
        <v>-</v>
      </c>
      <c r="HD20" s="24" t="str">
        <f>IF($A20&lt;=①基本情報と建物情報の入力!$G$20, IF(①基本情報と建物情報の入力!$H42&gt;=1, EX20*$GA20*$GV20,"-"),"-")</f>
        <v>-</v>
      </c>
      <c r="HE20" s="16" t="str">
        <f>IF($A20&lt;=①基本情報と建物情報の入力!$G$20, IF(①基本情報と建物情報の入力!$H42&gt;=2, EY20*$GA20*$GV20,"-"),"-")</f>
        <v>-</v>
      </c>
      <c r="HF20" s="25" t="str">
        <f>IF($A20&lt;=①基本情報と建物情報の入力!$G$20, IF(①基本情報と建物情報の入力!$H42&gt;=3, EZ20*$GA20*$GV20,"-"),"-")</f>
        <v>-</v>
      </c>
      <c r="HG20" s="24" t="str">
        <f>IF($A20&lt;=①基本情報と建物情報の入力!$G$20, IF(①基本情報と建物情報の入力!$H42&gt;=1, FA20*$GB20*$GX20,"-"),"-")</f>
        <v>-</v>
      </c>
      <c r="HH20" s="16" t="str">
        <f>IF($A20&lt;=①基本情報と建物情報の入力!$G$20, IF(①基本情報と建物情報の入力!$H42&gt;=2, FB20*$GB20*$GX20,"-"),"-")</f>
        <v>-</v>
      </c>
      <c r="HI20" s="25" t="str">
        <f>IF($A20&lt;=①基本情報と建物情報の入力!$G$20, IF(①基本情報と建物情報の入力!$H42&gt;=3, FC20*$GB20*$GX20,"-"),"-")</f>
        <v>-</v>
      </c>
      <c r="HJ20" s="24" t="str">
        <f>IF($A20&lt;=①基本情報と建物情報の入力!$G$20, IF(①基本情報と建物情報の入力!$H42&gt;=1, FD20*$GC20*$GV20,"-"),"-")</f>
        <v>-</v>
      </c>
      <c r="HK20" s="16" t="str">
        <f>IF($A20&lt;=①基本情報と建物情報の入力!$G$20, IF(①基本情報と建物情報の入力!$H42&gt;=2, FE20*$GC20*$GV20,"-"),"-")</f>
        <v>-</v>
      </c>
      <c r="HL20" s="25" t="str">
        <f>IF($A20&lt;=①基本情報と建物情報の入力!$G$20, IF(①基本情報と建物情報の入力!$H42&gt;=3, FF20*$GC20*$GV20,"-"),"-")</f>
        <v>-</v>
      </c>
      <c r="HM20" s="24" t="str">
        <f>IF($A20&lt;=①基本情報と建物情報の入力!$G$20, IF(①基本情報と建物情報の入力!$H42&gt;=1, FG20*$GD20*$GY20,"-"),"-")</f>
        <v>-</v>
      </c>
      <c r="HN20" s="16" t="str">
        <f>IF($A20&lt;=①基本情報と建物情報の入力!$G$20, IF(①基本情報と建物情報の入力!$H42&gt;=2, FH20*$GD20*$GY20,"-"),"-")</f>
        <v>-</v>
      </c>
      <c r="HO20" s="25" t="str">
        <f>IF($A20&lt;=①基本情報と建物情報の入力!$G$20, IF(①基本情報と建物情報の入力!$H42&gt;=3, FI20*$GD20*$GY20,"-"),"-")</f>
        <v>-</v>
      </c>
      <c r="HP20" s="24" t="str">
        <f>IF($A20&lt;=①基本情報と建物情報の入力!$G$20, IF(①基本情報と建物情報の入力!$H42&gt;=1, FJ20*$GE20*$GY20,"-"),"-")</f>
        <v>-</v>
      </c>
      <c r="HQ20" s="16" t="str">
        <f>IF($A20&lt;=①基本情報と建物情報の入力!$G$20, IF(①基本情報と建物情報の入力!$H42&gt;=2, FK20*$GE20*$GY20,"-"),"-")</f>
        <v>-</v>
      </c>
      <c r="HR20" s="25" t="str">
        <f>IF($A20&lt;=①基本情報と建物情報の入力!$G$20, IF(①基本情報と建物情報の入力!$H42&gt;=3, FL20*$GE20*$GY20,"-"),"-")</f>
        <v>-</v>
      </c>
      <c r="HS20" s="24" t="str">
        <f>IF($A20&lt;=①基本情報と建物情報の入力!$G$20, IF(①基本情報と建物情報の入力!$H42&gt;=1, FM20*$GF20*$GY20,"-"),"-")</f>
        <v>-</v>
      </c>
      <c r="HT20" s="16" t="str">
        <f>IF($A20&lt;=①基本情報と建物情報の入力!$G$20, IF(①基本情報と建物情報の入力!$H42&gt;=2, FN20*$GF20*$GY20,"-"),"-")</f>
        <v>-</v>
      </c>
      <c r="HU20" s="25" t="str">
        <f>IF($A20&lt;=①基本情報と建物情報の入力!$G$20, IF(①基本情報と建物情報の入力!$H42&gt;=3, FO20*$GF20*$GY20,"-"),"-")</f>
        <v>-</v>
      </c>
      <c r="HV20" s="24" t="str">
        <f>IF($A20&lt;=①基本情報と建物情報の入力!$G$20, IF(①基本情報と建物情報の入力!$H42&gt;=1, EN20*$GG20*$GV20+EQ20*$GG20*$GW20,"-"),"-")</f>
        <v>-</v>
      </c>
      <c r="HW20" s="16" t="str">
        <f>IF($A20&lt;=①基本情報と建物情報の入力!$G$20, IF(①基本情報と建物情報の入力!$H42&gt;=2, EO20*$GG20*$GV20+ER20*$GG20*$GW20,"-"),"-")</f>
        <v>-</v>
      </c>
      <c r="HX20" s="25" t="str">
        <f>IF($A20&lt;=①基本情報と建物情報の入力!$G$20, IF(①基本情報と建物情報の入力!$H42&gt;=3, EP20*$GG20*$GV20+ES20*$GG20*$GW20,"-"),"-")</f>
        <v>-</v>
      </c>
      <c r="HY20" s="24" t="str">
        <f>IF($A20&lt;=①基本情報と建物情報の入力!$G$20, IF(①基本情報と建物情報の入力!$H42&gt;=1, FS20*$GH20*$GW20,"-"),"-")</f>
        <v>-</v>
      </c>
      <c r="HZ20" s="16" t="str">
        <f>IF($A20&lt;=①基本情報と建物情報の入力!$G$20, IF(①基本情報と建物情報の入力!$H42&gt;=2, FT20*$GH20*$GW20,"-"),"-")</f>
        <v>-</v>
      </c>
      <c r="IA20" s="25" t="str">
        <f>IF($A20&lt;=①基本情報と建物情報の入力!$G$20, IF(①基本情報と建物情報の入力!$H42&gt;=3, FU20*$GH20*$GW20,"-"),"-")</f>
        <v>-</v>
      </c>
      <c r="IB20" s="99"/>
      <c r="IC20" s="24" t="str">
        <f>IF($A20&lt;=①基本情報と建物情報の入力!$G$20, IF(①基本情報と建物情報の入力!$H42&gt;=1, SUM(BP20:BQ20,BS20) *$GJ20*$GV20+BR20*$GJ20*$GW20,"-"),"-")</f>
        <v>-</v>
      </c>
      <c r="ID20" s="16" t="str">
        <f>IF($A20&lt;=①基本情報と建物情報の入力!$G$20, IF(①基本情報と建物情報の入力!$H42&gt;=2, SUM(BT20:BU20,BW20) *$GJ20*$GV20+BV20*$GJ20*$GW20,"-"),"-")</f>
        <v>-</v>
      </c>
      <c r="IE20" s="25" t="str">
        <f>IF($A20&lt;=①基本情報と建物情報の入力!$G$20, IF(①基本情報と建物情報の入力!$H42&gt;=3, SUM(BX20:BY20,CA20) *$GJ20*$GV20+BZ20*$GJ20*$GW20,"-"),"-")</f>
        <v>-</v>
      </c>
      <c r="IF20" s="24" t="str">
        <f>IF($A20&lt;=①基本情報と建物情報の入力!$G$20, IF(①基本情報と建物情報の入力!$H42&gt;=1, CB20*$GK20*$GV20,"-"),"-")</f>
        <v>-</v>
      </c>
      <c r="IG20" s="16" t="str">
        <f>IF($A20&lt;=①基本情報と建物情報の入力!$G$20, IF(①基本情報と建物情報の入力!$H42&gt;=2, CC20*$GK20*$GV20,"-"),"-")</f>
        <v>-</v>
      </c>
      <c r="IH20" s="25" t="str">
        <f>IF($A20&lt;=①基本情報と建物情報の入力!$G$20, IF(①基本情報と建物情報の入力!$H42&gt;=3, CD20*$GK20*$GV20,"-"),"-")</f>
        <v>-</v>
      </c>
      <c r="II20" s="24" t="str">
        <f>IF($A20&lt;=①基本情報と建物情報の入力!$G$20, IF(①基本情報と建物情報の入力!$H42&gt;=1, CE20*$GL20*$GV20,"-"),"-")</f>
        <v>-</v>
      </c>
      <c r="IJ20" s="16" t="str">
        <f>IF($A20&lt;=①基本情報と建物情報の入力!$G$20, IF(①基本情報と建物情報の入力!$H42&gt;=2, CF20*$GL20*$GV20,"-"),"-")</f>
        <v>-</v>
      </c>
      <c r="IK20" s="25" t="str">
        <f>IF($A20&lt;=①基本情報と建物情報の入力!$G$20, IF(①基本情報と建物情報の入力!$H42&gt;=3, CG20*$GL20*$GV20,"-"),"-")</f>
        <v>-</v>
      </c>
      <c r="IL20" s="24" t="str">
        <f>IF($A20&lt;=①基本情報と建物情報の入力!$G$20, IF(①基本情報と建物情報の入力!$H42&gt;=1, SUM(CH20:CI20,CK20)*$GM20*$GV20+CJ20*$GM20*$GW20,"-"),"-")</f>
        <v>-</v>
      </c>
      <c r="IM20" s="16" t="str">
        <f>IF($A20&lt;=①基本情報と建物情報の入力!$G$20, IF(①基本情報と建物情報の入力!$H42&gt;=2, SUM(CL20:CM20,CO20)*$GM20*$GV20+CN20*$GM20*$GW20,"-"),"-")</f>
        <v>-</v>
      </c>
      <c r="IN20" s="25" t="str">
        <f>IF($A20&lt;=①基本情報と建物情報の入力!$G$20, IF(①基本情報と建物情報の入力!$H42&gt;=3, SUM(CP20:CQ20,CS20)*$GM20*$GV20+CR20*$GM20*$GW20,"-"),"-")</f>
        <v>-</v>
      </c>
      <c r="IO20" s="24" t="str">
        <f>IF($A20&lt;=①基本情報と建物情報の入力!$G$20, IF(①基本情報と建物情報の入力!$H42&gt;=1, CT20*$GN20*$GV20,"-"),"-")</f>
        <v>-</v>
      </c>
      <c r="IP20" s="16" t="str">
        <f>IF($A20&lt;=①基本情報と建物情報の入力!$G$20, IF(①基本情報と建物情報の入力!$H42&gt;=2, CU20*$GN20*$GV20,"-"),"-")</f>
        <v>-</v>
      </c>
      <c r="IQ20" s="25" t="str">
        <f>IF($A20&lt;=①基本情報と建物情報の入力!$G$20, IF(①基本情報と建物情報の入力!$H42&gt;=3, CV20*$GN20*$GV20,"-"),"-")</f>
        <v>-</v>
      </c>
      <c r="IR20" s="24" t="str">
        <f>IF($A20&lt;=①基本情報と建物情報の入力!$G$20, IF(①基本情報と建物情報の入力!$H42&gt;=1, SUM(CW20:CX20,CZ20)*$GO20*$GV20+CY20*$GO20*$GW20,"-"),"-")</f>
        <v>-</v>
      </c>
      <c r="IS20" s="16" t="str">
        <f>IF($A20&lt;=①基本情報と建物情報の入力!$G$20, IF(①基本情報と建物情報の入力!$H42&gt;=2, SUM(DA20:DB20,DD20)*$GO20*$GV20+DC20*$GO20*$GW20,"-"),"-")</f>
        <v>-</v>
      </c>
      <c r="IT20" s="25" t="str">
        <f>IF($A20&lt;=①基本情報と建物情報の入力!$G$20, IF(①基本情報と建物情報の入力!$H42&gt;=3, SUM(DE20:DF20,DH20)*$GO20*$GV20+DG20*$GO20*$GW20,"-"),"-")</f>
        <v>-</v>
      </c>
      <c r="IU20" s="24" t="str">
        <f>IF($A20&lt;=①基本情報と建物情報の入力!$G$20, IF(①基本情報と建物情報の入力!$H42&gt;=1, DI20*$GP20*$GV20,"-"),"-")</f>
        <v>-</v>
      </c>
      <c r="IV20" s="16" t="str">
        <f>IF($A20&lt;=①基本情報と建物情報の入力!$G$20, IF(①基本情報と建物情報の入力!$H42&gt;=2, DJ20*$GP20*$GV20,"-"),"-")</f>
        <v>-</v>
      </c>
      <c r="IW20" s="25" t="str">
        <f>IF($A20&lt;=①基本情報と建物情報の入力!$G$20, IF(①基本情報と建物情報の入力!$H42&gt;=3, DK20*$GP20*$GV20,"-"),"-")</f>
        <v>-</v>
      </c>
      <c r="IX20" s="24" t="str">
        <f>IF($A20&lt;=①基本情報と建物情報の入力!$G$20, IF(①基本情報と建物情報の入力!$H42&gt;=1, DL20*$GQ20*$GV20,"-"),"-")</f>
        <v>-</v>
      </c>
      <c r="IY20" s="16" t="str">
        <f>IF($A20&lt;=①基本情報と建物情報の入力!$G$20, IF(①基本情報と建物情報の入力!$H42&gt;=2, DM20*$GQ20*$GV20,"-"),"-")</f>
        <v>-</v>
      </c>
      <c r="IZ20" s="25" t="str">
        <f>IF($A20&lt;=①基本情報と建物情報の入力!$G$20, IF(①基本情報と建物情報の入力!$H42&gt;=3, DN20*$GQ20*$GV20,"-"),"-")</f>
        <v>-</v>
      </c>
      <c r="JA20" s="24" t="str">
        <f>IF($A20&lt;=①基本情報と建物情報の入力!$G$20, IF(①基本情報と建物情報の入力!$H42&gt;=1, DO20*$GR20*$GV20,"-"),"-")</f>
        <v>-</v>
      </c>
      <c r="JB20" s="16" t="str">
        <f>IF($A20&lt;=①基本情報と建物情報の入力!$G$20, IF(①基本情報と建物情報の入力!$H42&gt;=2, DP20*$GR20*$GV20,"-"),"-")</f>
        <v>-</v>
      </c>
      <c r="JC20" s="25" t="str">
        <f>IF($A20&lt;=①基本情報と建物情報の入力!$G$20, IF(①基本情報と建物情報の入力!$H42&gt;=3, DQ20*$GR20*$GV20,"-"),"-")</f>
        <v>-</v>
      </c>
      <c r="JD20" s="24" t="str">
        <f>IF($A20&lt;=①基本情報と建物情報の入力!$G$20, IF(①基本情報と建物情報の入力!$H42&gt;=1, SUM(DR20:DS20,DU20)*$GS20*$GV20+DT20*$GS20*$GW20,"-"),"-")</f>
        <v>-</v>
      </c>
      <c r="JE20" s="16" t="str">
        <f>IF($A20&lt;=①基本情報と建物情報の入力!$G$20, IF(①基本情報と建物情報の入力!$H42&gt;=2, SUM(DV20:DW20,DY20)*$GS20*$GV20+DX20*$GS20*$GW20,"-"),"-")</f>
        <v>-</v>
      </c>
      <c r="JF20" s="25" t="str">
        <f>IF($A20&lt;=①基本情報と建物情報の入力!$G$20, IF(①基本情報と建物情報の入力!$H42&gt;=3, SUM(DZ20:EA20,EC20)*$GS20*$GV20+EB20*$GS20*$GW20,"-"),"-")</f>
        <v>-</v>
      </c>
      <c r="JG20" s="24" t="str">
        <f>IF($A20&lt;=①基本情報と建物情報の入力!$G$20, IF(①基本情報と建物情報の入力!$H42&gt;=1, ED20*$GT20*$GX20,"-"),"-")</f>
        <v>-</v>
      </c>
      <c r="JH20" s="16" t="str">
        <f>IF($A20&lt;=①基本情報と建物情報の入力!$G$20, IF(①基本情報と建物情報の入力!$H42&gt;=2, EE20*$GT20*$GX20,"-"),"-")</f>
        <v>-</v>
      </c>
      <c r="JI20" s="25" t="str">
        <f>IF($A20&lt;=①基本情報と建物情報の入力!$G$20, IF(①基本情報と建物情報の入力!$H42&gt;=3, EF20*$GT20*$GX20,"-"),"-")</f>
        <v>-</v>
      </c>
      <c r="JJ20" s="99"/>
      <c r="JK20" s="24" t="str">
        <f>IF($A20&lt;=①基本情報と建物情報の入力!$G$20, IF(①基本情報と建物情報の入力!$H42&gt;=1, SUM(HA20,HD20,HG20,HJ20,HM20,HP20,HS20,HV20,HY20)+SUM(IC20,IF20,II20,IL20,IO20,IR20,IU20,IX20,JA20,JD20,JG20),"-"),"-")</f>
        <v>-</v>
      </c>
      <c r="JL20" s="16" t="str">
        <f>IF($A20&lt;=①基本情報と建物情報の入力!$G$20, IF(①基本情報と建物情報の入力!$H42&gt;=2, SUM(HB20,HE20,HH20,HK20,HN20,HQ20,HT20,HW20,HZ20)+SUM(ID20,IG20,IJ20,IM20,IP20,IS20,IV20,IY20,JB20,JE20,JH20),"-"),"-")</f>
        <v>-</v>
      </c>
      <c r="JM20" s="25" t="str">
        <f>IF($A20&lt;=①基本情報と建物情報の入力!$G$20, IF(①基本情報と建物情報の入力!$H42&gt;=3, SUM(HC20,HF20,HI20,HL20,HO20,HR20,HU20,HX20,IA20)+SUM(IE20,IH20,IK20,IN20,IQ20,IT20,IW20,IZ20,JC20,JF20,JI20),"-"),"-")</f>
        <v>-</v>
      </c>
      <c r="JN20" s="16" t="str">
        <f>IF($A20&lt;=①基本情報と建物情報の入力!$G$20, IF(①基本情報と建物情報の入力!$H42&gt;=1, ROUNDUP(JK20/FV20, 2),"-"),"-")</f>
        <v>-</v>
      </c>
      <c r="JO20" s="16" t="str">
        <f>IF($A20&lt;=①基本情報と建物情報の入力!$G$20, IF(①基本情報と建物情報の入力!$H42&gt;=2, ROUNDUP(JL20/FW20, 2),"-"),"-")</f>
        <v>-</v>
      </c>
      <c r="JP20" s="16" t="str">
        <f>IF($A20&lt;=①基本情報と建物情報の入力!$G$20, IF(①基本情報と建物情報の入力!$H42&gt;=3, ROUNDUP(JM20/FX20, 2),"-"),"-")</f>
        <v>-</v>
      </c>
      <c r="JQ20" s="99"/>
      <c r="JR20" s="101" t="str">
        <f>IF($A20&lt;=①基本情報と建物情報の入力!$G$20, INDEX(方位係数!$B$7:$H$16, MATCH(JR$4, 方位係数!$A$7:$A$16,0), MATCH(①基本情報と建物情報の入力!$G$13, 方位係数!$B$6:$I$6,0)),"-")</f>
        <v>-</v>
      </c>
      <c r="JS20" s="101" t="str">
        <f>IF($A20&lt;=①基本情報と建物情報の入力!$G$20, INDEX(方位係数!$B$7:$H$16, MATCH(JS$4, 方位係数!$A$7:$A$16,0), MATCH(①基本情報と建物情報の入力!$G$13, 方位係数!$B$6:$I$6,0)),"-")</f>
        <v>-</v>
      </c>
      <c r="JT20" s="101" t="str">
        <f>IF($A20&lt;=①基本情報と建物情報の入力!$G$20, INDEX(方位係数!$B$7:$H$16, MATCH(JT$4, 方位係数!$A$7:$A$16,0), MATCH(①基本情報と建物情報の入力!$G$13, 方位係数!$B$6:$I$6,0)),"-")</f>
        <v>-</v>
      </c>
      <c r="JU20" s="101" t="str">
        <f>IF($A20&lt;=①基本情報と建物情報の入力!$G$20, INDEX(方位係数!$B$7:$H$16, MATCH(JU$4, 方位係数!$A$7:$A$16,0), MATCH(①基本情報と建物情報の入力!$G$13, 方位係数!$B$6:$I$6,0)),"-")</f>
        <v>-</v>
      </c>
      <c r="JV20" s="101" t="str">
        <f>IF($A20&lt;=①基本情報と建物情報の入力!$G$20, INDEX(方位係数!$B$7:$H$16, MATCH(JV$4, 方位係数!$A$7:$A$16,0), MATCH(①基本情報と建物情報の入力!$G$13, 方位係数!$B$6:$I$6,0)),"-")</f>
        <v>-</v>
      </c>
      <c r="JW20" s="99"/>
      <c r="JX20" s="24" t="str">
        <f>IF($A20&lt;=①基本情報と建物情報の入力!$G$20, IF(①基本情報と建物情報の入力!$H42&gt;=1, IF(AT20=0, 0, AT20*0.034*($FZ20+(BP20*$GJ20+$CE20*$GL20+CH20*$GM20+CW20*$GO20+DR20*$GS20)/AT20)*JR20),"-"),"-")</f>
        <v>-</v>
      </c>
      <c r="JY20" s="16" t="str">
        <f>IF($A20&lt;=①基本情報と建物情報の入力!$G$20, IF(①基本情報と建物情報の入力!$H42&gt;=1, IF(AU20=0, 0, AU20*0.034*($FZ20+(BQ20*$GJ20+$CE20*$GL20+CI20*$GM20+CX20*$GO20+DS20*$GS20)/AU20)*JS20),"-"),"-")</f>
        <v>-</v>
      </c>
      <c r="JZ20" s="16" t="str">
        <f>IF($A20&lt;=①基本情報と建物情報の入力!$G$20, IF(①基本情報と建物情報の入力!$H42&gt;=1, IF(AV20=0, 0, AV20*0.034*($FZ20+(BR20*$GJ20+$CE20*$GL20+CJ20*$GM20+CY20*$GO20+DT20*$GS20)/AV20)*JT20),"-"),"-")</f>
        <v>-</v>
      </c>
      <c r="KA20" s="25" t="str">
        <f>IF($A20&lt;=①基本情報と建物情報の入力!$G$20, IF(①基本情報と建物情報の入力!$H42&gt;=1, IF(AW20=0, 0, AW20*0.034*($FZ20+(BS20*$GJ20+$CE20*$GL20+CK20*$GM20+CZ20*$GO20+DU20*$GS20)/AW20)*JU20),"-"),"-")</f>
        <v>-</v>
      </c>
      <c r="KB20" s="24" t="str">
        <f>IF($A20&lt;=①基本情報と建物情報の入力!$G$20, IF(①基本情報と建物情報の入力!$H42&gt;=2, IF(AX20=0, 0, AX20*0.034*($FZ20+(BT20*$GJ20+$CF20*$GL20+CL20*$GM20+DA20*$GO20+DV20*$GS20)/AX20)*JR20),"-"),"-")</f>
        <v>-</v>
      </c>
      <c r="KC20" s="16" t="str">
        <f>IF($A20&lt;=①基本情報と建物情報の入力!$G$20, IF(①基本情報と建物情報の入力!$H42&gt;=2, IF(AY20=0, 0, AY20*0.034*($FZ20+(BU20*$GJ20+$CF20*$GL20+CM20*$GM20+DB20*$GO20+DW20*$GS20)/AY20)*JS20),"-"),"-")</f>
        <v>-</v>
      </c>
      <c r="KD20" s="16" t="str">
        <f>IF($A20&lt;=①基本情報と建物情報の入力!$G$20, IF(①基本情報と建物情報の入力!$H42&gt;=2, IF(AZ20=0, 0, AZ20*0.034*($FZ20+(BV20*$GJ20+$CF20*$GL20+CN20*$GM20+DC20*$GO20+DX20*$GS20)/AZ20)*JT20),"-"),"-")</f>
        <v>-</v>
      </c>
      <c r="KE20" s="25" t="str">
        <f>IF($A20&lt;=①基本情報と建物情報の入力!$G$20, IF(①基本情報と建物情報の入力!$H42&gt;=2, IF(BA20=0, 0, BA20*0.034*($FZ20+(BW20*$GJ20+$CF20*$GL20+CO20*$GM20+DD20*$GO20+DY20*$GS20)/BA20)*JU20),"-"),"-")</f>
        <v>-</v>
      </c>
      <c r="KF20" s="24" t="str">
        <f>IF($A20&lt;=①基本情報と建物情報の入力!$G$20, IF(①基本情報と建物情報の入力!$H42&gt;=3, IF(BB20=0, 0, BB20*0.034*($FZ20+(BX20*$GJ20+$CG20*$GL20+CP20*$GM20+DE20*$GO20+DZ20*$GS20)/BB20)*JR20),"-"),"-")</f>
        <v>-</v>
      </c>
      <c r="KG20" s="16" t="str">
        <f>IF($A20&lt;=①基本情報と建物情報の入力!$G$20, IF(①基本情報と建物情報の入力!$H42&gt;=3, IF(BC20=0, 0, BC20*0.034*($FZ20+(BY20*$GJ20+$CG20*$GL20+CQ20*$GM20+DF20*$GO20+EA20*$GS20)/BC20)*JS20),"-"),"-")</f>
        <v>-</v>
      </c>
      <c r="KH20" s="16" t="str">
        <f>IF($A20&lt;=①基本情報と建物情報の入力!$G$20, IF(①基本情報と建物情報の入力!$H42&gt;=3, IF(BD20=0, 0, BD20*0.034*($FZ20+(BZ20*$GJ20+$CG20*$GL20+CR20*$GM20+DG20*$GO20+EB20*$GS20)/BD20)*JT20),"-"),"-")</f>
        <v>-</v>
      </c>
      <c r="KI20" s="25" t="str">
        <f>IF($A20&lt;=①基本情報と建物情報の入力!$G$20, IF(①基本情報と建物情報の入力!$H42&gt;=3, IF(BE20=0, 0, BE20*0.034*($FZ20+(CA20*$GJ20+$CG20*$GL20+CS20*$GM20+DH20*$GO20+EC20*$GS20)/BE20)*JU20),"-"),"-")</f>
        <v>-</v>
      </c>
      <c r="KJ20" s="24" t="str">
        <f>IF($A20&lt;=①基本情報と建物情報の入力!$G$20, IF(①基本情報と建物情報の入力!$H42&gt;=1, IF(EX20=0, 0, EX20*0.034*($GA20+(CB20*$GK20+CT20*$GN20+DL20*$GQ20)/EX20)*$JV20),"-"),"-")</f>
        <v>-</v>
      </c>
      <c r="KK20" s="16" t="str">
        <f>IF($A20&lt;=①基本情報と建物情報の入力!$G$20, IF(①基本情報と建物情報の入力!$H42&gt;=2, IF(EY20=0, 0, EY20*0.034*($GA20+(CC20*$GK20+CU20*$GN20+DM20*$GQ20)/EY20)*$JV20),"-"),"-")</f>
        <v>-</v>
      </c>
      <c r="KL20" s="25" t="str">
        <f>IF($A20&lt;=①基本情報と建物情報の入力!$G$20, IF(①基本情報と建物情報の入力!$H42&gt;=3, IF(EZ20=0, 0, EZ20*0.034*($GA20+(CD20*$GK20+CV20*$GN20+DN20*$GQ20)/EZ20)*$JV20),"-"),"-")</f>
        <v>-</v>
      </c>
      <c r="KM20" s="24" t="str">
        <f>IF($A20&lt;=①基本情報と建物情報の入力!$G$20, 0.51,"-")</f>
        <v>-</v>
      </c>
      <c r="KN20" s="25" t="str">
        <f>IF($A20&lt;=①基本情報と建物情報の入力!$G$20, IF(①基本情報と建物情報の入力!$H42&gt;=1, ①基本情報と建物情報の入力!$H$68,"-"),"-")</f>
        <v>-</v>
      </c>
      <c r="KO20" s="24" t="str">
        <f>IF($A20&lt;=①基本情報と建物情報の入力!$G$20, IF(①基本情報と建物情報の入力!$H42&gt;=1, AE20*$KM20*$KN20*JR20,"-"),"-")</f>
        <v>-</v>
      </c>
      <c r="KP20" s="16" t="str">
        <f>IF($A20&lt;=①基本情報と建物情報の入力!$G$20, IF(①基本情報と建物情報の入力!$H42&gt;=1, AF20*$KM20*$KN20,"-"),"-")</f>
        <v>-</v>
      </c>
      <c r="KQ20" s="16" t="str">
        <f>IF($A20&lt;=①基本情報と建物情報の入力!$G$20, IF(①基本情報と建物情報の入力!$H42&gt;=1, AG20*$KM20*$KN20,"-"),"-")</f>
        <v>-</v>
      </c>
      <c r="KR20" s="25" t="str">
        <f>IF($A20&lt;=①基本情報と建物情報の入力!$G$20, IF(①基本情報と建物情報の入力!$H42&gt;=1, AH20*$KM20*$KN20,"-"),"-")</f>
        <v>-</v>
      </c>
      <c r="KS20" s="24" t="str">
        <f>IF($A20&lt;=①基本情報と建物情報の入力!$G$20, IF(①基本情報と建物情報の入力!$H42&gt;=2, AI20*$KM20*$KN20*JR20,"-"),"-")</f>
        <v>-</v>
      </c>
      <c r="KT20" s="16" t="str">
        <f>IF($A20&lt;=①基本情報と建物情報の入力!$G$20, IF(①基本情報と建物情報の入力!$H42&gt;=2, AJ20*$KM20*$KN20*JS20,"-"),"-")</f>
        <v>-</v>
      </c>
      <c r="KU20" s="16" t="str">
        <f>IF($A20&lt;=①基本情報と建物情報の入力!$G$20, IF(①基本情報と建物情報の入力!$H42&gt;=2, AK20*$KM20*$KN20*JT20,"-"),"-")</f>
        <v>-</v>
      </c>
      <c r="KV20" s="25" t="str">
        <f>IF($A20&lt;=①基本情報と建物情報の入力!$G$20, IF(①基本情報と建物情報の入力!$H42&gt;=2, AL20*$KM20*$KN20*JU20,"-"),"-")</f>
        <v>-</v>
      </c>
      <c r="KW20" s="24" t="str">
        <f>IF($A20&lt;=①基本情報と建物情報の入力!$G$20, IF(①基本情報と建物情報の入力!$H42&gt;=3, AM20*$KM20*$KN20*JR20,"-"),"-")</f>
        <v>-</v>
      </c>
      <c r="KX20" s="16" t="str">
        <f>IF($A20&lt;=①基本情報と建物情報の入力!$G$20, IF(①基本情報と建物情報の入力!$H42&gt;=3, AN20*$KM20*$KN20*JS20,"-"),"-")</f>
        <v>-</v>
      </c>
      <c r="KY20" s="16" t="str">
        <f>IF($A20&lt;=①基本情報と建物情報の入力!$G$20, IF(①基本情報と建物情報の入力!$H42&gt;=3, AO20*$KM20*$KN20*JT20,"-"),"-")</f>
        <v>-</v>
      </c>
      <c r="KZ20" s="25" t="str">
        <f>IF($A20&lt;=①基本情報と建物情報の入力!$G$20, IF(①基本情報と建物情報の入力!$H42&gt;=3, AP20*$KM20*$KN20*JU20,"-"),"-")</f>
        <v>-</v>
      </c>
      <c r="LA20" s="16" t="str">
        <f>IF($A20&lt;=①基本情報と建物情報の入力!$G$20, IF(①基本情報と建物情報の入力!$H42&gt;=1, SUM(JX20:KA20,KJ20,KO20:KR20), "-"), "-")</f>
        <v>-</v>
      </c>
      <c r="LB20" s="16" t="str">
        <f>IF($A20&lt;=①基本情報と建物情報の入力!$G$20, IF(①基本情報と建物情報の入力!$H42&gt;=2, SUM(KB20:KE20,KK20,KS20:KV20), "-"), "-")</f>
        <v>-</v>
      </c>
      <c r="LC20" s="16" t="str">
        <f>IF($A20&lt;=①基本情報と建物情報の入力!$G$20, IF(①基本情報と建物情報の入力!$H42&gt;=3, SUM(KF20:KI20,KL20,KW20:KZ20), "-"), "-")</f>
        <v>-</v>
      </c>
      <c r="LD20" s="137" t="str">
        <f>IF($A20&lt;=①基本情報と建物情報の入力!$G$20, IF(①基本情報と建物情報の入力!$H42&gt;=1, ROUNDDOWN(LA20/FV20*100, 1),"-"),"-")</f>
        <v>-</v>
      </c>
      <c r="LE20" s="138" t="str">
        <f>IF($A20&lt;=①基本情報と建物情報の入力!$G$20, IF(①基本情報と建物情報の入力!$H42&gt;=2, ROUNDDOWN(LB20/FW20*100, 1),"-"),"-")</f>
        <v>-</v>
      </c>
      <c r="LF20" s="139" t="str">
        <f>IF($A20&lt;=①基本情報と建物情報の入力!$G$20, IF(①基本情報と建物情報の入力!$H42&gt;=3, ROUNDDOWN(LC20/FX20*100, 1),"-"),"-")</f>
        <v>-</v>
      </c>
      <c r="LG20" s="99"/>
      <c r="LH20" s="102" t="str">
        <f>IF($A20&lt;=①基本情報と建物情報の入力!$G$20, INDEX(方位係数!$B$21:$I$30, MATCH(LH$4, 方位係数!$A$21:$A$30,0), MATCH(①基本情報と建物情報の入力!$G$13, 方位係数!$B$20:$I$20,0)),"-")</f>
        <v>-</v>
      </c>
      <c r="LI20" s="101" t="str">
        <f>IF($A20&lt;=①基本情報と建物情報の入力!$G$20, INDEX(方位係数!$B$21:$I$30, MATCH(LI$4, 方位係数!$A$21:$A$30,0), MATCH(①基本情報と建物情報の入力!$G$13, 方位係数!$B$20:$I$20,0)),"-")</f>
        <v>-</v>
      </c>
      <c r="LJ20" s="101" t="str">
        <f>IF($A20&lt;=①基本情報と建物情報の入力!$G$20, INDEX(方位係数!$B$21:$I$30, MATCH(LJ$4, 方位係数!$A$21:$A$30,0), MATCH(①基本情報と建物情報の入力!$G$13, 方位係数!$B$20:$I$20,0)),"-")</f>
        <v>-</v>
      </c>
      <c r="LK20" s="101" t="str">
        <f>IF($A20&lt;=①基本情報と建物情報の入力!$G$20, INDEX(方位係数!$B$21:$I$30, MATCH(LK$4, 方位係数!$A$21:$A$30,0), MATCH(①基本情報と建物情報の入力!$G$13, 方位係数!$B$20:$I$20,0)),"-")</f>
        <v>-</v>
      </c>
      <c r="LL20" s="103" t="str">
        <f>IF($A20&lt;=①基本情報と建物情報の入力!$G$20, INDEX(方位係数!$B$21:$I$30, MATCH(LL$4, 方位係数!$A$21:$A$30,0), MATCH(①基本情報と建物情報の入力!$G$13, 方位係数!$B$20:$I$20,0)),"-")</f>
        <v>-</v>
      </c>
      <c r="LM20" s="99"/>
      <c r="LN20" s="46" t="str">
        <f>IF($A20&lt;=①基本情報と建物情報の入力!$G$20, IF(①基本情報と建物情報の入力!$H42&gt;=1, IF(AT20=0, 0, AT20*0.034*($FZ20+(BP20*$GJ20+$CE20*$GL20+CH20*$GM20+CW20*$GO20+DR20*$GS20)/AT20)*LH20),"-"),"-")</f>
        <v>-</v>
      </c>
      <c r="LO20" s="47" t="str">
        <f>IF($A20&lt;=①基本情報と建物情報の入力!$G$20, IF(①基本情報と建物情報の入力!$H42&gt;=1, IF(AU20=0, 0, AU20*0.034*($FZ20+(BQ20*$GJ20+$CE20*$GL20+CI20*$GM20+CX20*$GO20+DS20*$GS20)/AU20)*LI20),"-"),"-")</f>
        <v>-</v>
      </c>
      <c r="LP20" s="47" t="str">
        <f>IF($A20&lt;=①基本情報と建物情報の入力!$G$20, IF(①基本情報と建物情報の入力!$H42&gt;=1, IF(AV20=0, 0, AV20*0.034*($FZ20+(BR20*$GJ20+$CE20*$GL20+CJ20*$GM20+CY20*$GO20+DT20*$GS20)/AV20)*LJ20),"-"),"-")</f>
        <v>-</v>
      </c>
      <c r="LQ20" s="104" t="str">
        <f>IF($A20&lt;=①基本情報と建物情報の入力!$G$20, IF(①基本情報と建物情報の入力!$H42&gt;=1, IF(AW20=0, 0, AW20*0.034*($FZ20+(BS20*$GJ20+$CE20*$GL20+CK20*$GM20+CZ20*$GO20+DU20*$GS20)/AW20)*LK20),"-"),"-")</f>
        <v>-</v>
      </c>
      <c r="LR20" s="24" t="str">
        <f>IF($A20&lt;=①基本情報と建物情報の入力!$G$20, IF(①基本情報と建物情報の入力!$H42&gt;=2, IF(AX20=0, 0, AX20*0.034*($FZ20+(BT20*$GJ20+$CF20*$GL20+CL20*$GM20+DA20*$GO20+DV20*$GS20)/AX20)*LH20),"-"),"-")</f>
        <v>-</v>
      </c>
      <c r="LS20" s="16" t="str">
        <f>IF($A20&lt;=①基本情報と建物情報の入力!$G$20, IF(①基本情報と建物情報の入力!$H42&gt;=2, IF(AY20=0, 0, AY20*0.034*($FZ20+(BU20*$GJ20+$CF20*$GL20+CM20*$GM20+DB20*$GO20+DW20*$GS20)/AY20)*LI20),"-"),"-")</f>
        <v>-</v>
      </c>
      <c r="LT20" s="16" t="str">
        <f>IF($A20&lt;=①基本情報と建物情報の入力!$G$20, IF(①基本情報と建物情報の入力!$H42&gt;=2, IF(AZ20=0, 0, AZ20*0.034*($FZ20+(BV20*$GJ20+$CF20*$GL20+CN20*$GM20+DC20*$GO20+DX20*$GS20)/AZ20)*LJ20),"-"),"-")</f>
        <v>-</v>
      </c>
      <c r="LU20" s="25" t="str">
        <f>IF($A20&lt;=①基本情報と建物情報の入力!$G$20, IF(①基本情報と建物情報の入力!$H42&gt;=2, IF(BA20=0, 0, BA20*0.034*($FZ20+(BW20*$GJ20+$CF20*$GL20+CO20*$GM20+DD20*$GO20+DY20*$GS20)/BA20)*LK20),"-"),"-")</f>
        <v>-</v>
      </c>
      <c r="LV20" s="24" t="str">
        <f>IF($A20&lt;=①基本情報と建物情報の入力!$G$20, IF(①基本情報と建物情報の入力!$H42&gt;=3, IF(BB20=0, 0, BB20*0.034*($FZ20+(BX20*$GJ20+$CG20*$GL20+CP20*$GM20+DE20*$GO20+DZ20*$GS20)/BB20)*LH20),"-"),"-")</f>
        <v>-</v>
      </c>
      <c r="LW20" s="16" t="str">
        <f>IF($A20&lt;=①基本情報と建物情報の入力!$G$20, IF(①基本情報と建物情報の入力!$H42&gt;=3, IF(BC20=0, 0, BC20*0.034*($FZ20+(BY20*$GJ20+$CG20*$GL20+CQ20*$GM20+DF20*$GO20+EA20*$GS20)/BC20)*LI20),"-"),"-")</f>
        <v>-</v>
      </c>
      <c r="LX20" s="16" t="str">
        <f>IF($A20&lt;=①基本情報と建物情報の入力!$G$20, IF(①基本情報と建物情報の入力!$H42&gt;=3, IF(BD20=0, 0, BD20*0.034*($FZ20+(BZ20*$GJ20+$CG20*$GL20+CR20*$GM20+DG20*$GO20+EB20*$GS20)/BD20)*LJ20),"-"),"-")</f>
        <v>-</v>
      </c>
      <c r="LY20" s="25" t="str">
        <f>IF($A20&lt;=①基本情報と建物情報の入力!$G$20, IF(①基本情報と建物情報の入力!$H42&gt;=3, IF(BE20=0, 0, BE20*0.034*($FZ20+(CA20*$GJ20+$CG20*$GL20+CS20*$GM20+DH20*$GO20+EC20*$GS20)/BE20)*LK20),"-"),"-")</f>
        <v>-</v>
      </c>
      <c r="LZ20" s="16" t="str">
        <f>IF($A20&lt;=①基本情報と建物情報の入力!$G$20, IF(①基本情報と建物情報の入力!$H42&gt;=1, IF(EX20=0, 0, EX20*0.034*($GA20+(CB20*$GK20+CT20*$GN20+DL20*$GQ20)/EX20)*$LL20),"-"),"-")</f>
        <v>-</v>
      </c>
      <c r="MA20" s="16" t="str">
        <f>IF($A20&lt;=①基本情報と建物情報の入力!$G$20, IF(①基本情報と建物情報の入力!$H42&gt;=2, IF(EY20=0, 0, EY20*0.034*($GA20+(CC20*$GK20+CU20*$GN20+DM20*$GQ20)/EY20)*$LL20),"-"),"-")</f>
        <v>-</v>
      </c>
      <c r="MB20" s="16" t="str">
        <f>IF($A20&lt;=①基本情報と建物情報の入力!$G$20, IF(①基本情報と建物情報の入力!$H42&gt;=3, IF(EZ20=0, 0, EZ20*0.034*($GA20+(CD20*$GK20+CV20*$GN20+DN20*$GQ20)/EZ20)*$LL20),"-"),"-")</f>
        <v>-</v>
      </c>
      <c r="MC20" s="24" t="str">
        <f>IF($A20&lt;=①基本情報と建物情報の入力!$G$20, 0.93,"-")</f>
        <v>-</v>
      </c>
      <c r="MD20" s="25" t="str">
        <f>IF($A20&lt;=①基本情報と建物情報の入力!$G$20, IF(①基本情報と建物情報の入力!$H42&gt;=1, ①基本情報と建物情報の入力!$H$69,"-"),"-")</f>
        <v>-</v>
      </c>
      <c r="ME20" s="24" t="str">
        <f>IF($A20&lt;=①基本情報と建物情報の入力!$G$20, IF(①基本情報と建物情報の入力!$H42&gt;=1, AE20*$MC20*$MD20*LH20,"-"),"-")</f>
        <v>-</v>
      </c>
      <c r="MF20" s="16" t="str">
        <f>IF($A20&lt;=①基本情報と建物情報の入力!$G$20, IF(①基本情報と建物情報の入力!$H42&gt;=1, AF20*$MC20*$MD20*LI20,"-"),"-")</f>
        <v>-</v>
      </c>
      <c r="MG20" s="16" t="str">
        <f>IF($A20&lt;=①基本情報と建物情報の入力!$G$20, IF(①基本情報と建物情報の入力!$H42&gt;=1, AG20*$MC20*$MD20*LJ20,"-"),"-")</f>
        <v>-</v>
      </c>
      <c r="MH20" s="25" t="str">
        <f>IF($A20&lt;=①基本情報と建物情報の入力!$G$20, IF(①基本情報と建物情報の入力!$H42&gt;=1, AH20*$MC20*$MD20*LK20,"-"),"-")</f>
        <v>-</v>
      </c>
      <c r="MI20" s="24" t="str">
        <f>IF($A20&lt;=①基本情報と建物情報の入力!$G$20, IF(①基本情報と建物情報の入力!$H42&gt;=2, AI20*$MC20*$MD20*LH20,"-"),"-")</f>
        <v>-</v>
      </c>
      <c r="MJ20" s="16" t="str">
        <f>IF($A20&lt;=①基本情報と建物情報の入力!$G$20, IF(①基本情報と建物情報の入力!$H42&gt;=2, AJ20*$MC20*$MD20*LI20,"-"),"-")</f>
        <v>-</v>
      </c>
      <c r="MK20" s="16" t="str">
        <f>IF($A20&lt;=①基本情報と建物情報の入力!$G$20, IF(①基本情報と建物情報の入力!$H42&gt;=2, AK20*$MC20*$MD20*LJ20,"-"),"-")</f>
        <v>-</v>
      </c>
      <c r="ML20" s="25" t="str">
        <f>IF($A20&lt;=①基本情報と建物情報の入力!$G$20, IF(①基本情報と建物情報の入力!$H42&gt;=2, AL20*$MC20*$MD20*LK20,"-"),"-")</f>
        <v>-</v>
      </c>
      <c r="MM20" s="24" t="str">
        <f>IF($A20&lt;=①基本情報と建物情報の入力!$G$20, IF(①基本情報と建物情報の入力!$H42&gt;=3, AM20*$MC20*$MD20*LH20,"-"),"-")</f>
        <v>-</v>
      </c>
      <c r="MN20" s="16" t="str">
        <f>IF($A20&lt;=①基本情報と建物情報の入力!$G$20, IF(①基本情報と建物情報の入力!$H42&gt;=3, AN20*$MC20*$MD20*LI20,"-"),"-")</f>
        <v>-</v>
      </c>
      <c r="MO20" s="16" t="str">
        <f>IF($A20&lt;=①基本情報と建物情報の入力!$G$20, IF(①基本情報と建物情報の入力!$H42&gt;=3, AO20*$MC20*$MD20*LJ20,"-"),"-")</f>
        <v>-</v>
      </c>
      <c r="MP20" s="25" t="str">
        <f>IF($A20&lt;=①基本情報と建物情報の入力!$G$20, IF(①基本情報と建物情報の入力!$H42&gt;=3, AP20*$MC20*$MD20*LK20,"-"),"-")</f>
        <v>-</v>
      </c>
      <c r="MQ20" s="16" t="str">
        <f>IF($A20&lt;=①基本情報と建物情報の入力!$G$20, IF(①基本情報と建物情報の入力!$H42&gt;=1, SUM(LN20:LQ20,LZ20,ME20:MH20), "-"), "-")</f>
        <v>-</v>
      </c>
      <c r="MR20" s="16" t="str">
        <f>IF($A20&lt;=①基本情報と建物情報の入力!$G$20, IF(①基本情報と建物情報の入力!$H42&gt;=2, SUM(LR20:LU20,MA20,MI20:ML20), "-"), "-")</f>
        <v>-</v>
      </c>
      <c r="MS20" s="16" t="str">
        <f>IF($A20&lt;=①基本情報と建物情報の入力!$G$20, IF(①基本情報と建物情報の入力!$H42&gt;=3, SUM(LV20:LY20,MB20,MM20:MP20), "-"), "-")</f>
        <v>-</v>
      </c>
      <c r="MT20" s="137" t="str">
        <f>IF($A20&lt;=①基本情報と建物情報の入力!$G$20, IF(①基本情報と建物情報の入力!$H42&gt;=1, ROUNDUP(MQ20/FV20*100,1),"-"),"-")</f>
        <v>-</v>
      </c>
      <c r="MU20" s="138" t="str">
        <f>IF($A20&lt;=①基本情報と建物情報の入力!$G$20, IF(①基本情報と建物情報の入力!$H42&gt;=2,ROUNDUP(MR20/FW20*100,1),"-"),"-")</f>
        <v>-</v>
      </c>
      <c r="MV20" s="139" t="str">
        <f>IF($A20&lt;=①基本情報と建物情報の入力!$G$20, IF(①基本情報と建物情報の入力!$H42&gt;=3, ROUNDUP(MS20/FX20*100,1),"-"),"-")</f>
        <v>-</v>
      </c>
      <c r="MW20" s="99"/>
      <c r="MX20" s="24" t="str">
        <f>IF($A20&lt;=①基本情報と建物情報の入力!$G$20, IF(①基本情報と建物情報の入力!$H42&gt;=1, 1,"-"), "-")</f>
        <v>-</v>
      </c>
      <c r="MY20" s="16" t="str">
        <f>IF($A20&lt;=①基本情報と建物情報の入力!$G$20, IF(①基本情報と建物情報の入力!$H42&gt;=2, 1,"-"), "-")</f>
        <v>-</v>
      </c>
      <c r="MZ20" s="25" t="str">
        <f>IF($A20&lt;=①基本情報と建物情報の入力!$G$20, IF(①基本情報と建物情報の入力!$H42&gt;=3, ①基本情報と建物情報の入力!$H42-2,"-"), "-")</f>
        <v>-</v>
      </c>
      <c r="NA20" s="24" t="str">
        <f>IF($A20&lt;=①基本情報と建物情報の入力!$G$20, IF(①基本情報と建物情報の入力!$H42&gt;=1, FV20*MX20, "-"),"-")</f>
        <v>-</v>
      </c>
      <c r="NB20" s="16" t="str">
        <f>IF($A20&lt;=①基本情報と建物情報の入力!$G$20, IF(①基本情報と建物情報の入力!$H42&gt;=2, FW20*MY20, "-"),"-")</f>
        <v>-</v>
      </c>
      <c r="NC20" s="25" t="str">
        <f>IF($A20&lt;=①基本情報と建物情報の入力!$G$20, IF(①基本情報と建物情報の入力!$H42&gt;=3, FX20*MZ20, "-"),"-")</f>
        <v>-</v>
      </c>
      <c r="ND20" s="24" t="str">
        <f>IF($A20&lt;=①基本情報と建物情報の入力!$G$20, IF(①基本情報と建物情報の入力!$H42&gt;=1,  JK20*MX20, "-"),"-")</f>
        <v>-</v>
      </c>
      <c r="NE20" s="16" t="str">
        <f>IF($A20&lt;=①基本情報と建物情報の入力!$G$20, IF(①基本情報と建物情報の入力!$H42&gt;=2,  JL20*MY20, "-"),"-")</f>
        <v>-</v>
      </c>
      <c r="NF20" s="25" t="str">
        <f>IF($A20&lt;=①基本情報と建物情報の入力!$G$20, IF(①基本情報と建物情報の入力!$H42&gt;=3,  JM20*MZ20, "-"),"-")</f>
        <v>-</v>
      </c>
      <c r="NG20" s="24" t="str">
        <f>IF($A20&lt;=①基本情報と建物情報の入力!$G$20, IF(①基本情報と建物情報の入力!$H42&gt;=1,  MQ20*MX20, "-"),"-")</f>
        <v>-</v>
      </c>
      <c r="NH20" s="16" t="str">
        <f>IF($A20&lt;=①基本情報と建物情報の入力!$G$20, IF(①基本情報と建物情報の入力!$H42&gt;=2,  MR20*MY20, "-"),"-")</f>
        <v>-</v>
      </c>
      <c r="NI20" s="25" t="str">
        <f>IF($A20&lt;=①基本情報と建物情報の入力!$G$20, IF(①基本情報と建物情報の入力!$H42&gt;=3,  MS20*MZ20, "-"),"-")</f>
        <v>-</v>
      </c>
      <c r="NJ20" s="112"/>
      <c r="NK20" s="112"/>
      <c r="NL20" s="99"/>
      <c r="NM20" s="209" t="str">
        <f>IF($A20&lt;=①基本情報と建物情報の入力!$G$20,IF(①基本情報と建物情報の入力!$H42&gt;=1,③一次エネルギー消費量の計算結果!E54-③一次エネルギー消費量の計算結果!F54,"-"),"-")</f>
        <v>-</v>
      </c>
      <c r="NN20" s="210" t="str">
        <f>IF($A20&lt;=①基本情報と建物情報の入力!$G$20,IF(①基本情報と建物情報の入力!$H42&gt;=2,③一次エネルギー消費量の計算結果!E55-③一次エネルギー消費量の計算結果!F55,"-"),"-")</f>
        <v>-</v>
      </c>
      <c r="NO20" s="211" t="str">
        <f>IF($A20&lt;=①基本情報と建物情報の入力!$G$20,IF(①基本情報と建物情報の入力!$H42&gt;=3,③一次エネルギー消費量の計算結果!E56-③一次エネルギー消費量の計算結果!F56,"-"),"-")</f>
        <v>-</v>
      </c>
      <c r="NP20" s="209" t="str">
        <f>IF($A20&lt;=①基本情報と建物情報の入力!$G$20,IF(①基本情報と建物情報の入力!$H42&gt;=1,③一次エネルギー消費量の計算結果!G54-③一次エネルギー消費量の計算結果!H54,"-"),"-")</f>
        <v>-</v>
      </c>
      <c r="NQ20" s="210" t="str">
        <f>IF($A20&lt;=①基本情報と建物情報の入力!$G$20,IF(①基本情報と建物情報の入力!$H42&gt;=2,③一次エネルギー消費量の計算結果!G55-③一次エネルギー消費量の計算結果!H55,"-"),"-")</f>
        <v>-</v>
      </c>
      <c r="NR20" s="211" t="str">
        <f>IF($A20&lt;=①基本情報と建物情報の入力!$G$20,IF(①基本情報と建物情報の入力!$H42&gt;=3,③一次エネルギー消費量の計算結果!G56-③一次エネルギー消費量の計算結果!H56,"-"),"-")</f>
        <v>-</v>
      </c>
      <c r="NS20" s="209" t="str">
        <f>IF($A20&lt;=①基本情報と建物情報の入力!$G$20, IF(①基本情報と建物情報の入力!$H42&gt;=1,NM20*MX20,"-"), "-")</f>
        <v>-</v>
      </c>
      <c r="NT20" s="210" t="str">
        <f>IF($A20&lt;=①基本情報と建物情報の入力!$G$20, IF(①基本情報と建物情報の入力!$H42&gt;=2,NN20*MY20,"-"), "-")</f>
        <v>-</v>
      </c>
      <c r="NU20" s="211" t="str">
        <f>IF($A20&lt;=①基本情報と建物情報の入力!$G$20, IF(①基本情報と建物情報の入力!$H42&gt;=3,NO20*MZ20,"-"), "-")</f>
        <v>-</v>
      </c>
      <c r="NV20" s="209" t="str">
        <f>IF($A20&lt;=①基本情報と建物情報の入力!$G$20, IF(①基本情報と建物情報の入力!$H42&gt;=1,NP20*MX20,"-"), "-")</f>
        <v>-</v>
      </c>
      <c r="NW20" s="210" t="str">
        <f>IF($A20&lt;=①基本情報と建物情報の入力!$G$20, IF(①基本情報と建物情報の入力!$H42&gt;=2,NQ20*MY20,"-"), "-")</f>
        <v>-</v>
      </c>
      <c r="NX20" s="210" t="str">
        <f>IF($A20&lt;=①基本情報と建物情報の入力!$G$20, IF(①基本情報と建物情報の入力!$H42&gt;=3,NR20*MZ20,"-"), "-")</f>
        <v>-</v>
      </c>
      <c r="NY20" s="112"/>
      <c r="NZ20" s="112"/>
    </row>
    <row r="21" spans="1:390" s="16" customFormat="1">
      <c r="A21" s="171">
        <f t="shared" si="0"/>
        <v>15</v>
      </c>
      <c r="B21" s="172" t="s">
        <v>104</v>
      </c>
      <c r="C21" s="173" t="str">
        <f>IF(A21&lt;=①基本情報と建物情報の入力!$G$20, ①基本情報と建物情報の入力!$G$19/①基本情報と建物情報の入力!$G$20, "-")</f>
        <v>-</v>
      </c>
      <c r="D21" s="173" t="str">
        <f>IF(A21&lt;=①基本情報と建物情報の入力!$G$20, IF(①基本情報と建物情報の入力!H43&gt;=1, (①基本情報と建物情報の入力!$D43+SQRT(①基本情報と建物情報の入力!$D43^2-16*①基本情報と建物情報の入力!$C43))/4, "-"), "-")</f>
        <v>-</v>
      </c>
      <c r="E21" s="173" t="str">
        <f>IF(A21&lt;=①基本情報と建物情報の入力!$G$20, IF(①基本情報と建物情報の入力!H43&gt;=1, (①基本情報と建物情報の入力!$D43-SQRT(①基本情報と建物情報の入力!$D43^2-16*①基本情報と建物情報の入力!$C43))/4, "-"), "-")</f>
        <v>-</v>
      </c>
      <c r="F21" s="173" t="str">
        <f>IF(A21&lt;=①基本情報と建物情報の入力!$G$20, IF(①基本情報と建物情報の入力!H43&gt;=1, IF(A21=①基本情報と建物情報の入力!$G$20, ①基本情報と建物情報の入力!$C43, ①基本情報と建物情報の入力!G43), "-"), "-")</f>
        <v>-</v>
      </c>
      <c r="G21" s="173" t="str">
        <f>IF(A21&lt;=①基本情報と建物情報の入力!$G$20, IF(①基本情報と建物情報の入力!H43&gt;=1, IF(A21=1, 0, ①基本情報と建物情報の入力!F43), "-"), "-")</f>
        <v>-</v>
      </c>
      <c r="H21" s="174" t="str">
        <f>IF(A21&lt;=①基本情報と建物情報の入力!$G$20,IF(①基本情報と建物情報の入力!H43&gt;=1, ①基本情報と建物情報の入力!$E43*(1-(0.24/①基本情報と建物情報の入力!$H43))*0.64,"-"), "-")</f>
        <v>-</v>
      </c>
      <c r="I21" s="173" t="str">
        <f>IF(A21&lt;=①基本情報と建物情報の入力!$G$20,IF(①基本情報と建物情報の入力!H43&gt;=1,①基本情報と建物情報の入力!$E43*0.12/①基本情報と建物情報の入力!$H43,"-"), "-")</f>
        <v>-</v>
      </c>
      <c r="J21" s="173" t="str">
        <f>IF(A21&lt;=①基本情報と建物情報の入力!$G$20,IF(①基本情報と建物情報の入力!H43&gt;=1,①基本情報と建物情報の入力!$E43*(1-(0.24/①基本情報と建物情報の入力!$H43))*0.36,"-"), "-")</f>
        <v>-</v>
      </c>
      <c r="K21" s="175" t="str">
        <f>IF(A21&lt;=①基本情報と建物情報の入力!$G$20,IF(①基本情報と建物情報の入力!H43&gt;=1,①基本情報と建物情報の入力!$E43*0.12/①基本情報と建物情報の入力!$H43,"-"), "-")</f>
        <v>-</v>
      </c>
      <c r="L21" s="174" t="str">
        <f>IF($A21&lt;=①基本情報と建物情報の入力!$G$20, IF(①基本情報と建物情報の入力!H43&gt;=1,D21*$C21-H21, "-"), "-")</f>
        <v>-</v>
      </c>
      <c r="M21" s="173" t="str">
        <f>IF($A21&lt;=①基本情報と建物情報の入力!$G$20, IF(①基本情報と建物情報の入力!H43&gt;=1,E21*$C21-I21, "-"), "-")</f>
        <v>-</v>
      </c>
      <c r="N21" s="173" t="str">
        <f>IF($A21&lt;=①基本情報と建物情報の入力!$G$20, IF(①基本情報と建物情報の入力!H43&gt;=1,D21*$C21-J21-1.6*①基本情報と建物情報の入力!$H43, "-"), "-")</f>
        <v>-</v>
      </c>
      <c r="O21" s="175" t="str">
        <f>IF($A21&lt;=①基本情報と建物情報の入力!$G$20, IF(①基本情報と建物情報の入力!H43&gt;=1,E21*$C21-K21, "-"), "-")</f>
        <v>-</v>
      </c>
      <c r="P21" s="174" t="str">
        <f>IF(A21&lt;=①基本情報と建物情報の入力!$G$20, IF(①基本情報と建物情報の入力!H43&gt;=1,①基本情報と建物情報の入力!C43/①基本情報と建物情報の入力!H43, "-"), "-")</f>
        <v>-</v>
      </c>
      <c r="Q21" s="173" t="str">
        <f>IF(A21&lt;=①基本情報と建物情報の入力!$G$20, IF(①基本情報と建物情報の入力!H43&gt;=2, ①基本情報と建物情報の入力!C43/①基本情報と建物情報の入力!H43, "-"),"-")</f>
        <v>-</v>
      </c>
      <c r="R21" s="175" t="str">
        <f>IF(A21&lt;=①基本情報と建物情報の入力!$G$20,IF(①基本情報と建物情報の入力!H43&gt;=3, ①基本情報と建物情報の入力!C43/①基本情報と建物情報の入力!H43, "-"),"-")</f>
        <v>-</v>
      </c>
      <c r="S21" s="174" t="str">
        <f>IF($A21&lt;=①基本情報と建物情報の入力!$G$20, IF(①基本情報と建物情報の入力!$H43&gt;=1, IF(①基本情報と建物情報の入力!$I43="有り", P21*室面積の比率!$B$4, P21*室面積の比率!$B$5),"-"), "-")</f>
        <v>-</v>
      </c>
      <c r="T21" s="173" t="str">
        <f>IF($A21&lt;=①基本情報と建物情報の入力!$G$20, IF(①基本情報と建物情報の入力!$H43&gt;=2, IF(①基本情報と建物情報の入力!$I43="有り", Q21*室面積の比率!$B$4, Q21*室面積の比率!$B$5),"-"), "-")</f>
        <v>-</v>
      </c>
      <c r="U21" s="175" t="str">
        <f>IF($A21&lt;=①基本情報と建物情報の入力!$G$20, IF(①基本情報と建物情報の入力!$H43&gt;=3, IF(①基本情報と建物情報の入力!$I43="有り", R21*室面積の比率!$B$4, R21*室面積の比率!$B$5),"-"), "-")</f>
        <v>-</v>
      </c>
      <c r="V21" s="174" t="str">
        <f>IF($A21&lt;=①基本情報と建物情報の入力!$G$20, IF(①基本情報と建物情報の入力!$H43&gt;=1, IF(①基本情報と建物情報の入力!$I43="有り", P21*室面積の比率!$C$4, 0),"-"), "-")</f>
        <v>-</v>
      </c>
      <c r="W21" s="173" t="str">
        <f>IF($A21&lt;=①基本情報と建物情報の入力!$G$20, IF(①基本情報と建物情報の入力!$H43&gt;=2, IF(①基本情報と建物情報の入力!$I43="有り", Q21*室面積の比率!$C$4, 0),"-"), "-")</f>
        <v>-</v>
      </c>
      <c r="X21" s="175" t="str">
        <f>IF($A21&lt;=①基本情報と建物情報の入力!$G$20, IF(①基本情報と建物情報の入力!$H43&gt;=3, IF(①基本情報と建物情報の入力!$I43="有り", R21*室面積の比率!$C$4, 0),"-"), "-")</f>
        <v>-</v>
      </c>
      <c r="Y21" s="174" t="str">
        <f>IF(A21&lt;=①基本情報と建物情報の入力!$G$20, IF(①基本情報と建物情報の入力!H43&gt;=1, F21/①基本情報と建物情報の入力!H43, "-"),"-")</f>
        <v>-</v>
      </c>
      <c r="Z21" s="173" t="str">
        <f>IF(A21&lt;=①基本情報と建物情報の入力!$G$20, IF(①基本情報と建物情報の入力!H43&gt;=2, F21/①基本情報と建物情報の入力!H43, "-"),"-")</f>
        <v>-</v>
      </c>
      <c r="AA21" s="175" t="str">
        <f>IF(A21&lt;=①基本情報と建物情報の入力!$G$20, IF(①基本情報と建物情報の入力!H43&gt;=3, F21/①基本情報と建物情報の入力!H43, "-"),"-")</f>
        <v>-</v>
      </c>
      <c r="AB21" s="174" t="str">
        <f>IF(A21&lt;=①基本情報と建物情報の入力!$G$20, IF(①基本情報と建物情報の入力!H43&gt;=1, G21/①基本情報と建物情報の入力!H43, "-"),"-")</f>
        <v>-</v>
      </c>
      <c r="AC21" s="173" t="str">
        <f>IF(A21&lt;=①基本情報と建物情報の入力!$G$20, IF(①基本情報と建物情報の入力!H43&gt;=2, G21/①基本情報と建物情報の入力!H43, "-"),"-")</f>
        <v>-</v>
      </c>
      <c r="AD21" s="175" t="str">
        <f>IF(A21&lt;=①基本情報と建物情報の入力!$G$20, IF(①基本情報と建物情報の入力!H43&gt;=3, G21/①基本情報と建物情報の入力!H43, "-"),"-")</f>
        <v>-</v>
      </c>
      <c r="AE21" s="174" t="str">
        <f>IF(A21&lt;=①基本情報と建物情報の入力!$G$20, IF(①基本情報と建物情報の入力!H43&gt;=1,H21/①基本情報と建物情報の入力!H43,"-"), "-")</f>
        <v>-</v>
      </c>
      <c r="AF21" s="173" t="str">
        <f>IF(A21&lt;=①基本情報と建物情報の入力!$G$20,IF(①基本情報と建物情報の入力!H43&gt;=1,I21,"-"), "-")</f>
        <v>-</v>
      </c>
      <c r="AG21" s="173" t="str">
        <f>IF(A21&lt;=①基本情報と建物情報の入力!$G$20,IF(①基本情報と建物情報の入力!H43&gt;=1,J21/①基本情報と建物情報の入力!H43,"-"), "-")</f>
        <v>-</v>
      </c>
      <c r="AH21" s="175" t="str">
        <f>IF(A21&lt;=①基本情報と建物情報の入力!$G$20,IF(①基本情報と建物情報の入力!H43&gt;=1,IF(①基本情報と建物情報の入力!H43=1, K21,0), "-"),"-")</f>
        <v>-</v>
      </c>
      <c r="AI21" s="174" t="str">
        <f>IF(A21&lt;=①基本情報と建物情報の入力!$G$20, IF(①基本情報と建物情報の入力!H43&gt;=2, H21/①基本情報と建物情報の入力!H43,"-"),"-")</f>
        <v>-</v>
      </c>
      <c r="AJ21" s="173" t="str">
        <f>IF(A21&lt;=①基本情報と建物情報の入力!$G$20,IF(①基本情報と建物情報の入力!H43&gt;=2, 0, "-"), "-")</f>
        <v>-</v>
      </c>
      <c r="AK21" s="173" t="str">
        <f>IF(A21&lt;=①基本情報と建物情報の入力!$G$20, IF(①基本情報と建物情報の入力!H43&gt;=2, J21/①基本情報と建物情報の入力!H43,"-"),"-")</f>
        <v>-</v>
      </c>
      <c r="AL21" s="175" t="str">
        <f>IF(A21&lt;=①基本情報と建物情報の入力!$G$20, IF(①基本情報と建物情報の入力!H43&gt;=2, K21, "-"), "-")</f>
        <v>-</v>
      </c>
      <c r="AM21" s="174" t="str">
        <f>IF(A21&lt;=①基本情報と建物情報の入力!$G$20, IF(①基本情報と建物情報の入力!H43&gt;=3, H21/①基本情報と建物情報の入力!H43,"-"), "-")</f>
        <v>-</v>
      </c>
      <c r="AN21" s="173" t="str">
        <f>IF(A21&lt;=①基本情報と建物情報の入力!$G$20, IF(①基本情報と建物情報の入力!H43&gt;=3, 0, "-"),"-")</f>
        <v>-</v>
      </c>
      <c r="AO21" s="173" t="str">
        <f>IF(A21&lt;=①基本情報と建物情報の入力!$G$20,IF(①基本情報と建物情報の入力!H43&gt;=3, J21/①基本情報と建物情報の入力!H43,"-"),"-")</f>
        <v>-</v>
      </c>
      <c r="AP21" s="175" t="str">
        <f>IF(A21&lt;=①基本情報と建物情報の入力!$G$20,IF(①基本情報と建物情報の入力!H43&gt;=3, 0, "-"),"-")</f>
        <v>-</v>
      </c>
      <c r="AQ21" s="174" t="str">
        <f>IF(A21&lt;=①基本情報と建物情報の入力!$G$20,IF(①基本情報と建物情報の入力!H43&gt;=1,1.6,"-"), "-")</f>
        <v>-</v>
      </c>
      <c r="AR21" s="173" t="str">
        <f>IF(A21&lt;=①基本情報と建物情報の入力!$G$20, IF(①基本情報と建物情報の入力!H43&gt;=2, 1.6, "-"), "-")</f>
        <v>-</v>
      </c>
      <c r="AS21" s="175" t="str">
        <f>IF(A21&lt;=①基本情報と建物情報の入力!$G$20, IF(①基本情報と建物情報の入力!H43&gt;=3, 1.6, "-"), "-")</f>
        <v>-</v>
      </c>
      <c r="AT21" s="174" t="str">
        <f>IF(A21&lt;=①基本情報と建物情報の入力!$G$20, IF(①基本情報と建物情報の入力!H43&gt;=1,L21/①基本情報と建物情報の入力!H43, "-"), "-")</f>
        <v>-</v>
      </c>
      <c r="AU21" s="173" t="str">
        <f>IF(A21&lt;=①基本情報と建物情報の入力!$G$20, IF(①基本情報と建物情報の入力!H43&gt;=1,M21, "-"), "-")</f>
        <v>-</v>
      </c>
      <c r="AV21" s="173" t="str">
        <f>IF(A21&lt;=①基本情報と建物情報の入力!$G$20, IF(①基本情報と建物情報の入力!H43&gt;=1,N21/①基本情報と建物情報の入力!H43, "-"), "-")</f>
        <v>-</v>
      </c>
      <c r="AW21" s="175" t="str">
        <f>IF(A21&lt;=①基本情報と建物情報の入力!$G$20, IF(①基本情報と建物情報の入力!H43&gt;=1, IF(①基本情報と建物情報の入力!H43=1, O21, 0), "-"), "-")</f>
        <v>-</v>
      </c>
      <c r="AX21" s="174" t="str">
        <f>IF(A21&lt;=①基本情報と建物情報の入力!$G$20, IF(①基本情報と建物情報の入力!H43&gt;=2, L21/①基本情報と建物情報の入力!H43, "-"), "-")</f>
        <v>-</v>
      </c>
      <c r="AY21" s="173" t="str">
        <f>IF(A21&lt;=①基本情報と建物情報の入力!$G$20, IF(①基本情報と建物情報の入力!H43&gt;=2, 0, "-"), "-")</f>
        <v>-</v>
      </c>
      <c r="AZ21" s="173" t="str">
        <f>IF(A21&lt;=①基本情報と建物情報の入力!$G$20, IF(①基本情報と建物情報の入力!H43&gt;=2, N21/①基本情報と建物情報の入力!H43, "-"), "-")</f>
        <v>-</v>
      </c>
      <c r="BA21" s="175" t="str">
        <f>IF(A21&lt;=①基本情報と建物情報の入力!$G$20, IF(①基本情報と建物情報の入力!H43&gt;=2, O21, "-"),"-")</f>
        <v>-</v>
      </c>
      <c r="BB21" s="174" t="str">
        <f>IF(A21&lt;=①基本情報と建物情報の入力!$G$20, IF(①基本情報と建物情報の入力!H43&gt;=3, L21/①基本情報と建物情報の入力!H43, "-"),"-")</f>
        <v>-</v>
      </c>
      <c r="BC21" s="173" t="str">
        <f>IF(A21&lt;=①基本情報と建物情報の入力!$G$20, IF(①基本情報と建物情報の入力!H43&gt;=3, 0, "-"), "-")</f>
        <v>-</v>
      </c>
      <c r="BD21" s="173" t="str">
        <f>IF(A21&lt;=①基本情報と建物情報の入力!$G$20, IF(①基本情報と建物情報の入力!H43&gt;=3, N21/①基本情報と建物情報の入力!H43, "-"),"-")</f>
        <v>-</v>
      </c>
      <c r="BE21" s="175" t="str">
        <f>IF(A21&lt;=①基本情報と建物情報の入力!$G$20, IF(①基本情報と建物情報の入力!H43&gt;=3, 0, "-"), "-")</f>
        <v>-</v>
      </c>
      <c r="BF21" s="174" t="str">
        <f>IF(A21&lt;=①基本情報と建物情報の入力!$G$20, IF(①基本情報と建物情報の入力!H43=1, 0, IF(①基本情報と建物情報の入力!H43&gt;=2, E21*C21, "-")), "-")</f>
        <v>-</v>
      </c>
      <c r="BG21" s="173" t="str">
        <f>IF(A21&lt;=①基本情報と建物情報の入力!$G$20, IF(①基本情報と建物情報の入力!H43&gt;=2, E21*C21, "-"),"-")</f>
        <v>-</v>
      </c>
      <c r="BH21" s="175" t="str">
        <f>IF(A21&lt;=①基本情報と建物情報の入力!$G$20, IF(①基本情報と建物情報の入力!H43&gt;=3, E21*C21*2, "-"), "-")</f>
        <v>-</v>
      </c>
      <c r="BI21" s="174" t="str">
        <f>IF(A21&lt;=①基本情報と建物情報の入力!$G$20, IF(①基本情報と建物情報の入力!H43&gt;=1, IF(A21=1, 0, P21-AB21), "-"), "-")</f>
        <v>-</v>
      </c>
      <c r="BJ21" s="173" t="str">
        <f>IF(A21&lt;=①基本情報と建物情報の入力!$G$20, IF(①基本情報と建物情報の入力!H43&gt;=2, IF(A21=1, 0, Q21-AC21), "-"),"-")</f>
        <v>-</v>
      </c>
      <c r="BK21" s="175" t="str">
        <f>IF(A21&lt;=①基本情報と建物情報の入力!$G$20, IF(①基本情報と建物情報の入力!H43&gt;=3, IF(A21=1, 0, R21-AD21), "-"),"-")</f>
        <v>-</v>
      </c>
      <c r="BL21" s="174" t="str">
        <f>IF(A21&lt;=①基本情報と建物情報の入力!$G$20, IF(①基本情報と建物情報の入力!H43&gt;=1, IF(A21=①基本情報と建物情報の入力!$G$20, 0, P21-Y21), "-"), "-")</f>
        <v>-</v>
      </c>
      <c r="BM21" s="173" t="str">
        <f>IF(A21&lt;=①基本情報と建物情報の入力!$G$20, IF(①基本情報と建物情報の入力!H43&gt;=2, IF(A21=①基本情報と建物情報の入力!$G$20, 0, Q21-Z21), "-"), "-")</f>
        <v>-</v>
      </c>
      <c r="BN21" s="175" t="str">
        <f>IF(A21&lt;=①基本情報と建物情報の入力!$G$20, IF(①基本情報と建物情報の入力!H43&gt;=3, IF(A21=①基本情報と建物情報の入力!$G$20, 0, R21-AA21), "-"), "-")</f>
        <v>-</v>
      </c>
      <c r="BO21" s="176"/>
      <c r="BP21" s="174" t="str">
        <f>IF(A21&lt;=①基本情報と建物情報の入力!$G$20,IF(①基本情報と建物情報の入力!H43&gt;=1,IF(①基本情報と建物情報の入力!H43=1,C21*2/2,C21/2), "-"), "-")</f>
        <v>-</v>
      </c>
      <c r="BQ21" s="173" t="str">
        <f>IF(A21&lt;=①基本情報と建物情報の入力!$G$20, IF(①基本情報と建物情報の入力!H43&gt;=1, C21*2/2, "-"), "-")</f>
        <v>-</v>
      </c>
      <c r="BR21" s="173" t="str">
        <f>IF(A21&lt;=①基本情報と建物情報の入力!$G$20, IF(①基本情報と建物情報の入力!H43&gt;=1, IF(①基本情報と建物情報の入力!H43=1, C21*2/2, C21/2), "-"), "-")</f>
        <v>-</v>
      </c>
      <c r="BS21" s="175" t="str">
        <f>IF(A21&lt;=①基本情報と建物情報の入力!$G$20, IF(①基本情報と建物情報の入力!H43&gt;=1, IF(①基本情報と建物情報の入力!H43=1, C21*2/2, 0), "-"), "-")</f>
        <v>-</v>
      </c>
      <c r="BT21" s="174" t="str">
        <f>IF(A21&lt;=①基本情報と建物情報の入力!$G$20, IF(①基本情報と建物情報の入力!H43&gt;=2, C21/2, "-"), "-")</f>
        <v>-</v>
      </c>
      <c r="BU21" s="173" t="str">
        <f>IF(A21&lt;=①基本情報と建物情報の入力!$G$20, IF(①基本情報と建物情報の入力!H43&gt;=2, 0, "-"), "-")</f>
        <v>-</v>
      </c>
      <c r="BV21" s="173" t="str">
        <f>IF(A21&lt;=①基本情報と建物情報の入力!$G$20, IF(①基本情報と建物情報の入力!H43&gt;=2, C21/2, "-"), "-")</f>
        <v>-</v>
      </c>
      <c r="BW21" s="175" t="str">
        <f>IF(A21&lt;=①基本情報と建物情報の入力!$G$20, IF(①基本情報と建物情報の入力!H43&gt;=2, C21*2/2, "-"), "-")</f>
        <v>-</v>
      </c>
      <c r="BX21" s="174" t="str">
        <f>IF(A21&lt;=①基本情報と建物情報の入力!$G$20, IF(①基本情報と建物情報の入力!H43&gt;=3, 0, "-"), "-")</f>
        <v>-</v>
      </c>
      <c r="BY21" s="173" t="str">
        <f>IF(A21&lt;=①基本情報と建物情報の入力!$G$20, IF(①基本情報と建物情報の入力!H43&gt;=3, 0, "-"), "-")</f>
        <v>-</v>
      </c>
      <c r="BZ21" s="173" t="str">
        <f>IF(A21&lt;=①基本情報と建物情報の入力!$G$20, IF(①基本情報と建物情報の入力!H43&gt;=3, 0, "-"), "-")</f>
        <v>-</v>
      </c>
      <c r="CA21" s="175" t="str">
        <f>IF(A21&lt;=①基本情報と建物情報の入力!$G$20, IF(①基本情報と建物情報の入力!H43&gt;=3, 0, "-"), "-")</f>
        <v>-</v>
      </c>
      <c r="CB21" s="174" t="str">
        <f>IF(A21&lt;=①基本情報と建物情報の入力!$G$20,IF(①基本情報と建物情報の入力!H43&gt;=1, IF(F21&gt;0, IF(A21=①基本情報と建物情報の入力!$G$20, IF(①基本情報と建物情報の入力!H43=1, (D21+E21)*2, D21/①基本情報と建物情報の入力!H43*2+E21), IF(①基本情報と建物情報の入力!H43=1, (D21+F21/D21*2), D21/①基本情報と建物情報の入力!H43+F21/D21)),0),"-"),"-")</f>
        <v>-</v>
      </c>
      <c r="CC21" s="173" t="str">
        <f>IF(A21&lt;=①基本情報と建物情報の入力!$G$20, IF(①基本情報と建物情報の入力!H43&gt;=2, IF(F21&gt;0, IF(A21=①基本情報と建物情報の入力!$G$20, D21/①基本情報と建物情報の入力!H43*2+E21, D21/①基本情報と建物情報の入力!H43+F21/D21), 0),"-"),"-")</f>
        <v>-</v>
      </c>
      <c r="CD21" s="175" t="str">
        <f>IF(A21&lt;=①基本情報と建物情報の入力!$G$20, IF(①基本情報と建物情報の入力!H43&gt;=3, IF(F21&gt;0, IF(A21=①基本情報と建物情報の入力!$G$20, D21/①基本情報と建物情報の入力!H43*2, D21/①基本情報と建物情報の入力!H43),0),"-"),"-")</f>
        <v>-</v>
      </c>
      <c r="CE21" s="174" t="str">
        <f>IF(A21&lt;=①基本情報と建物情報の入力!$G$20, IF(①基本情報と建物情報の入力!H43&gt;=1, IF(A21=1,0, IF(G21&gt;0, IF(①基本情報と建物情報の入力!H43=1, D21+G21/D21*2, D21/①基本情報と建物情報の入力!H43+G21/D21),0)),"-"),"-")</f>
        <v>-</v>
      </c>
      <c r="CF21" s="173" t="str">
        <f>IF(A21&lt;=①基本情報と建物情報の入力!$G$20, IF(①基本情報と建物情報の入力!H43&gt;=2, IF(A21=1, 0, IF(G21&gt;0, D21/①基本情報と建物情報の入力!H43+G21/D21, 0)),"-"),"-")</f>
        <v>-</v>
      </c>
      <c r="CG21" s="175" t="str">
        <f>IF(A21&lt;=①基本情報と建物情報の入力!$G$20, IF(①基本情報と建物情報の入力!H43&gt;=3, IF(A21=1, 0, IF(G21&gt;0, D21/①基本情報と建物情報の入力!H43,0)),"-"), "-")</f>
        <v>-</v>
      </c>
      <c r="CH21" s="174" t="str">
        <f>IF(A21&lt;=①基本情報と建物情報の入力!$G$20, IF(①基本情報と建物情報の入力!H43&gt;=1, IF(①基本情報と建物情報の入力!H43=1, D21/①基本情報と建物情報の入力!H43/20*C21, C21/2+D21/①基本情報と建物情報の入力!H43/20*C21), "-"), "-")</f>
        <v>-</v>
      </c>
      <c r="CI21" s="173" t="str">
        <f>IF(A21&lt;=①基本情報と建物情報の入力!$G$20, IF(①基本情報と建物情報の入力!H43&gt;=1, C21*E21/20, "-"), "-")</f>
        <v>-</v>
      </c>
      <c r="CJ21" s="173" t="str">
        <f>IF(A21&lt;=①基本情報と建物情報の入力!$G$20, IF(①基本情報と建物情報の入力!H43&gt;=1,IF(①基本情報と建物情報の入力!H43=1, D21/①基本情報と建物情報の入力!H43/20*C21, C21/2+D21/①基本情報と建物情報の入力!H43/20*C21), "-"), "-")</f>
        <v>-</v>
      </c>
      <c r="CK21" s="175" t="str">
        <f>IF(A21&lt;=①基本情報と建物情報の入力!$G$20, IF(①基本情報と建物情報の入力!H43&gt;=1, IF(①基本情報と建物情報の入力!H43=1, C21*E21/20, 0), "-"), "-")</f>
        <v>-</v>
      </c>
      <c r="CL21" s="174" t="str">
        <f>IF(A21&lt;=①基本情報と建物情報の入力!$G$20, IF(①基本情報と建物情報の入力!H43&gt;=2, C21/2+D21/①基本情報と建物情報の入力!H43/20*C21,"-"), "-")</f>
        <v>-</v>
      </c>
      <c r="CM21" s="173" t="str">
        <f>IF(A21&lt;=①基本情報と建物情報の入力!$G$20, IF(①基本情報と建物情報の入力!H43&gt;=2, 0,"-"), "-")</f>
        <v>-</v>
      </c>
      <c r="CN21" s="173" t="str">
        <f>IF(A21&lt;=①基本情報と建物情報の入力!$G$20, IF(①基本情報と建物情報の入力!H43&gt;=2, C21/2+D21/①基本情報と建物情報の入力!H43/20*C21,"-"), "-")</f>
        <v>-</v>
      </c>
      <c r="CO21" s="175" t="str">
        <f>IF(A21&lt;=①基本情報と建物情報の入力!$G$20, IF(①基本情報と建物情報の入力!H43&gt;=2, C21*E21/20, "-"), "-")</f>
        <v>-</v>
      </c>
      <c r="CP21" s="174" t="str">
        <f>IF(A21&lt;=①基本情報と建物情報の入力!$G$20, IF(①基本情報と建物情報の入力!H43&gt;=3, C21+D21/①基本情報と建物情報の入力!H43/20*C21, "-"), "-")</f>
        <v>-</v>
      </c>
      <c r="CQ21" s="173" t="str">
        <f>IF(A21&lt;=①基本情報と建物情報の入力!$G$20, IF(①基本情報と建物情報の入力!H43&gt;=3, 0, "-"), "-")</f>
        <v>-</v>
      </c>
      <c r="CR21" s="173" t="str">
        <f>IF(A21&lt;=①基本情報と建物情報の入力!$G$20, IF(①基本情報と建物情報の入力!H43&gt;=3, C21+D21/①基本情報と建物情報の入力!H43/20*C21, "-"), "-")</f>
        <v>-</v>
      </c>
      <c r="CS21" s="175" t="str">
        <f>IF(A21&lt;=①基本情報と建物情報の入力!$G$20, IF(①基本情報と建物情報の入力!H43&gt;=3, 0, "-"), "-")</f>
        <v>-</v>
      </c>
      <c r="CT21" s="174" t="str">
        <f>IF(A21&lt;=①基本情報と建物情報の入力!$G$20, IF(①基本情報と建物情報の入力!H43&gt;=1, IF(F21&gt;0, IF(A21=①基本情報と建物情報の入力!$G$20, IF(①基本情報と建物情報の入力!H43=1, D21*E21/20/①基本情報と建物情報の入力!H43*2, E21/2+D21*E21/20/①基本情報と建物情報の入力!H43*2),IF(①基本情報と建物情報の入力!H43=1, F21/10/①基本情報と建物情報の入力!H43,F21/D21/2+F21/10/①基本情報と建物情報の入力!H43)),0),"-"),"-")</f>
        <v>-</v>
      </c>
      <c r="CU21" s="173" t="str">
        <f>IF(A21&lt;=①基本情報と建物情報の入力!$G$20, IF(①基本情報と建物情報の入力!H43&gt;=2, IF(F21&gt;0, IF(A21=①基本情報と建物情報の入力!$G$20,E21/2+D21*E21/20/①基本情報と建物情報の入力!H43*2, F21/D21/2+F21/10/①基本情報と建物情報の入力!H43),0),"-"),"-")</f>
        <v>-</v>
      </c>
      <c r="CV21" s="175" t="str">
        <f>IF(A21&lt;=①基本情報と建物情報の入力!$G$20, IF(①基本情報と建物情報の入力!H43&gt;=3, IF(F21&gt;0, IF(A21=①基本情報と建物情報の入力!$G$20, E21+E21*D21/20/①基本情報と建物情報の入力!H43*2, F21/D21+F21/10/①基本情報と建物情報の入力!H43),0),"-"), "-")</f>
        <v>-</v>
      </c>
      <c r="CW21" s="174" t="str">
        <f>IF(A21&lt;=①基本情報と建物情報の入力!$G$20, IF(①基本情報と建物情報の入力!H43&gt;=1, IF(A21=1, IF(A21=①基本情報と建物情報の入力!$G$20, 0, IF(F21&gt;0, 0, IF(G22&gt;0, 0, D21/①基本情報と建物情報の入力!H43/2))), IF(A21=①基本情報と建物情報の入力!$G$20, IF(G21&gt;0, 0, IF(F20&gt;0, 0, D21/①基本情報と建物情報の入力!H43/2)), IF(F21&gt;0, IF(G21&gt;0, 0, IF(F20&gt;0, 0, D21/①基本情報と建物情報の入力!H43/2)), IF(G21&gt;0, IF(G22&gt;0, 0, D21/①基本情報と建物情報の入力!H43/2), IF(G22&gt;0, IF(F20&gt;0, 0,D21/①基本情報と建物情報の入力!H43/2), IF(F20&gt;0, D21/①基本情報と建物情報の入力!H43/2, D21/①基本情報と建物情報の入力!H43)))))),"-"),"-")</f>
        <v>-</v>
      </c>
      <c r="CX21" s="173" t="str">
        <f>IF(A21&lt;=①基本情報と建物情報の入力!$G$20, IF(①基本情報と建物情報の入力!H43&gt;=1, IF(A21=1, IF(A21=①基本情報と建物情報の入力!$G$20, 0, E21/2), IF(A21=①基本情報と建物情報の入力!$G$20, E21/2, E21)),"-"),"-")</f>
        <v>-</v>
      </c>
      <c r="CY21" s="173" t="str">
        <f>IF(A21&lt;=①基本情報と建物情報の入力!$G$20, IF(①基本情報と建物情報の入力!H43&gt;=1, IF(A21=1, IF(A21=①基本情報と建物情報の入力!$G$20, 0, D21/①基本情報と建物情報の入力!H43/2), IF(A21=①基本情報と建物情報の入力!$G$20, D21/①基本情報と建物情報の入力!H43/2, D21/①基本情報と建物情報の入力!H43)),"-"),"-")</f>
        <v>-</v>
      </c>
      <c r="CZ21" s="175" t="str">
        <f>IF(A21&lt;=①基本情報と建物情報の入力!$G$20, IF(①基本情報と建物情報の入力!H43&gt;=1, IF(A21=1, IF(A21=①基本情報と建物情報の入力!$G$20, 0, IF(①基本情報と建物情報の入力!H43=1, E21/2, 0)), IF(A21=①基本情報と建物情報の入力!$G$20, IF(①基本情報と建物情報の入力!H43=1, E21/2, 0),IF(①基本情報と建物情報の入力!H43=1, E21, 0))),"-"),"-")</f>
        <v>-</v>
      </c>
      <c r="DA21" s="177" t="str">
        <f>IF(A21&lt;=①基本情報と建物情報の入力!$G$20, IF(①基本情報と建物情報の入力!H43&gt;=2, IF(A21=1, IF(A21=①基本情報と建物情報の入力!$G$20, 0, IF(F21&gt;0, 0, IF(G22&gt;0, 0, D21/①基本情報と建物情報の入力!H43/2))), IF(A21=①基本情報と建物情報の入力!$G$20, IF(G21&gt;0, 0, IF(F20&gt;0, 0, D21/①基本情報と建物情報の入力!H43/2)), IF(F21&gt;0, IF(G21&gt;0, 0, IF(F20&gt;0, 0, D21/①基本情報と建物情報の入力!H43/2)), IF(G21&gt;0, IF(G22&gt;0, 0, D21/①基本情報と建物情報の入力!H43/2), IF(G22&gt;0,IF(F20&gt;0, 0, D21/①基本情報と建物情報の入力!H43/2), IF(F20&gt;0, D21/①基本情報と建物情報の入力!H43/2, D21/①基本情報と建物情報の入力!H43)))))),"-"),"-")</f>
        <v>-</v>
      </c>
      <c r="DB21" s="173" t="str">
        <f>IF(A21&lt;=①基本情報と建物情報の入力!$G$20, IF(①基本情報と建物情報の入力!H43&gt;=2, 0,"-"),"-")</f>
        <v>-</v>
      </c>
      <c r="DC21" s="173" t="str">
        <f>IF(A21&lt;=①基本情報と建物情報の入力!$G$20, IF(①基本情報と建物情報の入力!H43&gt;=2, IF(A21=1, IF(A21=①基本情報と建物情報の入力!$G$20, 0, D21/①基本情報と建物情報の入力!H43/2), IF(A21=①基本情報と建物情報の入力!$G$20, D21/①基本情報と建物情報の入力!H43/2, D21/①基本情報と建物情報の入力!H43)),"-"),"-")</f>
        <v>-</v>
      </c>
      <c r="DD21" s="175" t="str">
        <f>IF(A21&lt;=①基本情報と建物情報の入力!$G$20, IF(①基本情報と建物情報の入力!H43&gt;=2, IF(A21=1, IF(A21=①基本情報と建物情報の入力!$G$20, 0, E21/2), IF(A21=①基本情報と建物情報の入力!$G$20, E21/2, E21)),"-"),"-")</f>
        <v>-</v>
      </c>
      <c r="DE21" s="178" t="str">
        <f>IF(A21&lt;=①基本情報と建物情報の入力!$G$20, IF(①基本情報と建物情報の入力!H43&gt;=3, IF(A21=1, IF(A21=①基本情報と建物情報の入力!$G$20, 0, IF(F21&gt;0, 0, IF(G22&gt;0, 0, D21/①基本情報と建物情報の入力!H43/2))), IF(A21=①基本情報と建物情報の入力!$G$20, IF(G21&gt;0, 0, IF(F20&gt;0, 0, D21/①基本情報と建物情報の入力!H43/2)), IF(F21&gt;0, IF(G21&gt;0, 0, IF(F20&gt;0, 0, D21/①基本情報と建物情報の入力!H43/2)), IF(G21&gt;0, IF(G22&gt;0, 0, D21/①基本情報と建物情報の入力!H43/2), IF(G22&gt;0, IF(F20&gt;0, 0, D21/①基本情報と建物情報の入力!H43/2), IF(F20&gt;0, D21/①基本情報と建物情報の入力!H43/2, D21/①基本情報と建物情報の入力!H43)))))),"-"),"-")</f>
        <v>-</v>
      </c>
      <c r="DF21" s="173" t="str">
        <f>IF(A21&lt;=①基本情報と建物情報の入力!$G$20, IF(①基本情報と建物情報の入力!H43&gt;=3, 0, "-"),"-")</f>
        <v>-</v>
      </c>
      <c r="DG21" s="173" t="str">
        <f>IF(A21&lt;=①基本情報と建物情報の入力!$G$20, IF(①基本情報と建物情報の入力!H43&gt;=3, IF(A21=1, IF(A21=①基本情報と建物情報の入力!$G$20, 0, D21/①基本情報と建物情報の入力!H43/2), IF(A21=①基本情報と建物情報の入力!$G$20, D21/①基本情報と建物情報の入力!H43/2, D21/①基本情報と建物情報の入力!H43)),"-"),"-")</f>
        <v>-</v>
      </c>
      <c r="DH21" s="175" t="str">
        <f>IF(A21&lt;=①基本情報と建物情報の入力!$G$20, IF(①基本情報と建物情報の入力!H43&gt;=3, 0, "-"),"-")</f>
        <v>-</v>
      </c>
      <c r="DI21" s="174" t="str">
        <f>IF(A21&lt;=①基本情報と建物情報の入力!$G$20, IF(①基本情報と建物情報の入力!H43&gt;=1, IF(A21=1, 0, IF(G21&gt;0, IF(①基本情報と建物情報の入力!H43=1, G21/10/①基本情報と建物情報の入力!H43, G21/D21/2+G21/10/①基本情報と建物情報の入力!H43), 0)),"-"),"-")</f>
        <v>-</v>
      </c>
      <c r="DJ21" s="173" t="str">
        <f>IF(A21&lt;=①基本情報と建物情報の入力!$G$20, IF(①基本情報と建物情報の入力!H43&gt;=2, IF(A21=1, 0, IF(G21&gt;0, G21/D21/2+G21/10/①基本情報と建物情報の入力!H43, 0)),"-"),"-")</f>
        <v>-</v>
      </c>
      <c r="DK21" s="175" t="str">
        <f>IF(A21&lt;=①基本情報と建物情報の入力!$G$20, IF(①基本情報と建物情報の入力!H43&gt;=3, IF(A21=1, 0, IF(G21&gt;0, G21/D21+G21/10/①基本情報と建物情報の入力!H43, 0)),"-"),"-")</f>
        <v>-</v>
      </c>
      <c r="DL21" s="174" t="str">
        <f>IF(A21&lt;=①基本情報と建物情報の入力!$G$20, IF(①基本情報と建物情報の入力!H43&gt;=1, IF(A21=1, IF(A21=①基本情報と建物情報の入力!$G$20, 0, IF(F21&gt;0, D21/①基本情報と建物情報の入力!H43/2, 0)), IF(A21=①基本情報と建物情報の入力!$G$20, IF(F20&gt;0, D21/①基本情報と建物情報の入力!H43/2, 0), IF(F21&gt;0, IF(F20&gt;0, D21/①基本情報と建物情報の入力!H43, D21/①基本情報と建物情報の入力!H43/2), IF(F20&gt;0, D21/①基本情報と建物情報の入力!H43/2, 0)))),"-"),"-")</f>
        <v>-</v>
      </c>
      <c r="DM21" s="173" t="str">
        <f>IF(A21&lt;=①基本情報と建物情報の入力!$G$20, IF(①基本情報と建物情報の入力!H43&gt;=2, IF(A21=1, IF(A21=①基本情報と建物情報の入力!$G$20, 0, IF(F21&gt;0, D21/①基本情報と建物情報の入力!H43/2, 0)), IF(A21=①基本情報と建物情報の入力!$G$20, IF(F20&gt;0, D21/①基本情報と建物情報の入力!H43/2, 0), IF(F21&gt;0, IF(F20&gt;0, D21/①基本情報と建物情報の入力!H43, D21/①基本情報と建物情報の入力!H43/2), IF(F20&gt;0, D21/①基本情報と建物情報の入力!H43/2, 0)))),"-"),"-")</f>
        <v>-</v>
      </c>
      <c r="DN21" s="175" t="str">
        <f>IF(A21&lt;=①基本情報と建物情報の入力!$G$20, IF(①基本情報と建物情報の入力!H43&gt;=3, IF(A21=1, IF(A21=①基本情報と建物情報の入力!$G$20, 0, IF(F21&gt;0, D21/①基本情報と建物情報の入力!H43/2, 0)), IF(A21=①基本情報と建物情報の入力!$G$20, IF(F20&gt;0, D21/①基本情報と建物情報の入力!H43/2, 0), IF(F21&gt;0, IF(F20&gt;0, D21/①基本情報と建物情報の入力!H43, D21/①基本情報と建物情報の入力!H43/2), IF(F20&gt;0, D21/①基本情報と建物情報の入力!H43/2, 0)))),"-"),"-")</f>
        <v>-</v>
      </c>
      <c r="DO21" s="174" t="str">
        <f>IF(A21&lt;=①基本情報と建物情報の入力!$G$20, IF(①基本情報と建物情報の入力!H43&gt;=1, IF(A21=1, IF(A21=①基本情報と建物情報の入力!$G$20, 0, IF(G22&gt;0, D21/①基本情報と建物情報の入力!H43/2, 0)), IF(A21=①基本情報と建物情報の入力!$G$20, IF(G21&gt;0, D21/①基本情報と建物情報の入力!H43/2,0), IF(G21&gt;0, IF(G22&gt;0, D21/①基本情報と建物情報の入力!H44, D21/①基本情報と建物情報の入力!H43/2), IF(G22&gt;0, D21/①基本情報と建物情報の入力!H43/2,0)))),"-"),"-")</f>
        <v>-</v>
      </c>
      <c r="DP21" s="173" t="str">
        <f>IF(A21&lt;=①基本情報と建物情報の入力!$G$20, IF(①基本情報と建物情報の入力!H43&gt;=2, IF(A21=1, IF(A21=①基本情報と建物情報の入力!$G$20, 0, IF(G22&gt;0, D21/①基本情報と建物情報の入力!H43/2, 0)), IF(A21=①基本情報と建物情報の入力!$G$20, IF(G21&gt;0, D21/①基本情報と建物情報の入力!H43/2,0), IF(G21&gt;0, IF(G22&gt;0, D21/①基本情報と建物情報の入力!H44, D21/①基本情報と建物情報の入力!H43/2), IF(G22&gt;0, D21/①基本情報と建物情報の入力!H43/2,0)))),"-"),"-")</f>
        <v>-</v>
      </c>
      <c r="DQ21" s="175" t="str">
        <f>IF(A21&lt;=①基本情報と建物情報の入力!$G$20, IF(①基本情報と建物情報の入力!H43&gt;=3, IF(A21=1, IF(A21=①基本情報と建物情報の入力!$G$20, 0, IF(G22&gt;0, D21/①基本情報と建物情報の入力!H43/2, 0)), IF(A21=①基本情報と建物情報の入力!$G$20, IF(G21&gt;0, D21/①基本情報と建物情報の入力!H43/2,0), IF(G21&gt;0, IF(G22&gt;0, D21/①基本情報と建物情報の入力!H44, D21/①基本情報と建物情報の入力!H43/2), IF(G22&gt;0, D21/①基本情報と建物情報の入力!H43/2,0)))),"-"),"-")</f>
        <v>-</v>
      </c>
      <c r="DR21" s="174" t="str">
        <f>IF(A21&lt;=①基本情報と建物情報の入力!$G$20, IF(①基本情報と建物情報の入力!H43&gt;=1, IF(A21=1, D21/①基本情報と建物情報の入力!H43, 0),"-"),"-")</f>
        <v>-</v>
      </c>
      <c r="DS21" s="173" t="str">
        <f>IF(A21&lt;=①基本情報と建物情報の入力!$G$20, IF(①基本情報と建物情報の入力!H43&gt;=1, IF(A21=1, E21, 0),"-"),"-")</f>
        <v>-</v>
      </c>
      <c r="DT21" s="173" t="str">
        <f>IF(A21&lt;=①基本情報と建物情報の入力!$G$20, IF(①基本情報と建物情報の入力!H43&gt;=1, IF(A21=1, D21/①基本情報と建物情報の入力!H43, 0),"-"),"-")</f>
        <v>-</v>
      </c>
      <c r="DU21" s="175" t="str">
        <f>IF(A21&lt;=①基本情報と建物情報の入力!$G$20, IF(①基本情報と建物情報の入力!H43&gt;=1, IF(A21=1, IF(①基本情報と建物情報の入力!H43=1, E21, 0), 0),"-"),"-")</f>
        <v>-</v>
      </c>
      <c r="DV21" s="174" t="str">
        <f>IF(A21&lt;=①基本情報と建物情報の入力!$G$20, IF(①基本情報と建物情報の入力!H43&gt;=2, IF(A21=1, D21/①基本情報と建物情報の入力!H43, 0),"-"),"-")</f>
        <v>-</v>
      </c>
      <c r="DW21" s="173" t="str">
        <f>IF(A21&lt;=①基本情報と建物情報の入力!$G$20, IF(①基本情報と建物情報の入力!H43&gt;=2, 0,"-"),"-")</f>
        <v>-</v>
      </c>
      <c r="DX21" s="173" t="str">
        <f>IF(A21&lt;=①基本情報と建物情報の入力!$G$20, IF(①基本情報と建物情報の入力!H43&gt;=2, IF(A21=1, D21/①基本情報と建物情報の入力!H43, 0),"-"),"-")</f>
        <v>-</v>
      </c>
      <c r="DY21" s="175" t="str">
        <f>IF(A21&lt;=①基本情報と建物情報の入力!$G$20, IF(①基本情報と建物情報の入力!H43&gt;=2, IF(A21=1, E21, 0),"-"),"-")</f>
        <v>-</v>
      </c>
      <c r="DZ21" s="174" t="str">
        <f>IF(A21&lt;=①基本情報と建物情報の入力!$G$20, IF(①基本情報と建物情報の入力!H43&gt;=3, IF(A21=1, D21/①基本情報と建物情報の入力!H43, 0),"-"),"-")</f>
        <v>-</v>
      </c>
      <c r="EA21" s="173" t="str">
        <f>IF(A21&lt;=①基本情報と建物情報の入力!$G$20, IF(①基本情報と建物情報の入力!H43&gt;=3, 0, "-"),"-")</f>
        <v>-</v>
      </c>
      <c r="EB21" s="173" t="str">
        <f>IF(A21&lt;=①基本情報と建物情報の入力!$G$20, IF(①基本情報と建物情報の入力!H43&gt;=3, IF(A21=1, D21/①基本情報と建物情報の入力!H43, 0),"-"),"-")</f>
        <v>-</v>
      </c>
      <c r="EC21" s="175" t="str">
        <f>IF(A21&lt;=①基本情報と建物情報の入力!$G$20, IF(①基本情報と建物情報の入力!H43&gt;=3, 0, "-"),"-")</f>
        <v>-</v>
      </c>
      <c r="ED21" s="174" t="str">
        <f>IF(A21&lt;=①基本情報と建物情報の入力!$G$20, IF(①基本情報と建物情報の入力!H43&gt;=1, IF(A21=1, IF(①基本情報と建物情報の入力!H43=1, D21*E21/①基本情報と建物情報の入力!H43/10, E21/2+D21*E21/①基本情報と建物情報の入力!H43/10),0),"-"),"-")</f>
        <v>-</v>
      </c>
      <c r="EE21" s="173" t="str">
        <f>IF(A21&lt;=①基本情報と建物情報の入力!$G$20, IF(①基本情報と建物情報の入力!H43&gt;=2, IF(A21=1, E21/2+D21*E21/①基本情報と建物情報の入力!H43/10,0),"-"),"-")</f>
        <v>-</v>
      </c>
      <c r="EF21" s="175" t="str">
        <f>IF(A21&lt;=①基本情報と建物情報の入力!$G$20, IF(①基本情報と建物情報の入力!H43&gt;=3, IF(A21=1, E21+D21*E21/①基本情報と建物情報の入力!H43/10,0),"-"),"-")</f>
        <v>-</v>
      </c>
      <c r="EG21" s="176"/>
      <c r="EH21" s="174" t="str">
        <f>IF(A21&lt;=①基本情報と建物情報の入力!$G$20, IF(①基本情報と建物情報の入力!H43&gt;=1, SUM(AT21:AU21,AW21),"-"),"-")</f>
        <v>-</v>
      </c>
      <c r="EI21" s="173" t="str">
        <f>IF(A21&lt;=①基本情報と建物情報の入力!$G$20, IF(①基本情報と建物情報の入力!H43&gt;=2, SUM(AX21:AY21,BA21),"-"),"-")</f>
        <v>-</v>
      </c>
      <c r="EJ21" s="175" t="str">
        <f>IF(A21&lt;=①基本情報と建物情報の入力!$G$20, IF(①基本情報と建物情報の入力!H43&gt;=3, SUM(BB21:BC21,BE21),"-"),"-")</f>
        <v>-</v>
      </c>
      <c r="EK21" s="174" t="str">
        <f>IF(A21&lt;=①基本情報と建物情報の入力!$G$20, IF(①基本情報と建物情報の入力!H43&gt;=1,  AV21,"-"),"-")</f>
        <v>-</v>
      </c>
      <c r="EL21" s="173" t="str">
        <f>IF(A21&lt;=①基本情報と建物情報の入力!$G$20, IF(①基本情報と建物情報の入力!H43&gt;=2,AZ21,"-"),"-")</f>
        <v>-</v>
      </c>
      <c r="EM21" s="175" t="str">
        <f>IF(A21&lt;=①基本情報と建物情報の入力!$G$20, IF(①基本情報と建物情報の入力!H43&gt;=3, BD21,"-"),"-")</f>
        <v>-</v>
      </c>
      <c r="EN21" s="174" t="str">
        <f>IF($A21&lt;=①基本情報と建物情報の入力!$G$20, IF(①基本情報と建物情報の入力!$H43&gt;=1, SUM(AE21:AF21,AH21),"-"),"-")</f>
        <v>-</v>
      </c>
      <c r="EO21" s="173" t="str">
        <f>IF($A21&lt;=①基本情報と建物情報の入力!$G$20, IF(①基本情報と建物情報の入力!$H43&gt;=2, SUM(AI21:AJ21,AL21),"-"),"-")</f>
        <v>-</v>
      </c>
      <c r="EP21" s="175" t="str">
        <f>IF($A21&lt;=①基本情報と建物情報の入力!$G$20, IF(①基本情報と建物情報の入力!$H43&gt;=3, SUM(AM21:AN21,AP21),"-"),"-")</f>
        <v>-</v>
      </c>
      <c r="EQ21" s="174" t="str">
        <f>IF($A21&lt;=①基本情報と建物情報の入力!$G$20, IF(①基本情報と建物情報の入力!$H43&gt;=1, AG21,"-"),"-")</f>
        <v>-</v>
      </c>
      <c r="ER21" s="173" t="str">
        <f>IF($A21&lt;=①基本情報と建物情報の入力!$G$20, IF(①基本情報と建物情報の入力!$H43&gt;=2, AK21,"-"),"-")</f>
        <v>-</v>
      </c>
      <c r="ES21" s="175" t="str">
        <f>IF($A21&lt;=①基本情報と建物情報の入力!$G$20, IF(①基本情報と建物情報の入力!$H43&gt;=3, AO21,"-"),"-")</f>
        <v>-</v>
      </c>
      <c r="ET21" s="176"/>
      <c r="EU21" s="174" t="str">
        <f>IF($A21&lt;=①基本情報と建物情報の入力!$G$20, IF(①基本情報と建物情報の入力!$H43&gt;=1,SUM(EH21,EK21),"-"),"-")</f>
        <v>-</v>
      </c>
      <c r="EV21" s="173" t="str">
        <f>IF($A21&lt;=①基本情報と建物情報の入力!$G$20, IF(①基本情報と建物情報の入力!$H43&gt;=2,SUM(EI21,EL21),"-"),"-")</f>
        <v>-</v>
      </c>
      <c r="EW21" s="175" t="str">
        <f>IF($A21&lt;=①基本情報と建物情報の入力!$G$20, IF(①基本情報と建物情報の入力!$H43&gt;=3,SUM(EJ21,EM21),"-"),"-")</f>
        <v>-</v>
      </c>
      <c r="EX21" s="174" t="str">
        <f>IF($A21&lt;=①基本情報と建物情報の入力!$G$20, IF(①基本情報と建物情報の入力!$H43&gt;=1,   Y21,"-"),"-")</f>
        <v>-</v>
      </c>
      <c r="EY21" s="173" t="str">
        <f>IF($A21&lt;=①基本情報と建物情報の入力!$G$20, IF(①基本情報と建物情報の入力!$H43&gt;=1,   Z21,"-"),"-")</f>
        <v>-</v>
      </c>
      <c r="EZ21" s="175" t="str">
        <f>IF($A21&lt;=①基本情報と建物情報の入力!$G$20, IF(①基本情報と建物情報の入力!$H43&gt;=1,   AA21,"-"),"-")</f>
        <v>-</v>
      </c>
      <c r="FA21" s="174" t="str">
        <f>IF($A21&lt;=①基本情報と建物情報の入力!$G$20, IF(①基本情報と建物情報の入力!$H43&gt;=1, IF($A21=1, P21, 0),"-"),"-")</f>
        <v>-</v>
      </c>
      <c r="FB21" s="173" t="str">
        <f>IF($A21&lt;=①基本情報と建物情報の入力!$G$20, IF(①基本情報と建物情報の入力!$H43&gt;=2, IF($A21=1, Q21, 0),"-"),"-")</f>
        <v>-</v>
      </c>
      <c r="FC21" s="175" t="str">
        <f>IF($A21&lt;=①基本情報と建物情報の入力!$G$20, IF(①基本情報と建物情報の入力!$H43&gt;=3, IF($A21=1, R21, 0),"-"),"-")</f>
        <v>-</v>
      </c>
      <c r="FD21" s="174" t="str">
        <f>IF($A21&lt;=①基本情報と建物情報の入力!$G$20, IF(①基本情報と建物情報の入力!$H43&gt;=1, AB21,"-"),"-")</f>
        <v>-</v>
      </c>
      <c r="FE21" s="173" t="str">
        <f>IF($A21&lt;=①基本情報と建物情報の入力!$G$20, IF(①基本情報と建物情報の入力!$H43&gt;=2, AC21,"-"),"-")</f>
        <v>-</v>
      </c>
      <c r="FF21" s="175" t="str">
        <f>IF($A21&lt;=①基本情報と建物情報の入力!$G$20, IF(①基本情報と建物情報の入力!$H43&gt;=3, AD21,"-"),"-")</f>
        <v>-</v>
      </c>
      <c r="FG21" s="174" t="str">
        <f>IF($A21&lt;=①基本情報と建物情報の入力!$G$20, IF(①基本情報と建物情報の入力!$H43&gt;=1, BF21,"-"),"-")</f>
        <v>-</v>
      </c>
      <c r="FH21" s="173" t="str">
        <f>IF($A21&lt;=①基本情報と建物情報の入力!$G$20, IF(①基本情報と建物情報の入力!$H43&gt;=2, BG21,"-"),"-")</f>
        <v>-</v>
      </c>
      <c r="FI21" s="175" t="str">
        <f>IF($A21&lt;=①基本情報と建物情報の入力!$G$20, IF(①基本情報と建物情報の入力!$H43&gt;=3, BH21,"-"),"-")</f>
        <v>-</v>
      </c>
      <c r="FJ21" s="174" t="str">
        <f>IF($A21&lt;=①基本情報と建物情報の入力!$G$20, IF(①基本情報と建物情報の入力!$H43&gt;=1, IF($A21=1, 0, BI21),"-"),"-")</f>
        <v>-</v>
      </c>
      <c r="FK21" s="173" t="str">
        <f>IF($A21&lt;=①基本情報と建物情報の入力!$G$20, IF(①基本情報と建物情報の入力!$H43&gt;=1, IF($A21=1, 0, BJ21),"-"),"-")</f>
        <v>-</v>
      </c>
      <c r="FL21" s="175" t="str">
        <f>IF($A21&lt;=①基本情報と建物情報の入力!$G$20, IF(①基本情報と建物情報の入力!$H43&gt;=1, IF($A21=1, 0, BK21),"-"),"-")</f>
        <v>-</v>
      </c>
      <c r="FM21" s="174" t="str">
        <f>IF($A21&lt;=①基本情報と建物情報の入力!$G$20, IF(①基本情報と建物情報の入力!$H43&gt;=1, BL21,"-"),"-")</f>
        <v>-</v>
      </c>
      <c r="FN21" s="173" t="str">
        <f>IF($A21&lt;=①基本情報と建物情報の入力!$G$20, IF(①基本情報と建物情報の入力!$H43&gt;=2, BM21,"-"),"-")</f>
        <v>-</v>
      </c>
      <c r="FO21" s="175" t="str">
        <f>IF($A21&lt;=①基本情報と建物情報の入力!$G$20, IF(①基本情報と建物情報の入力!$H43&gt;=3, BN21,"-"),"-")</f>
        <v>-</v>
      </c>
      <c r="FP21" s="174" t="str">
        <f>IF($A21&lt;=①基本情報と建物情報の入力!$G$20, IF(①基本情報と建物情報の入力!$H43&gt;=1, SUM(EN21,EQ21),"-"),"-")</f>
        <v>-</v>
      </c>
      <c r="FQ21" s="173" t="str">
        <f>IF($A21&lt;=①基本情報と建物情報の入力!$G$20, IF(①基本情報と建物情報の入力!$H43&gt;=2, SUM(EO21,ER21),"-"),"-")</f>
        <v>-</v>
      </c>
      <c r="FR21" s="175" t="str">
        <f>IF($A21&lt;=①基本情報と建物情報の入力!$G$20, IF(①基本情報と建物情報の入力!$H43&gt;=3, SUM(EP21,ES21),"-"),"-")</f>
        <v>-</v>
      </c>
      <c r="FS21" s="174" t="str">
        <f>IF($A21&lt;=①基本情報と建物情報の入力!$G$20, IF(①基本情報と建物情報の入力!$H43&gt;=1, AQ21,"-"),"-")</f>
        <v>-</v>
      </c>
      <c r="FT21" s="173" t="str">
        <f>IF($A21&lt;=①基本情報と建物情報の入力!$G$20, IF(①基本情報と建物情報の入力!$H43&gt;=2, AR21,"-"),"-")</f>
        <v>-</v>
      </c>
      <c r="FU21" s="175" t="str">
        <f>IF($A21&lt;=①基本情報と建物情報の入力!$G$20, IF(①基本情報と建物情報の入力!$H43&gt;=3, AS21,"-"),"-")</f>
        <v>-</v>
      </c>
      <c r="FV21" s="174" t="str">
        <f>IF($A21&lt;=①基本情報と建物情報の入力!$G$20, IF(①基本情報と建物情報の入力!$H43&gt;=1, SUM(EU21,EX21,FA21,FD21,FG21,FJ21,FM21,FP21,FS21),"-"),"-")</f>
        <v>-</v>
      </c>
      <c r="FW21" s="173" t="str">
        <f>IF($A21&lt;=①基本情報と建物情報の入力!$G$20, IF(①基本情報と建物情報の入力!$H43&gt;=2, SUM(EV21,EY21,FB21,FE21,FH21,FK21,FN21,FQ21,FT21),"-"),"-")</f>
        <v>-</v>
      </c>
      <c r="FX21" s="175" t="str">
        <f>IF($A21&lt;=①基本情報と建物情報の入力!$G$20, IF(①基本情報と建物情報の入力!$H43&gt;=3, SUM(EW21,EZ21,FC21,FF21,FI21,FL21,FO21,FR21,FU21),"-"),"-")</f>
        <v>-</v>
      </c>
      <c r="FY21" s="176"/>
      <c r="FZ21" s="174" t="str">
        <f>IF($A21&lt;=①基本情報と建物情報の入力!$G$20, ①基本情報と建物情報の入力!H$61, "-")</f>
        <v>-</v>
      </c>
      <c r="GA21" s="173" t="str">
        <f>IF($A21&lt;=①基本情報と建物情報の入力!$G$20, ①基本情報と建物情報の入力!H$62, "-")</f>
        <v>-</v>
      </c>
      <c r="GB21" s="173" t="str">
        <f>IF($A21&lt;=①基本情報と建物情報の入力!$G$20, ①基本情報と建物情報の入力!H$63, "-")</f>
        <v>-</v>
      </c>
      <c r="GC21" s="173" t="str">
        <f>IF($A21&lt;=①基本情報と建物情報の入力!$G$20, ①基本情報と建物情報の入力!H$64, "-")</f>
        <v>-</v>
      </c>
      <c r="GD21" s="173" t="str">
        <f>IF($A21&lt;=①基本情報と建物情報の入力!$G$20, ①基本情報と建物情報の入力!H$65, "-")</f>
        <v>-</v>
      </c>
      <c r="GE21" s="173" t="str">
        <f>IF($A21&lt;=①基本情報と建物情報の入力!$G$20, ①基本情報と建物情報の入力!H$66, "-")</f>
        <v>-</v>
      </c>
      <c r="GF21" s="173" t="str">
        <f>IF(A21&lt;=①基本情報と建物情報の入力!$G$20, ①基本情報と建物情報の入力!$H$66/(2*(0.09-0.15)*①基本情報と建物情報の入力!$H$66+1),"-")</f>
        <v>-</v>
      </c>
      <c r="GG21" s="173" t="str">
        <f>IF($A21&lt;=①基本情報と建物情報の入力!$G$20, ①基本情報と建物情報の入力!H$67, "-")</f>
        <v>-</v>
      </c>
      <c r="GH21" s="175" t="str">
        <f>IF($A21&lt;=①基本情報と建物情報の入力!$G$20, 4.65, "-")</f>
        <v>-</v>
      </c>
      <c r="GI21" s="176"/>
      <c r="GJ21" s="174" t="str">
        <f>IF($A21&lt;=①基本情報と建物情報の入力!$G$20,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1" s="173" t="str">
        <f t="array" ref="GK21">IF($A21&lt;=①基本情報と建物情報の入力!$G$20,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1" s="173" t="str">
        <f t="array" ref="GL21">IF($A21&lt;=①基本情報と建物情報の入力!$G$20,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1" s="173" t="str">
        <f t="array" ref="GM21">IF($A21&lt;=①基本情報と建物情報の入力!$G$20,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1" s="173" t="str">
        <f t="array" ref="GN21">IF($A21&lt;=①基本情報と建物情報の入力!$G$20,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1" s="173" t="str">
        <f t="array" ref="GO21">IF($A21&lt;=①基本情報と建物情報の入力!$G$20,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1" s="173" t="str">
        <f t="array" ref="GP21">IF($A21&lt;=①基本情報と建物情報の入力!$G$20,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1" s="173" t="str">
        <f t="array" ref="GQ21">IF($A21&lt;=①基本情報と建物情報の入力!$G$20,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1" s="173" t="str">
        <f t="array" ref="GR21">IF($A21&lt;=①基本情報と建物情報の入力!$G$20,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1" s="173" t="str">
        <f t="array" ref="GS21">IF($A21&lt;=①基本情報と建物情報の入力!$G$20,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1" s="175" t="str">
        <f t="array" ref="GT21">IF($A21&lt;=①基本情報と建物情報の入力!$G$20,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1" s="176"/>
      <c r="GV21" s="174" t="str">
        <f>IF($A21&lt;=①基本情報と建物情報の入力!$G$20, 温度差係数!$A$10, "-")</f>
        <v>-</v>
      </c>
      <c r="GW21" s="173" t="str">
        <f>IF($A21&lt;=①基本情報と建物情報の入力!$G$20,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1" s="173" t="str">
        <f>IF($A21&lt;=①基本情報と建物情報の入力!$G$20, 温度差係数!$B$10, "-")</f>
        <v>-</v>
      </c>
      <c r="GY21" s="175" t="str">
        <f>IF($A21&lt;=①基本情報と建物情報の入力!$G$20, INDEX(温度差係数!$C$10:$J$10, 0, MATCH(①基本情報と建物情報の入力!$G$13, 温度差係数!$C$9:$J$9, 0)), "-")</f>
        <v>-</v>
      </c>
      <c r="GZ21" s="176"/>
      <c r="HA21" s="174" t="str">
        <f>IF($A21&lt;=①基本情報と建物情報の入力!$G$20, IF(①基本情報と建物情報の入力!$H43&gt;=1, EH21*$FZ21*$GV21+EK21*$FZ21*$GW21,"-"),"-")</f>
        <v>-</v>
      </c>
      <c r="HB21" s="173" t="str">
        <f>IF($A21&lt;=①基本情報と建物情報の入力!$G$20, IF(①基本情報と建物情報の入力!$H43&gt;=2, EI21*$FZ21*$GV21+EL21*$FZ21*$GW21,"-"),"-")</f>
        <v>-</v>
      </c>
      <c r="HC21" s="175" t="str">
        <f>IF($A21&lt;=①基本情報と建物情報の入力!$G$20, IF(①基本情報と建物情報の入力!$H43&gt;=3, EJ21*$FZ21*$GV21+EM21*$FZ21*$GW21,"-"),"-")</f>
        <v>-</v>
      </c>
      <c r="HD21" s="174" t="str">
        <f>IF($A21&lt;=①基本情報と建物情報の入力!$G$20, IF(①基本情報と建物情報の入力!$H43&gt;=1, EX21*$GA21*$GV21,"-"),"-")</f>
        <v>-</v>
      </c>
      <c r="HE21" s="173" t="str">
        <f>IF($A21&lt;=①基本情報と建物情報の入力!$G$20, IF(①基本情報と建物情報の入力!$H43&gt;=2, EY21*$GA21*$GV21,"-"),"-")</f>
        <v>-</v>
      </c>
      <c r="HF21" s="175" t="str">
        <f>IF($A21&lt;=①基本情報と建物情報の入力!$G$20, IF(①基本情報と建物情報の入力!$H43&gt;=3, EZ21*$GA21*$GV21,"-"),"-")</f>
        <v>-</v>
      </c>
      <c r="HG21" s="174" t="str">
        <f>IF($A21&lt;=①基本情報と建物情報の入力!$G$20, IF(①基本情報と建物情報の入力!$H43&gt;=1, FA21*$GB21*$GX21,"-"),"-")</f>
        <v>-</v>
      </c>
      <c r="HH21" s="173" t="str">
        <f>IF($A21&lt;=①基本情報と建物情報の入力!$G$20, IF(①基本情報と建物情報の入力!$H43&gt;=2, FB21*$GB21*$GX21,"-"),"-")</f>
        <v>-</v>
      </c>
      <c r="HI21" s="175" t="str">
        <f>IF($A21&lt;=①基本情報と建物情報の入力!$G$20, IF(①基本情報と建物情報の入力!$H43&gt;=3, FC21*$GB21*$GX21,"-"),"-")</f>
        <v>-</v>
      </c>
      <c r="HJ21" s="174" t="str">
        <f>IF($A21&lt;=①基本情報と建物情報の入力!$G$20, IF(①基本情報と建物情報の入力!$H43&gt;=1, FD21*$GC21*$GV21,"-"),"-")</f>
        <v>-</v>
      </c>
      <c r="HK21" s="173" t="str">
        <f>IF($A21&lt;=①基本情報と建物情報の入力!$G$20, IF(①基本情報と建物情報の入力!$H43&gt;=2, FE21*$GC21*$GV21,"-"),"-")</f>
        <v>-</v>
      </c>
      <c r="HL21" s="175" t="str">
        <f>IF($A21&lt;=①基本情報と建物情報の入力!$G$20, IF(①基本情報と建物情報の入力!$H43&gt;=3, FF21*$GC21*$GV21,"-"),"-")</f>
        <v>-</v>
      </c>
      <c r="HM21" s="174" t="str">
        <f>IF($A21&lt;=①基本情報と建物情報の入力!$G$20, IF(①基本情報と建物情報の入力!$H43&gt;=1, FG21*$GD21*$GY21,"-"),"-")</f>
        <v>-</v>
      </c>
      <c r="HN21" s="173" t="str">
        <f>IF($A21&lt;=①基本情報と建物情報の入力!$G$20, IF(①基本情報と建物情報の入力!$H43&gt;=2, FH21*$GD21*$GY21,"-"),"-")</f>
        <v>-</v>
      </c>
      <c r="HO21" s="175" t="str">
        <f>IF($A21&lt;=①基本情報と建物情報の入力!$G$20, IF(①基本情報と建物情報の入力!$H43&gt;=3, FI21*$GD21*$GY21,"-"),"-")</f>
        <v>-</v>
      </c>
      <c r="HP21" s="174" t="str">
        <f>IF($A21&lt;=①基本情報と建物情報の入力!$G$20, IF(①基本情報と建物情報の入力!$H43&gt;=1, FJ21*$GE21*$GY21,"-"),"-")</f>
        <v>-</v>
      </c>
      <c r="HQ21" s="173" t="str">
        <f>IF($A21&lt;=①基本情報と建物情報の入力!$G$20, IF(①基本情報と建物情報の入力!$H43&gt;=2, FK21*$GE21*$GY21,"-"),"-")</f>
        <v>-</v>
      </c>
      <c r="HR21" s="175" t="str">
        <f>IF($A21&lt;=①基本情報と建物情報の入力!$G$20, IF(①基本情報と建物情報の入力!$H43&gt;=3, FL21*$GE21*$GY21,"-"),"-")</f>
        <v>-</v>
      </c>
      <c r="HS21" s="174" t="str">
        <f>IF($A21&lt;=①基本情報と建物情報の入力!$G$20, IF(①基本情報と建物情報の入力!$H43&gt;=1, FM21*$GF21*$GY21,"-"),"-")</f>
        <v>-</v>
      </c>
      <c r="HT21" s="173" t="str">
        <f>IF($A21&lt;=①基本情報と建物情報の入力!$G$20, IF(①基本情報と建物情報の入力!$H43&gt;=2, FN21*$GF21*$GY21,"-"),"-")</f>
        <v>-</v>
      </c>
      <c r="HU21" s="175" t="str">
        <f>IF($A21&lt;=①基本情報と建物情報の入力!$G$20, IF(①基本情報と建物情報の入力!$H43&gt;=3, FO21*$GF21*$GY21,"-"),"-")</f>
        <v>-</v>
      </c>
      <c r="HV21" s="174" t="str">
        <f>IF($A21&lt;=①基本情報と建物情報の入力!$G$20, IF(①基本情報と建物情報の入力!$H43&gt;=1, EN21*$GG21*$GV21+EQ21*$GG21*$GW21,"-"),"-")</f>
        <v>-</v>
      </c>
      <c r="HW21" s="173" t="str">
        <f>IF($A21&lt;=①基本情報と建物情報の入力!$G$20, IF(①基本情報と建物情報の入力!$H43&gt;=2, EO21*$GG21*$GV21+ER21*$GG21*$GW21,"-"),"-")</f>
        <v>-</v>
      </c>
      <c r="HX21" s="175" t="str">
        <f>IF($A21&lt;=①基本情報と建物情報の入力!$G$20, IF(①基本情報と建物情報の入力!$H43&gt;=3, EP21*$GG21*$GV21+ES21*$GG21*$GW21,"-"),"-")</f>
        <v>-</v>
      </c>
      <c r="HY21" s="174" t="str">
        <f>IF($A21&lt;=①基本情報と建物情報の入力!$G$20, IF(①基本情報と建物情報の入力!$H43&gt;=1, FS21*$GH21*$GW21,"-"),"-")</f>
        <v>-</v>
      </c>
      <c r="HZ21" s="173" t="str">
        <f>IF($A21&lt;=①基本情報と建物情報の入力!$G$20, IF(①基本情報と建物情報の入力!$H43&gt;=2, FT21*$GH21*$GW21,"-"),"-")</f>
        <v>-</v>
      </c>
      <c r="IA21" s="175" t="str">
        <f>IF($A21&lt;=①基本情報と建物情報の入力!$G$20, IF(①基本情報と建物情報の入力!$H43&gt;=3, FU21*$GH21*$GW21,"-"),"-")</f>
        <v>-</v>
      </c>
      <c r="IB21" s="176"/>
      <c r="IC21" s="174" t="str">
        <f>IF($A21&lt;=①基本情報と建物情報の入力!$G$20, IF(①基本情報と建物情報の入力!$H43&gt;=1, SUM(BP21:BQ21,BS21) *$GJ21*$GV21+BR21*$GJ21*$GW21,"-"),"-")</f>
        <v>-</v>
      </c>
      <c r="ID21" s="173" t="str">
        <f>IF($A21&lt;=①基本情報と建物情報の入力!$G$20, IF(①基本情報と建物情報の入力!$H43&gt;=2, SUM(BT21:BU21,BW21) *$GJ21*$GV21+BV21*$GJ21*$GW21,"-"),"-")</f>
        <v>-</v>
      </c>
      <c r="IE21" s="175" t="str">
        <f>IF($A21&lt;=①基本情報と建物情報の入力!$G$20, IF(①基本情報と建物情報の入力!$H43&gt;=3, SUM(BX21:BY21,CA21) *$GJ21*$GV21+BZ21*$GJ21*$GW21,"-"),"-")</f>
        <v>-</v>
      </c>
      <c r="IF21" s="174" t="str">
        <f>IF($A21&lt;=①基本情報と建物情報の入力!$G$20, IF(①基本情報と建物情報の入力!$H43&gt;=1, CB21*$GK21*$GV21,"-"),"-")</f>
        <v>-</v>
      </c>
      <c r="IG21" s="173" t="str">
        <f>IF($A21&lt;=①基本情報と建物情報の入力!$G$20, IF(①基本情報と建物情報の入力!$H43&gt;=2, CC21*$GK21*$GV21,"-"),"-")</f>
        <v>-</v>
      </c>
      <c r="IH21" s="175" t="str">
        <f>IF($A21&lt;=①基本情報と建物情報の入力!$G$20, IF(①基本情報と建物情報の入力!$H43&gt;=3, CD21*$GK21*$GV21,"-"),"-")</f>
        <v>-</v>
      </c>
      <c r="II21" s="174" t="str">
        <f>IF($A21&lt;=①基本情報と建物情報の入力!$G$20, IF(①基本情報と建物情報の入力!$H43&gt;=1, CE21*$GL21*$GV21,"-"),"-")</f>
        <v>-</v>
      </c>
      <c r="IJ21" s="173" t="str">
        <f>IF($A21&lt;=①基本情報と建物情報の入力!$G$20, IF(①基本情報と建物情報の入力!$H43&gt;=2, CF21*$GL21*$GV21,"-"),"-")</f>
        <v>-</v>
      </c>
      <c r="IK21" s="175" t="str">
        <f>IF($A21&lt;=①基本情報と建物情報の入力!$G$20, IF(①基本情報と建物情報の入力!$H43&gt;=3, CG21*$GL21*$GV21,"-"),"-")</f>
        <v>-</v>
      </c>
      <c r="IL21" s="174" t="str">
        <f>IF($A21&lt;=①基本情報と建物情報の入力!$G$20, IF(①基本情報と建物情報の入力!$H43&gt;=1, SUM(CH21:CI21,CK21)*$GM21*$GV21+CJ21*$GM21*$GW21,"-"),"-")</f>
        <v>-</v>
      </c>
      <c r="IM21" s="173" t="str">
        <f>IF($A21&lt;=①基本情報と建物情報の入力!$G$20, IF(①基本情報と建物情報の入力!$H43&gt;=2, SUM(CL21:CM21,CO21)*$GM21*$GV21+CN21*$GM21*$GW21,"-"),"-")</f>
        <v>-</v>
      </c>
      <c r="IN21" s="175" t="str">
        <f>IF($A21&lt;=①基本情報と建物情報の入力!$G$20, IF(①基本情報と建物情報の入力!$H43&gt;=3, SUM(CP21:CQ21,CS21)*$GM21*$GV21+CR21*$GM21*$GW21,"-"),"-")</f>
        <v>-</v>
      </c>
      <c r="IO21" s="174" t="str">
        <f>IF($A21&lt;=①基本情報と建物情報の入力!$G$20, IF(①基本情報と建物情報の入力!$H43&gt;=1, CT21*$GN21*$GV21,"-"),"-")</f>
        <v>-</v>
      </c>
      <c r="IP21" s="173" t="str">
        <f>IF($A21&lt;=①基本情報と建物情報の入力!$G$20, IF(①基本情報と建物情報の入力!$H43&gt;=2, CU21*$GN21*$GV21,"-"),"-")</f>
        <v>-</v>
      </c>
      <c r="IQ21" s="175" t="str">
        <f>IF($A21&lt;=①基本情報と建物情報の入力!$G$20, IF(①基本情報と建物情報の入力!$H43&gt;=3, CV21*$GN21*$GV21,"-"),"-")</f>
        <v>-</v>
      </c>
      <c r="IR21" s="174" t="str">
        <f>IF($A21&lt;=①基本情報と建物情報の入力!$G$20, IF(①基本情報と建物情報の入力!$H43&gt;=1, SUM(CW21:CX21,CZ21)*$GO21*$GV21+CY21*$GO21*$GW21,"-"),"-")</f>
        <v>-</v>
      </c>
      <c r="IS21" s="173" t="str">
        <f>IF($A21&lt;=①基本情報と建物情報の入力!$G$20, IF(①基本情報と建物情報の入力!$H43&gt;=2, SUM(DA21:DB21,DD21)*$GO21*$GV21+DC21*$GO21*$GW21,"-"),"-")</f>
        <v>-</v>
      </c>
      <c r="IT21" s="175" t="str">
        <f>IF($A21&lt;=①基本情報と建物情報の入力!$G$20, IF(①基本情報と建物情報の入力!$H43&gt;=3, SUM(DE21:DF21,DH21)*$GO21*$GV21+DG21*$GO21*$GW21,"-"),"-")</f>
        <v>-</v>
      </c>
      <c r="IU21" s="174" t="str">
        <f>IF($A21&lt;=①基本情報と建物情報の入力!$G$20, IF(①基本情報と建物情報の入力!$H43&gt;=1, DI21*$GP21*$GV21,"-"),"-")</f>
        <v>-</v>
      </c>
      <c r="IV21" s="173" t="str">
        <f>IF($A21&lt;=①基本情報と建物情報の入力!$G$20, IF(①基本情報と建物情報の入力!$H43&gt;=2, DJ21*$GP21*$GV21,"-"),"-")</f>
        <v>-</v>
      </c>
      <c r="IW21" s="175" t="str">
        <f>IF($A21&lt;=①基本情報と建物情報の入力!$G$20, IF(①基本情報と建物情報の入力!$H43&gt;=3, DK21*$GP21*$GV21,"-"),"-")</f>
        <v>-</v>
      </c>
      <c r="IX21" s="174" t="str">
        <f>IF($A21&lt;=①基本情報と建物情報の入力!$G$20, IF(①基本情報と建物情報の入力!$H43&gt;=1, DL21*$GQ21*$GV21,"-"),"-")</f>
        <v>-</v>
      </c>
      <c r="IY21" s="173" t="str">
        <f>IF($A21&lt;=①基本情報と建物情報の入力!$G$20, IF(①基本情報と建物情報の入力!$H43&gt;=2, DM21*$GQ21*$GV21,"-"),"-")</f>
        <v>-</v>
      </c>
      <c r="IZ21" s="175" t="str">
        <f>IF($A21&lt;=①基本情報と建物情報の入力!$G$20, IF(①基本情報と建物情報の入力!$H43&gt;=3, DN21*$GQ21*$GV21,"-"),"-")</f>
        <v>-</v>
      </c>
      <c r="JA21" s="174" t="str">
        <f>IF($A21&lt;=①基本情報と建物情報の入力!$G$20, IF(①基本情報と建物情報の入力!$H43&gt;=1, DO21*$GR21*$GV21,"-"),"-")</f>
        <v>-</v>
      </c>
      <c r="JB21" s="173" t="str">
        <f>IF($A21&lt;=①基本情報と建物情報の入力!$G$20, IF(①基本情報と建物情報の入力!$H43&gt;=2, DP21*$GR21*$GV21,"-"),"-")</f>
        <v>-</v>
      </c>
      <c r="JC21" s="175" t="str">
        <f>IF($A21&lt;=①基本情報と建物情報の入力!$G$20, IF(①基本情報と建物情報の入力!$H43&gt;=3, DQ21*$GR21*$GV21,"-"),"-")</f>
        <v>-</v>
      </c>
      <c r="JD21" s="174" t="str">
        <f>IF($A21&lt;=①基本情報と建物情報の入力!$G$20, IF(①基本情報と建物情報の入力!$H43&gt;=1, SUM(DR21:DS21,DU21)*$GS21*$GV21+DT21*$GS21*$GW21,"-"),"-")</f>
        <v>-</v>
      </c>
      <c r="JE21" s="173" t="str">
        <f>IF($A21&lt;=①基本情報と建物情報の入力!$G$20, IF(①基本情報と建物情報の入力!$H43&gt;=2, SUM(DV21:DW21,DY21)*$GS21*$GV21+DX21*$GS21*$GW21,"-"),"-")</f>
        <v>-</v>
      </c>
      <c r="JF21" s="175" t="str">
        <f>IF($A21&lt;=①基本情報と建物情報の入力!$G$20, IF(①基本情報と建物情報の入力!$H43&gt;=3, SUM(DZ21:EA21,EC21)*$GS21*$GV21+EB21*$GS21*$GW21,"-"),"-")</f>
        <v>-</v>
      </c>
      <c r="JG21" s="174" t="str">
        <f>IF($A21&lt;=①基本情報と建物情報の入力!$G$20, IF(①基本情報と建物情報の入力!$H43&gt;=1, ED21*$GT21*$GX21,"-"),"-")</f>
        <v>-</v>
      </c>
      <c r="JH21" s="173" t="str">
        <f>IF($A21&lt;=①基本情報と建物情報の入力!$G$20, IF(①基本情報と建物情報の入力!$H43&gt;=2, EE21*$GT21*$GX21,"-"),"-")</f>
        <v>-</v>
      </c>
      <c r="JI21" s="175" t="str">
        <f>IF($A21&lt;=①基本情報と建物情報の入力!$G$20, IF(①基本情報と建物情報の入力!$H43&gt;=3, EF21*$GT21*$GX21,"-"),"-")</f>
        <v>-</v>
      </c>
      <c r="JJ21" s="176"/>
      <c r="JK21" s="174" t="str">
        <f>IF($A21&lt;=①基本情報と建物情報の入力!$G$20, IF(①基本情報と建物情報の入力!$H43&gt;=1, SUM(HA21,HD21,HG21,HJ21,HM21,HP21,HS21,HV21,HY21)+SUM(IC21,IF21,II21,IL21,IO21,IR21,IU21,IX21,JA21,JD21,JG21),"-"),"-")</f>
        <v>-</v>
      </c>
      <c r="JL21" s="173" t="str">
        <f>IF($A21&lt;=①基本情報と建物情報の入力!$G$20, IF(①基本情報と建物情報の入力!$H43&gt;=2, SUM(HB21,HE21,HH21,HK21,HN21,HQ21,HT21,HW21,HZ21)+SUM(ID21,IG21,IJ21,IM21,IP21,IS21,IV21,IY21,JB21,JE21,JH21),"-"),"-")</f>
        <v>-</v>
      </c>
      <c r="JM21" s="175" t="str">
        <f>IF($A21&lt;=①基本情報と建物情報の入力!$G$20, IF(①基本情報と建物情報の入力!$H43&gt;=3, SUM(HC21,HF21,HI21,HL21,HO21,HR21,HU21,HX21,IA21)+SUM(IE21,IH21,IK21,IN21,IQ21,IT21,IW21,IZ21,JC21,JF21,JI21),"-"),"-")</f>
        <v>-</v>
      </c>
      <c r="JN21" s="173" t="str">
        <f>IF($A21&lt;=①基本情報と建物情報の入力!$G$20, IF(①基本情報と建物情報の入力!$H43&gt;=1, ROUNDUP(JK21/FV21, 2),"-"),"-")</f>
        <v>-</v>
      </c>
      <c r="JO21" s="173" t="str">
        <f>IF($A21&lt;=①基本情報と建物情報の入力!$G$20, IF(①基本情報と建物情報の入力!$H43&gt;=2, ROUNDUP(JL21/FW21, 2),"-"),"-")</f>
        <v>-</v>
      </c>
      <c r="JP21" s="173" t="str">
        <f>IF($A21&lt;=①基本情報と建物情報の入力!$G$20, IF(①基本情報と建物情報の入力!$H43&gt;=3, ROUNDUP(JM21/FX21, 2),"-"),"-")</f>
        <v>-</v>
      </c>
      <c r="JQ21" s="176"/>
      <c r="JR21" s="179" t="str">
        <f>IF($A21&lt;=①基本情報と建物情報の入力!$G$20, INDEX(方位係数!$B$7:$H$16, MATCH(JR$4, 方位係数!$A$7:$A$16,0), MATCH(①基本情報と建物情報の入力!$G$13, 方位係数!$B$6:$I$6,0)),"-")</f>
        <v>-</v>
      </c>
      <c r="JS21" s="179" t="str">
        <f>IF($A21&lt;=①基本情報と建物情報の入力!$G$20, INDEX(方位係数!$B$7:$H$16, MATCH(JS$4, 方位係数!$A$7:$A$16,0), MATCH(①基本情報と建物情報の入力!$G$13, 方位係数!$B$6:$I$6,0)),"-")</f>
        <v>-</v>
      </c>
      <c r="JT21" s="179" t="str">
        <f>IF($A21&lt;=①基本情報と建物情報の入力!$G$20, INDEX(方位係数!$B$7:$H$16, MATCH(JT$4, 方位係数!$A$7:$A$16,0), MATCH(①基本情報と建物情報の入力!$G$13, 方位係数!$B$6:$I$6,0)),"-")</f>
        <v>-</v>
      </c>
      <c r="JU21" s="179" t="str">
        <f>IF($A21&lt;=①基本情報と建物情報の入力!$G$20, INDEX(方位係数!$B$7:$H$16, MATCH(JU$4, 方位係数!$A$7:$A$16,0), MATCH(①基本情報と建物情報の入力!$G$13, 方位係数!$B$6:$I$6,0)),"-")</f>
        <v>-</v>
      </c>
      <c r="JV21" s="179" t="str">
        <f>IF($A21&lt;=①基本情報と建物情報の入力!$G$20, INDEX(方位係数!$B$7:$H$16, MATCH(JV$4, 方位係数!$A$7:$A$16,0), MATCH(①基本情報と建物情報の入力!$G$13, 方位係数!$B$6:$I$6,0)),"-")</f>
        <v>-</v>
      </c>
      <c r="JW21" s="176"/>
      <c r="JX21" s="174" t="str">
        <f>IF($A21&lt;=①基本情報と建物情報の入力!$G$20, IF(①基本情報と建物情報の入力!$H43&gt;=1, IF(AT21=0, 0, AT21*0.034*($FZ21+(BP21*$GJ21+$CE21*$GL21+CH21*$GM21+CW21*$GO21+DR21*$GS21)/AT21)*JR21),"-"),"-")</f>
        <v>-</v>
      </c>
      <c r="JY21" s="173" t="str">
        <f>IF($A21&lt;=①基本情報と建物情報の入力!$G$20, IF(①基本情報と建物情報の入力!$H43&gt;=1, IF(AU21=0, 0, AU21*0.034*($FZ21+(BQ21*$GJ21+$CE21*$GL21+CI21*$GM21+CX21*$GO21+DS21*$GS21)/AU21)*JS21),"-"),"-")</f>
        <v>-</v>
      </c>
      <c r="JZ21" s="173" t="str">
        <f>IF($A21&lt;=①基本情報と建物情報の入力!$G$20, IF(①基本情報と建物情報の入力!$H43&gt;=1, IF(AV21=0, 0, AV21*0.034*($FZ21+(BR21*$GJ21+$CE21*$GL21+CJ21*$GM21+CY21*$GO21+DT21*$GS21)/AV21)*JT21),"-"),"-")</f>
        <v>-</v>
      </c>
      <c r="KA21" s="175" t="str">
        <f>IF($A21&lt;=①基本情報と建物情報の入力!$G$20, IF(①基本情報と建物情報の入力!$H43&gt;=1, IF(AW21=0, 0, AW21*0.034*($FZ21+(BS21*$GJ21+$CE21*$GL21+CK21*$GM21+CZ21*$GO21+DU21*$GS21)/AW21)*JU21),"-"),"-")</f>
        <v>-</v>
      </c>
      <c r="KB21" s="174" t="str">
        <f>IF($A21&lt;=①基本情報と建物情報の入力!$G$20, IF(①基本情報と建物情報の入力!$H43&gt;=2, IF(AX21=0, 0, AX21*0.034*($FZ21+(BT21*$GJ21+$CF21*$GL21+CL21*$GM21+DA21*$GO21+DV21*$GS21)/AX21)*JR21),"-"),"-")</f>
        <v>-</v>
      </c>
      <c r="KC21" s="173" t="str">
        <f>IF($A21&lt;=①基本情報と建物情報の入力!$G$20, IF(①基本情報と建物情報の入力!$H43&gt;=2, IF(AY21=0, 0, AY21*0.034*($FZ21+(BU21*$GJ21+$CF21*$GL21+CM21*$GM21+DB21*$GO21+DW21*$GS21)/AY21)*JS21),"-"),"-")</f>
        <v>-</v>
      </c>
      <c r="KD21" s="173" t="str">
        <f>IF($A21&lt;=①基本情報と建物情報の入力!$G$20, IF(①基本情報と建物情報の入力!$H43&gt;=2, IF(AZ21=0, 0, AZ21*0.034*($FZ21+(BV21*$GJ21+$CF21*$GL21+CN21*$GM21+DC21*$GO21+DX21*$GS21)/AZ21)*JT21),"-"),"-")</f>
        <v>-</v>
      </c>
      <c r="KE21" s="175" t="str">
        <f>IF($A21&lt;=①基本情報と建物情報の入力!$G$20, IF(①基本情報と建物情報の入力!$H43&gt;=2, IF(BA21=0, 0, BA21*0.034*($FZ21+(BW21*$GJ21+$CF21*$GL21+CO21*$GM21+DD21*$GO21+DY21*$GS21)/BA21)*JU21),"-"),"-")</f>
        <v>-</v>
      </c>
      <c r="KF21" s="174" t="str">
        <f>IF($A21&lt;=①基本情報と建物情報の入力!$G$20, IF(①基本情報と建物情報の入力!$H43&gt;=3, IF(BB21=0, 0, BB21*0.034*($FZ21+(BX21*$GJ21+$CG21*$GL21+CP21*$GM21+DE21*$GO21+DZ21*$GS21)/BB21)*JR21),"-"),"-")</f>
        <v>-</v>
      </c>
      <c r="KG21" s="173" t="str">
        <f>IF($A21&lt;=①基本情報と建物情報の入力!$G$20, IF(①基本情報と建物情報の入力!$H43&gt;=3, IF(BC21=0, 0, BC21*0.034*($FZ21+(BY21*$GJ21+$CG21*$GL21+CQ21*$GM21+DF21*$GO21+EA21*$GS21)/BC21)*JS21),"-"),"-")</f>
        <v>-</v>
      </c>
      <c r="KH21" s="173" t="str">
        <f>IF($A21&lt;=①基本情報と建物情報の入力!$G$20, IF(①基本情報と建物情報の入力!$H43&gt;=3, IF(BD21=0, 0, BD21*0.034*($FZ21+(BZ21*$GJ21+$CG21*$GL21+CR21*$GM21+DG21*$GO21+EB21*$GS21)/BD21)*JT21),"-"),"-")</f>
        <v>-</v>
      </c>
      <c r="KI21" s="175" t="str">
        <f>IF($A21&lt;=①基本情報と建物情報の入力!$G$20, IF(①基本情報と建物情報の入力!$H43&gt;=3, IF(BE21=0, 0, BE21*0.034*($FZ21+(CA21*$GJ21+$CG21*$GL21+CS21*$GM21+DH21*$GO21+EC21*$GS21)/BE21)*JU21),"-"),"-")</f>
        <v>-</v>
      </c>
      <c r="KJ21" s="174" t="str">
        <f>IF($A21&lt;=①基本情報と建物情報の入力!$G$20, IF(①基本情報と建物情報の入力!$H43&gt;=1, IF(EX21=0, 0, EX21*0.034*($GA21+(CB21*$GK21+CT21*$GN21+DL21*$GQ21)/EX21)*$JV21),"-"),"-")</f>
        <v>-</v>
      </c>
      <c r="KK21" s="173" t="str">
        <f>IF($A21&lt;=①基本情報と建物情報の入力!$G$20, IF(①基本情報と建物情報の入力!$H43&gt;=2, IF(EY21=0, 0, EY21*0.034*($GA21+(CC21*$GK21+CU21*$GN21+DM21*$GQ21)/EY21)*$JV21),"-"),"-")</f>
        <v>-</v>
      </c>
      <c r="KL21" s="175" t="str">
        <f>IF($A21&lt;=①基本情報と建物情報の入力!$G$20, IF(①基本情報と建物情報の入力!$H43&gt;=3, IF(EZ21=0, 0, EZ21*0.034*($GA21+(CD21*$GK21+CV21*$GN21+DN21*$GQ21)/EZ21)*$JV21),"-"),"-")</f>
        <v>-</v>
      </c>
      <c r="KM21" s="174" t="str">
        <f>IF($A21&lt;=①基本情報と建物情報の入力!$G$20, 0.51,"-")</f>
        <v>-</v>
      </c>
      <c r="KN21" s="175" t="str">
        <f>IF($A21&lt;=①基本情報と建物情報の入力!$G$20, IF(①基本情報と建物情報の入力!$H43&gt;=1, ①基本情報と建物情報の入力!$H$68,"-"),"-")</f>
        <v>-</v>
      </c>
      <c r="KO21" s="174" t="str">
        <f>IF($A21&lt;=①基本情報と建物情報の入力!$G$20, IF(①基本情報と建物情報の入力!$H43&gt;=1, AE21*$KM21*$KN21*JR21,"-"),"-")</f>
        <v>-</v>
      </c>
      <c r="KP21" s="173" t="str">
        <f>IF($A21&lt;=①基本情報と建物情報の入力!$G$20, IF(①基本情報と建物情報の入力!$H43&gt;=1, AF21*$KM21*$KN21,"-"),"-")</f>
        <v>-</v>
      </c>
      <c r="KQ21" s="173" t="str">
        <f>IF($A21&lt;=①基本情報と建物情報の入力!$G$20, IF(①基本情報と建物情報の入力!$H43&gt;=1, AG21*$KM21*$KN21,"-"),"-")</f>
        <v>-</v>
      </c>
      <c r="KR21" s="175" t="str">
        <f>IF($A21&lt;=①基本情報と建物情報の入力!$G$20, IF(①基本情報と建物情報の入力!$H43&gt;=1, AH21*$KM21*$KN21,"-"),"-")</f>
        <v>-</v>
      </c>
      <c r="KS21" s="174" t="str">
        <f>IF($A21&lt;=①基本情報と建物情報の入力!$G$20, IF(①基本情報と建物情報の入力!$H43&gt;=2, AI21*$KM21*$KN21*JR21,"-"),"-")</f>
        <v>-</v>
      </c>
      <c r="KT21" s="173" t="str">
        <f>IF($A21&lt;=①基本情報と建物情報の入力!$G$20, IF(①基本情報と建物情報の入力!$H43&gt;=2, AJ21*$KM21*$KN21*JS21,"-"),"-")</f>
        <v>-</v>
      </c>
      <c r="KU21" s="173" t="str">
        <f>IF($A21&lt;=①基本情報と建物情報の入力!$G$20, IF(①基本情報と建物情報の入力!$H43&gt;=2, AK21*$KM21*$KN21*JT21,"-"),"-")</f>
        <v>-</v>
      </c>
      <c r="KV21" s="175" t="str">
        <f>IF($A21&lt;=①基本情報と建物情報の入力!$G$20, IF(①基本情報と建物情報の入力!$H43&gt;=2, AL21*$KM21*$KN21*JU21,"-"),"-")</f>
        <v>-</v>
      </c>
      <c r="KW21" s="174" t="str">
        <f>IF($A21&lt;=①基本情報と建物情報の入力!$G$20, IF(①基本情報と建物情報の入力!$H43&gt;=3, AM21*$KM21*$KN21*JR21,"-"),"-")</f>
        <v>-</v>
      </c>
      <c r="KX21" s="173" t="str">
        <f>IF($A21&lt;=①基本情報と建物情報の入力!$G$20, IF(①基本情報と建物情報の入力!$H43&gt;=3, AN21*$KM21*$KN21*JS21,"-"),"-")</f>
        <v>-</v>
      </c>
      <c r="KY21" s="173" t="str">
        <f>IF($A21&lt;=①基本情報と建物情報の入力!$G$20, IF(①基本情報と建物情報の入力!$H43&gt;=3, AO21*$KM21*$KN21*JT21,"-"),"-")</f>
        <v>-</v>
      </c>
      <c r="KZ21" s="175" t="str">
        <f>IF($A21&lt;=①基本情報と建物情報の入力!$G$20, IF(①基本情報と建物情報の入力!$H43&gt;=3, AP21*$KM21*$KN21*JU21,"-"),"-")</f>
        <v>-</v>
      </c>
      <c r="LA21" s="173" t="str">
        <f>IF($A21&lt;=①基本情報と建物情報の入力!$G$20, IF(①基本情報と建物情報の入力!$H43&gt;=1, SUM(JX21:KA21,KJ21,KO21:KR21), "-"), "-")</f>
        <v>-</v>
      </c>
      <c r="LB21" s="173" t="str">
        <f>IF($A21&lt;=①基本情報と建物情報の入力!$G$20, IF(①基本情報と建物情報の入力!$H43&gt;=2, SUM(KB21:KE21,KK21,KS21:KV21), "-"), "-")</f>
        <v>-</v>
      </c>
      <c r="LC21" s="173" t="str">
        <f>IF($A21&lt;=①基本情報と建物情報の入力!$G$20, IF(①基本情報と建物情報の入力!$H43&gt;=3, SUM(KF21:KI21,KL21,KW21:KZ21), "-"), "-")</f>
        <v>-</v>
      </c>
      <c r="LD21" s="180" t="str">
        <f>IF($A21&lt;=①基本情報と建物情報の入力!$G$20, IF(①基本情報と建物情報の入力!$H43&gt;=1, ROUNDDOWN(LA21/FV21*100, 1),"-"),"-")</f>
        <v>-</v>
      </c>
      <c r="LE21" s="181" t="str">
        <f>IF($A21&lt;=①基本情報と建物情報の入力!$G$20, IF(①基本情報と建物情報の入力!$H43&gt;=2, ROUNDDOWN(LB21/FW21*100, 1),"-"),"-")</f>
        <v>-</v>
      </c>
      <c r="LF21" s="185" t="str">
        <f>IF($A21&lt;=①基本情報と建物情報の入力!$G$20, IF(①基本情報と建物情報の入力!$H43&gt;=3, ROUNDDOWN(LC21/FX21*100, 1),"-"),"-")</f>
        <v>-</v>
      </c>
      <c r="LG21" s="176"/>
      <c r="LH21" s="182" t="str">
        <f>IF($A21&lt;=①基本情報と建物情報の入力!$G$20, INDEX(方位係数!$B$21:$I$30, MATCH(LH$4, 方位係数!$A$21:$A$30,0), MATCH(①基本情報と建物情報の入力!$G$13, 方位係数!$B$20:$I$20,0)),"-")</f>
        <v>-</v>
      </c>
      <c r="LI21" s="179" t="str">
        <f>IF($A21&lt;=①基本情報と建物情報の入力!$G$20, INDEX(方位係数!$B$21:$I$30, MATCH(LI$4, 方位係数!$A$21:$A$30,0), MATCH(①基本情報と建物情報の入力!$G$13, 方位係数!$B$20:$I$20,0)),"-")</f>
        <v>-</v>
      </c>
      <c r="LJ21" s="179" t="str">
        <f>IF($A21&lt;=①基本情報と建物情報の入力!$G$20, INDEX(方位係数!$B$21:$I$30, MATCH(LJ$4, 方位係数!$A$21:$A$30,0), MATCH(①基本情報と建物情報の入力!$G$13, 方位係数!$B$20:$I$20,0)),"-")</f>
        <v>-</v>
      </c>
      <c r="LK21" s="179" t="str">
        <f>IF($A21&lt;=①基本情報と建物情報の入力!$G$20, INDEX(方位係数!$B$21:$I$30, MATCH(LK$4, 方位係数!$A$21:$A$30,0), MATCH(①基本情報と建物情報の入力!$G$13, 方位係数!$B$20:$I$20,0)),"-")</f>
        <v>-</v>
      </c>
      <c r="LL21" s="183" t="str">
        <f>IF($A21&lt;=①基本情報と建物情報の入力!$G$20, INDEX(方位係数!$B$21:$I$30, MATCH(LL$4, 方位係数!$A$21:$A$30,0), MATCH(①基本情報と建物情報の入力!$G$13, 方位係数!$B$20:$I$20,0)),"-")</f>
        <v>-</v>
      </c>
      <c r="LM21" s="176"/>
      <c r="LN21" s="177" t="str">
        <f>IF($A21&lt;=①基本情報と建物情報の入力!$G$20, IF(①基本情報と建物情報の入力!$H43&gt;=1, IF(AT21=0, 0, AT21*0.034*($FZ21+(BP21*$GJ21+$CE21*$GL21+CH21*$GM21+CW21*$GO21+DR21*$GS21)/AT21)*LH21),"-"),"-")</f>
        <v>-</v>
      </c>
      <c r="LO21" s="178" t="str">
        <f>IF($A21&lt;=①基本情報と建物情報の入力!$G$20, IF(①基本情報と建物情報の入力!$H43&gt;=1, IF(AU21=0, 0, AU21*0.034*($FZ21+(BQ21*$GJ21+$CE21*$GL21+CI21*$GM21+CX21*$GO21+DS21*$GS21)/AU21)*LI21),"-"),"-")</f>
        <v>-</v>
      </c>
      <c r="LP21" s="178" t="str">
        <f>IF($A21&lt;=①基本情報と建物情報の入力!$G$20, IF(①基本情報と建物情報の入力!$H43&gt;=1, IF(AV21=0, 0, AV21*0.034*($FZ21+(BR21*$GJ21+$CE21*$GL21+CJ21*$GM21+CY21*$GO21+DT21*$GS21)/AV21)*LJ21),"-"),"-")</f>
        <v>-</v>
      </c>
      <c r="LQ21" s="184" t="str">
        <f>IF($A21&lt;=①基本情報と建物情報の入力!$G$20, IF(①基本情報と建物情報の入力!$H43&gt;=1, IF(AW21=0, 0, AW21*0.034*($FZ21+(BS21*$GJ21+$CE21*$GL21+CK21*$GM21+CZ21*$GO21+DU21*$GS21)/AW21)*LK21),"-"),"-")</f>
        <v>-</v>
      </c>
      <c r="LR21" s="174" t="str">
        <f>IF($A21&lt;=①基本情報と建物情報の入力!$G$20, IF(①基本情報と建物情報の入力!$H43&gt;=2, IF(AX21=0, 0, AX21*0.034*($FZ21+(BT21*$GJ21+$CF21*$GL21+CL21*$GM21+DA21*$GO21+DV21*$GS21)/AX21)*LH21),"-"),"-")</f>
        <v>-</v>
      </c>
      <c r="LS21" s="173" t="str">
        <f>IF($A21&lt;=①基本情報と建物情報の入力!$G$20, IF(①基本情報と建物情報の入力!$H43&gt;=2, IF(AY21=0, 0, AY21*0.034*($FZ21+(BU21*$GJ21+$CF21*$GL21+CM21*$GM21+DB21*$GO21+DW21*$GS21)/AY21)*LI21),"-"),"-")</f>
        <v>-</v>
      </c>
      <c r="LT21" s="173" t="str">
        <f>IF($A21&lt;=①基本情報と建物情報の入力!$G$20, IF(①基本情報と建物情報の入力!$H43&gt;=2, IF(AZ21=0, 0, AZ21*0.034*($FZ21+(BV21*$GJ21+$CF21*$GL21+CN21*$GM21+DC21*$GO21+DX21*$GS21)/AZ21)*LJ21),"-"),"-")</f>
        <v>-</v>
      </c>
      <c r="LU21" s="175" t="str">
        <f>IF($A21&lt;=①基本情報と建物情報の入力!$G$20, IF(①基本情報と建物情報の入力!$H43&gt;=2, IF(BA21=0, 0, BA21*0.034*($FZ21+(BW21*$GJ21+$CF21*$GL21+CO21*$GM21+DD21*$GO21+DY21*$GS21)/BA21)*LK21),"-"),"-")</f>
        <v>-</v>
      </c>
      <c r="LV21" s="174" t="str">
        <f>IF($A21&lt;=①基本情報と建物情報の入力!$G$20, IF(①基本情報と建物情報の入力!$H43&gt;=3, IF(BB21=0, 0, BB21*0.034*($FZ21+(BX21*$GJ21+$CG21*$GL21+CP21*$GM21+DE21*$GO21+DZ21*$GS21)/BB21)*LH21),"-"),"-")</f>
        <v>-</v>
      </c>
      <c r="LW21" s="173" t="str">
        <f>IF($A21&lt;=①基本情報と建物情報の入力!$G$20, IF(①基本情報と建物情報の入力!$H43&gt;=3, IF(BC21=0, 0, BC21*0.034*($FZ21+(BY21*$GJ21+$CG21*$GL21+CQ21*$GM21+DF21*$GO21+EA21*$GS21)/BC21)*LI21),"-"),"-")</f>
        <v>-</v>
      </c>
      <c r="LX21" s="173" t="str">
        <f>IF($A21&lt;=①基本情報と建物情報の入力!$G$20, IF(①基本情報と建物情報の入力!$H43&gt;=3, IF(BD21=0, 0, BD21*0.034*($FZ21+(BZ21*$GJ21+$CG21*$GL21+CR21*$GM21+DG21*$GO21+EB21*$GS21)/BD21)*LJ21),"-"),"-")</f>
        <v>-</v>
      </c>
      <c r="LY21" s="175" t="str">
        <f>IF($A21&lt;=①基本情報と建物情報の入力!$G$20, IF(①基本情報と建物情報の入力!$H43&gt;=3, IF(BE21=0, 0, BE21*0.034*($FZ21+(CA21*$GJ21+$CG21*$GL21+CS21*$GM21+DH21*$GO21+EC21*$GS21)/BE21)*LK21),"-"),"-")</f>
        <v>-</v>
      </c>
      <c r="LZ21" s="173" t="str">
        <f>IF($A21&lt;=①基本情報と建物情報の入力!$G$20, IF(①基本情報と建物情報の入力!$H43&gt;=1, IF(EX21=0, 0, EX21*0.034*($GA21+(CB21*$GK21+CT21*$GN21+DL21*$GQ21)/EX21)*$LL21),"-"),"-")</f>
        <v>-</v>
      </c>
      <c r="MA21" s="173" t="str">
        <f>IF($A21&lt;=①基本情報と建物情報の入力!$G$20, IF(①基本情報と建物情報の入力!$H43&gt;=2, IF(EY21=0, 0, EY21*0.034*($GA21+(CC21*$GK21+CU21*$GN21+DM21*$GQ21)/EY21)*$LL21),"-"),"-")</f>
        <v>-</v>
      </c>
      <c r="MB21" s="173" t="str">
        <f>IF($A21&lt;=①基本情報と建物情報の入力!$G$20, IF(①基本情報と建物情報の入力!$H43&gt;=3, IF(EZ21=0, 0, EZ21*0.034*($GA21+(CD21*$GK21+CV21*$GN21+DN21*$GQ21)/EZ21)*$LL21),"-"),"-")</f>
        <v>-</v>
      </c>
      <c r="MC21" s="174" t="str">
        <f>IF($A21&lt;=①基本情報と建物情報の入力!$G$20, 0.93,"-")</f>
        <v>-</v>
      </c>
      <c r="MD21" s="175" t="str">
        <f>IF($A21&lt;=①基本情報と建物情報の入力!$G$20, IF(①基本情報と建物情報の入力!$H43&gt;=1, ①基本情報と建物情報の入力!$H$69,"-"),"-")</f>
        <v>-</v>
      </c>
      <c r="ME21" s="174" t="str">
        <f>IF($A21&lt;=①基本情報と建物情報の入力!$G$20, IF(①基本情報と建物情報の入力!$H43&gt;=1, AE21*$MC21*$MD21*LH21,"-"),"-")</f>
        <v>-</v>
      </c>
      <c r="MF21" s="173" t="str">
        <f>IF($A21&lt;=①基本情報と建物情報の入力!$G$20, IF(①基本情報と建物情報の入力!$H43&gt;=1, AF21*$MC21*$MD21*LI21,"-"),"-")</f>
        <v>-</v>
      </c>
      <c r="MG21" s="173" t="str">
        <f>IF($A21&lt;=①基本情報と建物情報の入力!$G$20, IF(①基本情報と建物情報の入力!$H43&gt;=1, AG21*$MC21*$MD21*LJ21,"-"),"-")</f>
        <v>-</v>
      </c>
      <c r="MH21" s="175" t="str">
        <f>IF($A21&lt;=①基本情報と建物情報の入力!$G$20, IF(①基本情報と建物情報の入力!$H43&gt;=1, AH21*$MC21*$MD21*LK21,"-"),"-")</f>
        <v>-</v>
      </c>
      <c r="MI21" s="174" t="str">
        <f>IF($A21&lt;=①基本情報と建物情報の入力!$G$20, IF(①基本情報と建物情報の入力!$H43&gt;=2, AI21*$MC21*$MD21*LH21,"-"),"-")</f>
        <v>-</v>
      </c>
      <c r="MJ21" s="173" t="str">
        <f>IF($A21&lt;=①基本情報と建物情報の入力!$G$20, IF(①基本情報と建物情報の入力!$H43&gt;=2, AJ21*$MC21*$MD21*LI21,"-"),"-")</f>
        <v>-</v>
      </c>
      <c r="MK21" s="173" t="str">
        <f>IF($A21&lt;=①基本情報と建物情報の入力!$G$20, IF(①基本情報と建物情報の入力!$H43&gt;=2, AK21*$MC21*$MD21*LJ21,"-"),"-")</f>
        <v>-</v>
      </c>
      <c r="ML21" s="175" t="str">
        <f>IF($A21&lt;=①基本情報と建物情報の入力!$G$20, IF(①基本情報と建物情報の入力!$H43&gt;=2, AL21*$MC21*$MD21*LK21,"-"),"-")</f>
        <v>-</v>
      </c>
      <c r="MM21" s="174" t="str">
        <f>IF($A21&lt;=①基本情報と建物情報の入力!$G$20, IF(①基本情報と建物情報の入力!$H43&gt;=3, AM21*$MC21*$MD21*LH21,"-"),"-")</f>
        <v>-</v>
      </c>
      <c r="MN21" s="173" t="str">
        <f>IF($A21&lt;=①基本情報と建物情報の入力!$G$20, IF(①基本情報と建物情報の入力!$H43&gt;=3, AN21*$MC21*$MD21*LI21,"-"),"-")</f>
        <v>-</v>
      </c>
      <c r="MO21" s="173" t="str">
        <f>IF($A21&lt;=①基本情報と建物情報の入力!$G$20, IF(①基本情報と建物情報の入力!$H43&gt;=3, AO21*$MC21*$MD21*LJ21,"-"),"-")</f>
        <v>-</v>
      </c>
      <c r="MP21" s="175" t="str">
        <f>IF($A21&lt;=①基本情報と建物情報の入力!$G$20, IF(①基本情報と建物情報の入力!$H43&gt;=3, AP21*$MC21*$MD21*LK21,"-"),"-")</f>
        <v>-</v>
      </c>
      <c r="MQ21" s="173" t="str">
        <f>IF($A21&lt;=①基本情報と建物情報の入力!$G$20, IF(①基本情報と建物情報の入力!$H43&gt;=1, SUM(LN21:LQ21,LZ21,ME21:MH21), "-"), "-")</f>
        <v>-</v>
      </c>
      <c r="MR21" s="173" t="str">
        <f>IF($A21&lt;=①基本情報と建物情報の入力!$G$20, IF(①基本情報と建物情報の入力!$H43&gt;=2, SUM(LR21:LU21,MA21,MI21:ML21), "-"), "-")</f>
        <v>-</v>
      </c>
      <c r="MS21" s="173" t="str">
        <f>IF($A21&lt;=①基本情報と建物情報の入力!$G$20, IF(①基本情報と建物情報の入力!$H43&gt;=3, SUM(LV21:LY21,MB21,MM21:MP21), "-"), "-")</f>
        <v>-</v>
      </c>
      <c r="MT21" s="180" t="str">
        <f>IF($A21&lt;=①基本情報と建物情報の入力!$G$20, IF(①基本情報と建物情報の入力!$H43&gt;=1, ROUNDUP(MQ21/FV21*100,1),"-"),"-")</f>
        <v>-</v>
      </c>
      <c r="MU21" s="181" t="str">
        <f>IF($A21&lt;=①基本情報と建物情報の入力!$G$20, IF(①基本情報と建物情報の入力!$H43&gt;=2,ROUNDUP(MR21/FW21*100,1),"-"),"-")</f>
        <v>-</v>
      </c>
      <c r="MV21" s="185" t="str">
        <f>IF($A21&lt;=①基本情報と建物情報の入力!$G$20, IF(①基本情報と建物情報の入力!$H43&gt;=3, ROUNDUP(MS21/FX21*100,1),"-"),"-")</f>
        <v>-</v>
      </c>
      <c r="MW21" s="176"/>
      <c r="MX21" s="174" t="str">
        <f>IF($A21&lt;=①基本情報と建物情報の入力!$G$20, IF(①基本情報と建物情報の入力!$H43&gt;=1, 1,"-"), "-")</f>
        <v>-</v>
      </c>
      <c r="MY21" s="173" t="str">
        <f>IF($A21&lt;=①基本情報と建物情報の入力!$G$20, IF(①基本情報と建物情報の入力!$H43&gt;=2, 1,"-"), "-")</f>
        <v>-</v>
      </c>
      <c r="MZ21" s="175" t="str">
        <f>IF($A21&lt;=①基本情報と建物情報の入力!$G$20, IF(①基本情報と建物情報の入力!$H43&gt;=3, ①基本情報と建物情報の入力!$H43-2,"-"), "-")</f>
        <v>-</v>
      </c>
      <c r="NA21" s="174" t="str">
        <f>IF($A21&lt;=①基本情報と建物情報の入力!$G$20, IF(①基本情報と建物情報の入力!$H43&gt;=1, FV21*MX21, "-"),"-")</f>
        <v>-</v>
      </c>
      <c r="NB21" s="173" t="str">
        <f>IF($A21&lt;=①基本情報と建物情報の入力!$G$20, IF(①基本情報と建物情報の入力!$H43&gt;=2, FW21*MY21, "-"),"-")</f>
        <v>-</v>
      </c>
      <c r="NC21" s="175" t="str">
        <f>IF($A21&lt;=①基本情報と建物情報の入力!$G$20, IF(①基本情報と建物情報の入力!$H43&gt;=3, FX21*MZ21, "-"),"-")</f>
        <v>-</v>
      </c>
      <c r="ND21" s="174" t="str">
        <f>IF($A21&lt;=①基本情報と建物情報の入力!$G$20, IF(①基本情報と建物情報の入力!$H43&gt;=1,  JK21*MX21, "-"),"-")</f>
        <v>-</v>
      </c>
      <c r="NE21" s="173" t="str">
        <f>IF($A21&lt;=①基本情報と建物情報の入力!$G$20, IF(①基本情報と建物情報の入力!$H43&gt;=2,  JL21*MY21, "-"),"-")</f>
        <v>-</v>
      </c>
      <c r="NF21" s="175" t="str">
        <f>IF($A21&lt;=①基本情報と建物情報の入力!$G$20, IF(①基本情報と建物情報の入力!$H43&gt;=3,  JM21*MZ21, "-"),"-")</f>
        <v>-</v>
      </c>
      <c r="NG21" s="174" t="str">
        <f>IF($A21&lt;=①基本情報と建物情報の入力!$G$20, IF(①基本情報と建物情報の入力!$H43&gt;=1,  MQ21*MX21, "-"),"-")</f>
        <v>-</v>
      </c>
      <c r="NH21" s="173" t="str">
        <f>IF($A21&lt;=①基本情報と建物情報の入力!$G$20, IF(①基本情報と建物情報の入力!$H43&gt;=2,  MR21*MY21, "-"),"-")</f>
        <v>-</v>
      </c>
      <c r="NI21" s="175" t="str">
        <f>IF($A21&lt;=①基本情報と建物情報の入力!$G$20, IF(①基本情報と建物情報の入力!$H43&gt;=3,  MS21*MZ21, "-"),"-")</f>
        <v>-</v>
      </c>
      <c r="NJ21" s="186"/>
      <c r="NK21" s="186"/>
      <c r="NL21" s="176"/>
      <c r="NM21" s="215" t="str">
        <f>IF($A21&lt;=①基本情報と建物情報の入力!$G$20,IF(①基本情報と建物情報の入力!$H43&gt;=1,③一次エネルギー消費量の計算結果!E57-③一次エネルギー消費量の計算結果!F57,"-"),"-")</f>
        <v>-</v>
      </c>
      <c r="NN21" s="216" t="str">
        <f>IF($A21&lt;=①基本情報と建物情報の入力!$G$20,IF(①基本情報と建物情報の入力!$H43&gt;=2,③一次エネルギー消費量の計算結果!E58-③一次エネルギー消費量の計算結果!F58,"-"),"-")</f>
        <v>-</v>
      </c>
      <c r="NO21" s="217" t="str">
        <f>IF($A21&lt;=①基本情報と建物情報の入力!$G$20,IF(①基本情報と建物情報の入力!$H43&gt;=3,③一次エネルギー消費量の計算結果!E59-③一次エネルギー消費量の計算結果!F59,"-"),"-")</f>
        <v>-</v>
      </c>
      <c r="NP21" s="215" t="str">
        <f>IF($A21&lt;=①基本情報と建物情報の入力!$G$20,IF(①基本情報と建物情報の入力!$H43&gt;=1,③一次エネルギー消費量の計算結果!G57-③一次エネルギー消費量の計算結果!H57,"-"),"-")</f>
        <v>-</v>
      </c>
      <c r="NQ21" s="216" t="str">
        <f>IF($A21&lt;=①基本情報と建物情報の入力!$G$20,IF(①基本情報と建物情報の入力!$H43&gt;=2,③一次エネルギー消費量の計算結果!G58-③一次エネルギー消費量の計算結果!H58,"-"),"-")</f>
        <v>-</v>
      </c>
      <c r="NR21" s="217" t="str">
        <f>IF($A21&lt;=①基本情報と建物情報の入力!$G$20,IF(①基本情報と建物情報の入力!$H43&gt;=3,③一次エネルギー消費量の計算結果!G59-③一次エネルギー消費量の計算結果!H59,"-"),"-")</f>
        <v>-</v>
      </c>
      <c r="NS21" s="215" t="str">
        <f>IF($A21&lt;=①基本情報と建物情報の入力!$G$20, IF(①基本情報と建物情報の入力!$H43&gt;=1,NM21*MX21,"-"), "-")</f>
        <v>-</v>
      </c>
      <c r="NT21" s="216" t="str">
        <f>IF($A21&lt;=①基本情報と建物情報の入力!$G$20, IF(①基本情報と建物情報の入力!$H43&gt;=2,NN21*MY21,"-"), "-")</f>
        <v>-</v>
      </c>
      <c r="NU21" s="217" t="str">
        <f>IF($A21&lt;=①基本情報と建物情報の入力!$G$20, IF(①基本情報と建物情報の入力!$H43&gt;=3,NO21*MZ21,"-"), "-")</f>
        <v>-</v>
      </c>
      <c r="NV21" s="215" t="str">
        <f>IF($A21&lt;=①基本情報と建物情報の入力!$G$20, IF(①基本情報と建物情報の入力!$H43&gt;=1,NP21*MX21,"-"), "-")</f>
        <v>-</v>
      </c>
      <c r="NW21" s="216" t="str">
        <f>IF($A21&lt;=①基本情報と建物情報の入力!$G$20, IF(①基本情報と建物情報の入力!$H43&gt;=2,NQ21*MY21,"-"), "-")</f>
        <v>-</v>
      </c>
      <c r="NX21" s="216" t="str">
        <f>IF($A21&lt;=①基本情報と建物情報の入力!$G$20, IF(①基本情報と建物情報の入力!$H43&gt;=3,NR21*MZ21,"-"), "-")</f>
        <v>-</v>
      </c>
      <c r="NY21" s="186"/>
      <c r="NZ21" s="186"/>
    </row>
    <row r="22" spans="1:390" s="16" customFormat="1">
      <c r="A22" s="155">
        <f t="shared" si="0"/>
        <v>16</v>
      </c>
      <c r="B22" s="156" t="s">
        <v>104</v>
      </c>
      <c r="C22" s="157" t="str">
        <f>IF(A22&lt;=①基本情報と建物情報の入力!$G$20, ①基本情報と建物情報の入力!$G$19/①基本情報と建物情報の入力!$G$20, "-")</f>
        <v>-</v>
      </c>
      <c r="D22" s="157" t="str">
        <f>IF(A22&lt;=①基本情報と建物情報の入力!$G$20, IF(①基本情報と建物情報の入力!H44&gt;=1, (①基本情報と建物情報の入力!$D44+SQRT(①基本情報と建物情報の入力!$D44^2-16*①基本情報と建物情報の入力!$C44))/4, "-"), "-")</f>
        <v>-</v>
      </c>
      <c r="E22" s="157" t="str">
        <f>IF(A22&lt;=①基本情報と建物情報の入力!$G$20, IF(①基本情報と建物情報の入力!H44&gt;=1, (①基本情報と建物情報の入力!$D44-SQRT(①基本情報と建物情報の入力!$D44^2-16*①基本情報と建物情報の入力!$C44))/4, "-"), "-")</f>
        <v>-</v>
      </c>
      <c r="F22" s="157" t="str">
        <f>IF(A22&lt;=①基本情報と建物情報の入力!$G$20, IF(①基本情報と建物情報の入力!H44&gt;=1, IF(A22=①基本情報と建物情報の入力!$G$20, ①基本情報と建物情報の入力!$C44, ①基本情報と建物情報の入力!G44), "-"), "-")</f>
        <v>-</v>
      </c>
      <c r="G22" s="157" t="str">
        <f>IF(A22&lt;=①基本情報と建物情報の入力!$G$20, IF(①基本情報と建物情報の入力!H44&gt;=1, IF(A22=1, 0, ①基本情報と建物情報の入力!F44), "-"), "-")</f>
        <v>-</v>
      </c>
      <c r="H22" s="158" t="str">
        <f>IF(A22&lt;=①基本情報と建物情報の入力!$G$20,IF(①基本情報と建物情報の入力!H44&gt;=1, ①基本情報と建物情報の入力!$E44*(1-(0.24/①基本情報と建物情報の入力!$H44))*0.64,"-"), "-")</f>
        <v>-</v>
      </c>
      <c r="I22" s="157" t="str">
        <f>IF(A22&lt;=①基本情報と建物情報の入力!$G$20,IF(①基本情報と建物情報の入力!H44&gt;=1,①基本情報と建物情報の入力!$E44*0.12/①基本情報と建物情報の入力!$H44,"-"), "-")</f>
        <v>-</v>
      </c>
      <c r="J22" s="157" t="str">
        <f>IF(A22&lt;=①基本情報と建物情報の入力!$G$20,IF(①基本情報と建物情報の入力!H44&gt;=1,①基本情報と建物情報の入力!$E44*(1-(0.24/①基本情報と建物情報の入力!$H44))*0.36,"-"), "-")</f>
        <v>-</v>
      </c>
      <c r="K22" s="159" t="str">
        <f>IF(A22&lt;=①基本情報と建物情報の入力!$G$20,IF(①基本情報と建物情報の入力!H44&gt;=1,①基本情報と建物情報の入力!$E44*0.12/①基本情報と建物情報の入力!$H44,"-"), "-")</f>
        <v>-</v>
      </c>
      <c r="L22" s="158" t="str">
        <f>IF($A22&lt;=①基本情報と建物情報の入力!$G$20, IF(①基本情報と建物情報の入力!H44&gt;=1,D22*$C22-H22, "-"), "-")</f>
        <v>-</v>
      </c>
      <c r="M22" s="157" t="str">
        <f>IF($A22&lt;=①基本情報と建物情報の入力!$G$20, IF(①基本情報と建物情報の入力!H44&gt;=1,E22*$C22-I22, "-"), "-")</f>
        <v>-</v>
      </c>
      <c r="N22" s="157" t="str">
        <f>IF($A22&lt;=①基本情報と建物情報の入力!$G$20, IF(①基本情報と建物情報の入力!H44&gt;=1,D22*$C22-J22-1.6*①基本情報と建物情報の入力!$H44, "-"), "-")</f>
        <v>-</v>
      </c>
      <c r="O22" s="159" t="str">
        <f>IF($A22&lt;=①基本情報と建物情報の入力!$G$20, IF(①基本情報と建物情報の入力!H44&gt;=1,E22*$C22-K22, "-"), "-")</f>
        <v>-</v>
      </c>
      <c r="P22" s="158" t="str">
        <f>IF(A22&lt;=①基本情報と建物情報の入力!$G$20, IF(①基本情報と建物情報の入力!H44&gt;=1,①基本情報と建物情報の入力!C44/①基本情報と建物情報の入力!H44, "-"), "-")</f>
        <v>-</v>
      </c>
      <c r="Q22" s="157" t="str">
        <f>IF(A22&lt;=①基本情報と建物情報の入力!$G$20, IF(①基本情報と建物情報の入力!H44&gt;=2, ①基本情報と建物情報の入力!C44/①基本情報と建物情報の入力!H44, "-"),"-")</f>
        <v>-</v>
      </c>
      <c r="R22" s="159" t="str">
        <f>IF(A22&lt;=①基本情報と建物情報の入力!$G$20,IF(①基本情報と建物情報の入力!H44&gt;=3, ①基本情報と建物情報の入力!C44/①基本情報と建物情報の入力!H44, "-"),"-")</f>
        <v>-</v>
      </c>
      <c r="S22" s="158" t="str">
        <f>IF($A22&lt;=①基本情報と建物情報の入力!$G$20, IF(①基本情報と建物情報の入力!$H44&gt;=1, IF(①基本情報と建物情報の入力!$I44="有り", P22*室面積の比率!$B$4, P22*室面積の比率!$B$5),"-"), "-")</f>
        <v>-</v>
      </c>
      <c r="T22" s="157" t="str">
        <f>IF($A22&lt;=①基本情報と建物情報の入力!$G$20, IF(①基本情報と建物情報の入力!$H44&gt;=2, IF(①基本情報と建物情報の入力!$I44="有り", Q22*室面積の比率!$B$4, Q22*室面積の比率!$B$5),"-"), "-")</f>
        <v>-</v>
      </c>
      <c r="U22" s="159" t="str">
        <f>IF($A22&lt;=①基本情報と建物情報の入力!$G$20, IF(①基本情報と建物情報の入力!$H44&gt;=3, IF(①基本情報と建物情報の入力!$I44="有り", R22*室面積の比率!$B$4, R22*室面積の比率!$B$5),"-"), "-")</f>
        <v>-</v>
      </c>
      <c r="V22" s="158" t="str">
        <f>IF($A22&lt;=①基本情報と建物情報の入力!$G$20, IF(①基本情報と建物情報の入力!$H44&gt;=1, IF(①基本情報と建物情報の入力!$I44="有り", P22*室面積の比率!$C$4, 0),"-"), "-")</f>
        <v>-</v>
      </c>
      <c r="W22" s="157" t="str">
        <f>IF($A22&lt;=①基本情報と建物情報の入力!$G$20, IF(①基本情報と建物情報の入力!$H44&gt;=2, IF(①基本情報と建物情報の入力!$I44="有り", Q22*室面積の比率!$C$4, 0),"-"), "-")</f>
        <v>-</v>
      </c>
      <c r="X22" s="159" t="str">
        <f>IF($A22&lt;=①基本情報と建物情報の入力!$G$20, IF(①基本情報と建物情報の入力!$H44&gt;=3, IF(①基本情報と建物情報の入力!$I44="有り", R22*室面積の比率!$C$4, 0),"-"), "-")</f>
        <v>-</v>
      </c>
      <c r="Y22" s="158" t="str">
        <f>IF(A22&lt;=①基本情報と建物情報の入力!$G$20, IF(①基本情報と建物情報の入力!H44&gt;=1, F22/①基本情報と建物情報の入力!H44, "-"),"-")</f>
        <v>-</v>
      </c>
      <c r="Z22" s="157" t="str">
        <f>IF(A22&lt;=①基本情報と建物情報の入力!$G$20, IF(①基本情報と建物情報の入力!H44&gt;=2, F22/①基本情報と建物情報の入力!H44, "-"),"-")</f>
        <v>-</v>
      </c>
      <c r="AA22" s="159" t="str">
        <f>IF(A22&lt;=①基本情報と建物情報の入力!$G$20, IF(①基本情報と建物情報の入力!H44&gt;=3, F22/①基本情報と建物情報の入力!H44, "-"),"-")</f>
        <v>-</v>
      </c>
      <c r="AB22" s="158" t="str">
        <f>IF(A22&lt;=①基本情報と建物情報の入力!$G$20, IF(①基本情報と建物情報の入力!H44&gt;=1, G22/①基本情報と建物情報の入力!H44, "-"),"-")</f>
        <v>-</v>
      </c>
      <c r="AC22" s="157" t="str">
        <f>IF(A22&lt;=①基本情報と建物情報の入力!$G$20, IF(①基本情報と建物情報の入力!H44&gt;=2, G22/①基本情報と建物情報の入力!H44, "-"),"-")</f>
        <v>-</v>
      </c>
      <c r="AD22" s="159" t="str">
        <f>IF(A22&lt;=①基本情報と建物情報の入力!$G$20, IF(①基本情報と建物情報の入力!H44&gt;=3, G22/①基本情報と建物情報の入力!H44, "-"),"-")</f>
        <v>-</v>
      </c>
      <c r="AE22" s="158" t="str">
        <f>IF(A22&lt;=①基本情報と建物情報の入力!$G$20, IF(①基本情報と建物情報の入力!H44&gt;=1,H22/①基本情報と建物情報の入力!H44,"-"), "-")</f>
        <v>-</v>
      </c>
      <c r="AF22" s="157" t="str">
        <f>IF(A22&lt;=①基本情報と建物情報の入力!$G$20,IF(①基本情報と建物情報の入力!H44&gt;=1,I22,"-"), "-")</f>
        <v>-</v>
      </c>
      <c r="AG22" s="157" t="str">
        <f>IF(A22&lt;=①基本情報と建物情報の入力!$G$20,IF(①基本情報と建物情報の入力!H44&gt;=1,J22/①基本情報と建物情報の入力!H44,"-"), "-")</f>
        <v>-</v>
      </c>
      <c r="AH22" s="159" t="str">
        <f>IF(A22&lt;=①基本情報と建物情報の入力!$G$20,IF(①基本情報と建物情報の入力!H44&gt;=1,IF(①基本情報と建物情報の入力!H44=1, K22,0), "-"),"-")</f>
        <v>-</v>
      </c>
      <c r="AI22" s="158" t="str">
        <f>IF(A22&lt;=①基本情報と建物情報の入力!$G$20, IF(①基本情報と建物情報の入力!H44&gt;=2, H22/①基本情報と建物情報の入力!H44,"-"),"-")</f>
        <v>-</v>
      </c>
      <c r="AJ22" s="157" t="str">
        <f>IF(A22&lt;=①基本情報と建物情報の入力!$G$20,IF(①基本情報と建物情報の入力!H44&gt;=2, 0, "-"), "-")</f>
        <v>-</v>
      </c>
      <c r="AK22" s="157" t="str">
        <f>IF(A22&lt;=①基本情報と建物情報の入力!$G$20, IF(①基本情報と建物情報の入力!H44&gt;=2, J22/①基本情報と建物情報の入力!H44,"-"),"-")</f>
        <v>-</v>
      </c>
      <c r="AL22" s="159" t="str">
        <f>IF(A22&lt;=①基本情報と建物情報の入力!$G$20, IF(①基本情報と建物情報の入力!H44&gt;=2, K22, "-"), "-")</f>
        <v>-</v>
      </c>
      <c r="AM22" s="158" t="str">
        <f>IF(A22&lt;=①基本情報と建物情報の入力!$G$20, IF(①基本情報と建物情報の入力!H44&gt;=3, H22/①基本情報と建物情報の入力!H44,"-"), "-")</f>
        <v>-</v>
      </c>
      <c r="AN22" s="157" t="str">
        <f>IF(A22&lt;=①基本情報と建物情報の入力!$G$20, IF(①基本情報と建物情報の入力!H44&gt;=3, 0, "-"),"-")</f>
        <v>-</v>
      </c>
      <c r="AO22" s="157" t="str">
        <f>IF(A22&lt;=①基本情報と建物情報の入力!$G$20,IF(①基本情報と建物情報の入力!H44&gt;=3, J22/①基本情報と建物情報の入力!H44,"-"),"-")</f>
        <v>-</v>
      </c>
      <c r="AP22" s="159" t="str">
        <f>IF(A22&lt;=①基本情報と建物情報の入力!$G$20,IF(①基本情報と建物情報の入力!H44&gt;=3, 0, "-"),"-")</f>
        <v>-</v>
      </c>
      <c r="AQ22" s="158" t="str">
        <f>IF(A22&lt;=①基本情報と建物情報の入力!$G$20,IF(①基本情報と建物情報の入力!H44&gt;=1,1.6,"-"), "-")</f>
        <v>-</v>
      </c>
      <c r="AR22" s="157" t="str">
        <f>IF(A22&lt;=①基本情報と建物情報の入力!$G$20, IF(①基本情報と建物情報の入力!H44&gt;=2, 1.6, "-"), "-")</f>
        <v>-</v>
      </c>
      <c r="AS22" s="159" t="str">
        <f>IF(A22&lt;=①基本情報と建物情報の入力!$G$20, IF(①基本情報と建物情報の入力!H44&gt;=3, 1.6, "-"), "-")</f>
        <v>-</v>
      </c>
      <c r="AT22" s="158" t="str">
        <f>IF(A22&lt;=①基本情報と建物情報の入力!$G$20, IF(①基本情報と建物情報の入力!H44&gt;=1,L22/①基本情報と建物情報の入力!H44, "-"), "-")</f>
        <v>-</v>
      </c>
      <c r="AU22" s="157" t="str">
        <f>IF(A22&lt;=①基本情報と建物情報の入力!$G$20, IF(①基本情報と建物情報の入力!H44&gt;=1,M22, "-"), "-")</f>
        <v>-</v>
      </c>
      <c r="AV22" s="157" t="str">
        <f>IF(A22&lt;=①基本情報と建物情報の入力!$G$20, IF(①基本情報と建物情報の入力!H44&gt;=1,N22/①基本情報と建物情報の入力!H44, "-"), "-")</f>
        <v>-</v>
      </c>
      <c r="AW22" s="159" t="str">
        <f>IF(A22&lt;=①基本情報と建物情報の入力!$G$20, IF(①基本情報と建物情報の入力!H44&gt;=1, IF(①基本情報と建物情報の入力!H44=1, O22, 0), "-"), "-")</f>
        <v>-</v>
      </c>
      <c r="AX22" s="158" t="str">
        <f>IF(A22&lt;=①基本情報と建物情報の入力!$G$20, IF(①基本情報と建物情報の入力!H44&gt;=2, L22/①基本情報と建物情報の入力!H44, "-"), "-")</f>
        <v>-</v>
      </c>
      <c r="AY22" s="157" t="str">
        <f>IF(A22&lt;=①基本情報と建物情報の入力!$G$20, IF(①基本情報と建物情報の入力!H44&gt;=2, 0, "-"), "-")</f>
        <v>-</v>
      </c>
      <c r="AZ22" s="157" t="str">
        <f>IF(A22&lt;=①基本情報と建物情報の入力!$G$20, IF(①基本情報と建物情報の入力!H44&gt;=2, N22/①基本情報と建物情報の入力!H44, "-"), "-")</f>
        <v>-</v>
      </c>
      <c r="BA22" s="159" t="str">
        <f>IF(A22&lt;=①基本情報と建物情報の入力!$G$20, IF(①基本情報と建物情報の入力!H44&gt;=2, O22, "-"),"-")</f>
        <v>-</v>
      </c>
      <c r="BB22" s="158" t="str">
        <f>IF(A22&lt;=①基本情報と建物情報の入力!$G$20, IF(①基本情報と建物情報の入力!H44&gt;=3, L22/①基本情報と建物情報の入力!H44, "-"),"-")</f>
        <v>-</v>
      </c>
      <c r="BC22" s="157" t="str">
        <f>IF(A22&lt;=①基本情報と建物情報の入力!$G$20, IF(①基本情報と建物情報の入力!H44&gt;=3, 0, "-"), "-")</f>
        <v>-</v>
      </c>
      <c r="BD22" s="157" t="str">
        <f>IF(A22&lt;=①基本情報と建物情報の入力!$G$20, IF(①基本情報と建物情報の入力!H44&gt;=3, N22/①基本情報と建物情報の入力!H44, "-"),"-")</f>
        <v>-</v>
      </c>
      <c r="BE22" s="159" t="str">
        <f>IF(A22&lt;=①基本情報と建物情報の入力!$G$20, IF(①基本情報と建物情報の入力!H44&gt;=3, 0, "-"), "-")</f>
        <v>-</v>
      </c>
      <c r="BF22" s="158" t="str">
        <f>IF(A22&lt;=①基本情報と建物情報の入力!$G$20, IF(①基本情報と建物情報の入力!H44=1, 0, IF(①基本情報と建物情報の入力!H44&gt;=2, E22*C22, "-")), "-")</f>
        <v>-</v>
      </c>
      <c r="BG22" s="157" t="str">
        <f>IF(A22&lt;=①基本情報と建物情報の入力!$G$20, IF(①基本情報と建物情報の入力!H44&gt;=2, E22*C22, "-"),"-")</f>
        <v>-</v>
      </c>
      <c r="BH22" s="159" t="str">
        <f>IF(A22&lt;=①基本情報と建物情報の入力!$G$20, IF(①基本情報と建物情報の入力!H44&gt;=3, E22*C22*2, "-"), "-")</f>
        <v>-</v>
      </c>
      <c r="BI22" s="158" t="str">
        <f>IF(A22&lt;=①基本情報と建物情報の入力!$G$20, IF(①基本情報と建物情報の入力!H44&gt;=1, IF(A22=1, 0, P22-AB22), "-"), "-")</f>
        <v>-</v>
      </c>
      <c r="BJ22" s="157" t="str">
        <f>IF(A22&lt;=①基本情報と建物情報の入力!$G$20, IF(①基本情報と建物情報の入力!H44&gt;=2, IF(A22=1, 0, Q22-AC22), "-"),"-")</f>
        <v>-</v>
      </c>
      <c r="BK22" s="159" t="str">
        <f>IF(A22&lt;=①基本情報と建物情報の入力!$G$20, IF(①基本情報と建物情報の入力!H44&gt;=3, IF(A22=1, 0, R22-AD22), "-"),"-")</f>
        <v>-</v>
      </c>
      <c r="BL22" s="158" t="str">
        <f>IF(A22&lt;=①基本情報と建物情報の入力!$G$20, IF(①基本情報と建物情報の入力!H44&gt;=1, IF(A22=①基本情報と建物情報の入力!$G$20, 0, P22-Y22), "-"), "-")</f>
        <v>-</v>
      </c>
      <c r="BM22" s="157" t="str">
        <f>IF(A22&lt;=①基本情報と建物情報の入力!$G$20, IF(①基本情報と建物情報の入力!H44&gt;=2, IF(A22=①基本情報と建物情報の入力!$G$20, 0, Q22-Z22), "-"), "-")</f>
        <v>-</v>
      </c>
      <c r="BN22" s="159" t="str">
        <f>IF(A22&lt;=①基本情報と建物情報の入力!$G$20, IF(①基本情報と建物情報の入力!H44&gt;=3, IF(A22=①基本情報と建物情報の入力!$G$20, 0, R22-AA22), "-"), "-")</f>
        <v>-</v>
      </c>
      <c r="BO22" s="160"/>
      <c r="BP22" s="158" t="str">
        <f>IF(A22&lt;=①基本情報と建物情報の入力!$G$20,IF(①基本情報と建物情報の入力!H44&gt;=1,IF(①基本情報と建物情報の入力!H44=1,C22*2/2,C22/2), "-"), "-")</f>
        <v>-</v>
      </c>
      <c r="BQ22" s="157" t="str">
        <f>IF(A22&lt;=①基本情報と建物情報の入力!$G$20, IF(①基本情報と建物情報の入力!H44&gt;=1, C22*2/2, "-"), "-")</f>
        <v>-</v>
      </c>
      <c r="BR22" s="157" t="str">
        <f>IF(A22&lt;=①基本情報と建物情報の入力!$G$20, IF(①基本情報と建物情報の入力!H44&gt;=1, IF(①基本情報と建物情報の入力!H44=1, C22*2/2, C22/2), "-"), "-")</f>
        <v>-</v>
      </c>
      <c r="BS22" s="159" t="str">
        <f>IF(A22&lt;=①基本情報と建物情報の入力!$G$20, IF(①基本情報と建物情報の入力!H44&gt;=1, IF(①基本情報と建物情報の入力!H44=1, C22*2/2, 0), "-"), "-")</f>
        <v>-</v>
      </c>
      <c r="BT22" s="158" t="str">
        <f>IF(A22&lt;=①基本情報と建物情報の入力!$G$20, IF(①基本情報と建物情報の入力!H44&gt;=2, C22/2, "-"), "-")</f>
        <v>-</v>
      </c>
      <c r="BU22" s="157" t="str">
        <f>IF(A22&lt;=①基本情報と建物情報の入力!$G$20, IF(①基本情報と建物情報の入力!H44&gt;=2, 0, "-"), "-")</f>
        <v>-</v>
      </c>
      <c r="BV22" s="157" t="str">
        <f>IF(A22&lt;=①基本情報と建物情報の入力!$G$20, IF(①基本情報と建物情報の入力!H44&gt;=2, C22/2, "-"), "-")</f>
        <v>-</v>
      </c>
      <c r="BW22" s="159" t="str">
        <f>IF(A22&lt;=①基本情報と建物情報の入力!$G$20, IF(①基本情報と建物情報の入力!H44&gt;=2, C22*2/2, "-"), "-")</f>
        <v>-</v>
      </c>
      <c r="BX22" s="158" t="str">
        <f>IF(A22&lt;=①基本情報と建物情報の入力!$G$20, IF(①基本情報と建物情報の入力!H44&gt;=3, 0, "-"), "-")</f>
        <v>-</v>
      </c>
      <c r="BY22" s="157" t="str">
        <f>IF(A22&lt;=①基本情報と建物情報の入力!$G$20, IF(①基本情報と建物情報の入力!H44&gt;=3, 0, "-"), "-")</f>
        <v>-</v>
      </c>
      <c r="BZ22" s="157" t="str">
        <f>IF(A22&lt;=①基本情報と建物情報の入力!$G$20, IF(①基本情報と建物情報の入力!H44&gt;=3, 0, "-"), "-")</f>
        <v>-</v>
      </c>
      <c r="CA22" s="159" t="str">
        <f>IF(A22&lt;=①基本情報と建物情報の入力!$G$20, IF(①基本情報と建物情報の入力!H44&gt;=3, 0, "-"), "-")</f>
        <v>-</v>
      </c>
      <c r="CB22" s="158" t="str">
        <f>IF(A22&lt;=①基本情報と建物情報の入力!$G$20,IF(①基本情報と建物情報の入力!H44&gt;=1, IF(F22&gt;0, IF(A22=①基本情報と建物情報の入力!$G$20, IF(①基本情報と建物情報の入力!H44=1, (D22+E22)*2, D22/①基本情報と建物情報の入力!H44*2+E22), IF(①基本情報と建物情報の入力!H44=1, (D22+F22/D22*2), D22/①基本情報と建物情報の入力!H44+F22/D22)),0),"-"),"-")</f>
        <v>-</v>
      </c>
      <c r="CC22" s="157" t="str">
        <f>IF(A22&lt;=①基本情報と建物情報の入力!$G$20, IF(①基本情報と建物情報の入力!H44&gt;=2, IF(F22&gt;0, IF(A22=①基本情報と建物情報の入力!$G$20, D22/①基本情報と建物情報の入力!H44*2+E22, D22/①基本情報と建物情報の入力!H44+F22/D22), 0),"-"),"-")</f>
        <v>-</v>
      </c>
      <c r="CD22" s="159" t="str">
        <f>IF(A22&lt;=①基本情報と建物情報の入力!$G$20, IF(①基本情報と建物情報の入力!H44&gt;=3, IF(F22&gt;0, IF(A22=①基本情報と建物情報の入力!$G$20, D22/①基本情報と建物情報の入力!H44*2, D22/①基本情報と建物情報の入力!H44),0),"-"),"-")</f>
        <v>-</v>
      </c>
      <c r="CE22" s="158" t="str">
        <f>IF(A22&lt;=①基本情報と建物情報の入力!$G$20, IF(①基本情報と建物情報の入力!H44&gt;=1, IF(A22=1,0, IF(G22&gt;0, IF(①基本情報と建物情報の入力!H44=1, D22+G22/D22*2, D22/①基本情報と建物情報の入力!H44+G22/D22),0)),"-"),"-")</f>
        <v>-</v>
      </c>
      <c r="CF22" s="157" t="str">
        <f>IF(A22&lt;=①基本情報と建物情報の入力!$G$20, IF(①基本情報と建物情報の入力!H44&gt;=2, IF(A22=1, 0, IF(G22&gt;0, D22/①基本情報と建物情報の入力!H44+G22/D22, 0)),"-"),"-")</f>
        <v>-</v>
      </c>
      <c r="CG22" s="159" t="str">
        <f>IF(A22&lt;=①基本情報と建物情報の入力!$G$20, IF(①基本情報と建物情報の入力!H44&gt;=3, IF(A22=1, 0, IF(G22&gt;0, D22/①基本情報と建物情報の入力!H44,0)),"-"), "-")</f>
        <v>-</v>
      </c>
      <c r="CH22" s="158" t="str">
        <f>IF(A22&lt;=①基本情報と建物情報の入力!$G$20, IF(①基本情報と建物情報の入力!H44&gt;=1, IF(①基本情報と建物情報の入力!H44=1, D22/①基本情報と建物情報の入力!H44/20*C22, C22/2+D22/①基本情報と建物情報の入力!H44/20*C22), "-"), "-")</f>
        <v>-</v>
      </c>
      <c r="CI22" s="157" t="str">
        <f>IF(A22&lt;=①基本情報と建物情報の入力!$G$20, IF(①基本情報と建物情報の入力!H44&gt;=1, C22*E22/20, "-"), "-")</f>
        <v>-</v>
      </c>
      <c r="CJ22" s="157" t="str">
        <f>IF(A22&lt;=①基本情報と建物情報の入力!$G$20, IF(①基本情報と建物情報の入力!H44&gt;=1,IF(①基本情報と建物情報の入力!H44=1, D22/①基本情報と建物情報の入力!H44/20*C22, C22/2+D22/①基本情報と建物情報の入力!H44/20*C22), "-"), "-")</f>
        <v>-</v>
      </c>
      <c r="CK22" s="159" t="str">
        <f>IF(A22&lt;=①基本情報と建物情報の入力!$G$20, IF(①基本情報と建物情報の入力!H44&gt;=1, IF(①基本情報と建物情報の入力!H44=1, C22*E22/20, 0), "-"), "-")</f>
        <v>-</v>
      </c>
      <c r="CL22" s="158" t="str">
        <f>IF(A22&lt;=①基本情報と建物情報の入力!$G$20, IF(①基本情報と建物情報の入力!H44&gt;=2, C22/2+D22/①基本情報と建物情報の入力!H44/20*C22,"-"), "-")</f>
        <v>-</v>
      </c>
      <c r="CM22" s="157" t="str">
        <f>IF(A22&lt;=①基本情報と建物情報の入力!$G$20, IF(①基本情報と建物情報の入力!H44&gt;=2, 0,"-"), "-")</f>
        <v>-</v>
      </c>
      <c r="CN22" s="157" t="str">
        <f>IF(A22&lt;=①基本情報と建物情報の入力!$G$20, IF(①基本情報と建物情報の入力!H44&gt;=2, C22/2+D22/①基本情報と建物情報の入力!H44/20*C22,"-"), "-")</f>
        <v>-</v>
      </c>
      <c r="CO22" s="159" t="str">
        <f>IF(A22&lt;=①基本情報と建物情報の入力!$G$20, IF(①基本情報と建物情報の入力!H44&gt;=2, C22*E22/20, "-"), "-")</f>
        <v>-</v>
      </c>
      <c r="CP22" s="158" t="str">
        <f>IF(A22&lt;=①基本情報と建物情報の入力!$G$20, IF(①基本情報と建物情報の入力!H44&gt;=3, C22+D22/①基本情報と建物情報の入力!H44/20*C22, "-"), "-")</f>
        <v>-</v>
      </c>
      <c r="CQ22" s="157" t="str">
        <f>IF(A22&lt;=①基本情報と建物情報の入力!$G$20, IF(①基本情報と建物情報の入力!H44&gt;=3, 0, "-"), "-")</f>
        <v>-</v>
      </c>
      <c r="CR22" s="157" t="str">
        <f>IF(A22&lt;=①基本情報と建物情報の入力!$G$20, IF(①基本情報と建物情報の入力!H44&gt;=3, C22+D22/①基本情報と建物情報の入力!H44/20*C22, "-"), "-")</f>
        <v>-</v>
      </c>
      <c r="CS22" s="159" t="str">
        <f>IF(A22&lt;=①基本情報と建物情報の入力!$G$20, IF(①基本情報と建物情報の入力!H44&gt;=3, 0, "-"), "-")</f>
        <v>-</v>
      </c>
      <c r="CT22" s="158" t="str">
        <f>IF(A22&lt;=①基本情報と建物情報の入力!$G$20, IF(①基本情報と建物情報の入力!H44&gt;=1, IF(F22&gt;0, IF(A22=①基本情報と建物情報の入力!$G$20, IF(①基本情報と建物情報の入力!H44=1, D22*E22/20/①基本情報と建物情報の入力!H44*2, E22/2+D22*E22/20/①基本情報と建物情報の入力!H44*2),IF(①基本情報と建物情報の入力!H44=1, F22/10/①基本情報と建物情報の入力!H44,F22/D22/2+F22/10/①基本情報と建物情報の入力!H44)),0),"-"),"-")</f>
        <v>-</v>
      </c>
      <c r="CU22" s="157" t="str">
        <f>IF(A22&lt;=①基本情報と建物情報の入力!$G$20, IF(①基本情報と建物情報の入力!H44&gt;=2, IF(F22&gt;0, IF(A22=①基本情報と建物情報の入力!$G$20,E22/2+D22*E22/20/①基本情報と建物情報の入力!H44*2, F22/D22/2+F22/10/①基本情報と建物情報の入力!H44),0),"-"),"-")</f>
        <v>-</v>
      </c>
      <c r="CV22" s="159" t="str">
        <f>IF(A22&lt;=①基本情報と建物情報の入力!$G$20, IF(①基本情報と建物情報の入力!H44&gt;=3, IF(F22&gt;0, IF(A22=①基本情報と建物情報の入力!$G$20, E22+E22*D22/20/①基本情報と建物情報の入力!H44*2, F22/D22+F22/10/①基本情報と建物情報の入力!H44),0),"-"), "-")</f>
        <v>-</v>
      </c>
      <c r="CW22" s="158" t="str">
        <f>IF(A22&lt;=①基本情報と建物情報の入力!$G$20, IF(①基本情報と建物情報の入力!H44&gt;=1, IF(A22=1, IF(A22=①基本情報と建物情報の入力!$G$20, 0, IF(F22&gt;0, 0, IF(G23&gt;0, 0, D22/①基本情報と建物情報の入力!H44/2))), IF(A22=①基本情報と建物情報の入力!$G$20, IF(G22&gt;0, 0, IF(F21&gt;0, 0, D22/①基本情報と建物情報の入力!H44/2)), IF(F22&gt;0, IF(G22&gt;0, 0, IF(F21&gt;0, 0, D22/①基本情報と建物情報の入力!H44/2)), IF(G22&gt;0, IF(G23&gt;0, 0, D22/①基本情報と建物情報の入力!H44/2), IF(G23&gt;0, IF(F21&gt;0, 0,D22/①基本情報と建物情報の入力!H44/2), IF(F21&gt;0, D22/①基本情報と建物情報の入力!H44/2, D22/①基本情報と建物情報の入力!H44)))))),"-"),"-")</f>
        <v>-</v>
      </c>
      <c r="CX22" s="157" t="str">
        <f>IF(A22&lt;=①基本情報と建物情報の入力!$G$20, IF(①基本情報と建物情報の入力!H44&gt;=1, IF(A22=1, IF(A22=①基本情報と建物情報の入力!$G$20, 0, E22/2), IF(A22=①基本情報と建物情報の入力!$G$20, E22/2, E22)),"-"),"-")</f>
        <v>-</v>
      </c>
      <c r="CY22" s="157" t="str">
        <f>IF(A22&lt;=①基本情報と建物情報の入力!$G$20, IF(①基本情報と建物情報の入力!H44&gt;=1, IF(A22=1, IF(A22=①基本情報と建物情報の入力!$G$20, 0, D22/①基本情報と建物情報の入力!H44/2), IF(A22=①基本情報と建物情報の入力!$G$20, D22/①基本情報と建物情報の入力!H44/2, D22/①基本情報と建物情報の入力!H44)),"-"),"-")</f>
        <v>-</v>
      </c>
      <c r="CZ22" s="159" t="str">
        <f>IF(A22&lt;=①基本情報と建物情報の入力!$G$20, IF(①基本情報と建物情報の入力!H44&gt;=1, IF(A22=1, IF(A22=①基本情報と建物情報の入力!$G$20, 0, IF(①基本情報と建物情報の入力!H44=1, E22/2, 0)), IF(A22=①基本情報と建物情報の入力!$G$20, IF(①基本情報と建物情報の入力!H44=1, E22/2, 0),IF(①基本情報と建物情報の入力!H44=1, E22, 0))),"-"),"-")</f>
        <v>-</v>
      </c>
      <c r="DA22" s="161" t="str">
        <f>IF(A22&lt;=①基本情報と建物情報の入力!$G$20, IF(①基本情報と建物情報の入力!H44&gt;=2, IF(A22=1, IF(A22=①基本情報と建物情報の入力!$G$20, 0, IF(F22&gt;0, 0, IF(G23&gt;0, 0, D22/①基本情報と建物情報の入力!H44/2))), IF(A22=①基本情報と建物情報の入力!$G$20, IF(G22&gt;0, 0, IF(F21&gt;0, 0, D22/①基本情報と建物情報の入力!H44/2)), IF(F22&gt;0, IF(G22&gt;0, 0, IF(F21&gt;0, 0, D22/①基本情報と建物情報の入力!H44/2)), IF(G22&gt;0, IF(G23&gt;0, 0, D22/①基本情報と建物情報の入力!H44/2), IF(G23&gt;0,IF(F21&gt;0, 0, D22/①基本情報と建物情報の入力!H44/2), IF(F21&gt;0, D22/①基本情報と建物情報の入力!H44/2, D22/①基本情報と建物情報の入力!H44)))))),"-"),"-")</f>
        <v>-</v>
      </c>
      <c r="DB22" s="157" t="str">
        <f>IF(A22&lt;=①基本情報と建物情報の入力!$G$20, IF(①基本情報と建物情報の入力!H44&gt;=2, 0,"-"),"-")</f>
        <v>-</v>
      </c>
      <c r="DC22" s="157" t="str">
        <f>IF(A22&lt;=①基本情報と建物情報の入力!$G$20, IF(①基本情報と建物情報の入力!H44&gt;=2, IF(A22=1, IF(A22=①基本情報と建物情報の入力!$G$20, 0, D22/①基本情報と建物情報の入力!H44/2), IF(A22=①基本情報と建物情報の入力!$G$20, D22/①基本情報と建物情報の入力!H44/2, D22/①基本情報と建物情報の入力!H44)),"-"),"-")</f>
        <v>-</v>
      </c>
      <c r="DD22" s="159" t="str">
        <f>IF(A22&lt;=①基本情報と建物情報の入力!$G$20, IF(①基本情報と建物情報の入力!H44&gt;=2, IF(A22=1, IF(A22=①基本情報と建物情報の入力!$G$20, 0, E22/2), IF(A22=①基本情報と建物情報の入力!$G$20, E22/2, E22)),"-"),"-")</f>
        <v>-</v>
      </c>
      <c r="DE22" s="162" t="str">
        <f>IF(A22&lt;=①基本情報と建物情報の入力!$G$20, IF(①基本情報と建物情報の入力!H44&gt;=3, IF(A22=1, IF(A22=①基本情報と建物情報の入力!$G$20, 0, IF(F22&gt;0, 0, IF(G23&gt;0, 0, D22/①基本情報と建物情報の入力!H44/2))), IF(A22=①基本情報と建物情報の入力!$G$20, IF(G22&gt;0, 0, IF(F21&gt;0, 0, D22/①基本情報と建物情報の入力!H44/2)), IF(F22&gt;0, IF(G22&gt;0, 0, IF(F21&gt;0, 0, D22/①基本情報と建物情報の入力!H44/2)), IF(G22&gt;0, IF(G23&gt;0, 0, D22/①基本情報と建物情報の入力!H44/2), IF(G23&gt;0, IF(F21&gt;0, 0, D22/①基本情報と建物情報の入力!H44/2), IF(F21&gt;0, D22/①基本情報と建物情報の入力!H44/2, D22/①基本情報と建物情報の入力!H44)))))),"-"),"-")</f>
        <v>-</v>
      </c>
      <c r="DF22" s="157" t="str">
        <f>IF(A22&lt;=①基本情報と建物情報の入力!$G$20, IF(①基本情報と建物情報の入力!H44&gt;=3, 0, "-"),"-")</f>
        <v>-</v>
      </c>
      <c r="DG22" s="157" t="str">
        <f>IF(A22&lt;=①基本情報と建物情報の入力!$G$20, IF(①基本情報と建物情報の入力!H44&gt;=3, IF(A22=1, IF(A22=①基本情報と建物情報の入力!$G$20, 0, D22/①基本情報と建物情報の入力!H44/2), IF(A22=①基本情報と建物情報の入力!$G$20, D22/①基本情報と建物情報の入力!H44/2, D22/①基本情報と建物情報の入力!H44)),"-"),"-")</f>
        <v>-</v>
      </c>
      <c r="DH22" s="159" t="str">
        <f>IF(A22&lt;=①基本情報と建物情報の入力!$G$20, IF(①基本情報と建物情報の入力!H44&gt;=3, 0, "-"),"-")</f>
        <v>-</v>
      </c>
      <c r="DI22" s="158" t="str">
        <f>IF(A22&lt;=①基本情報と建物情報の入力!$G$20, IF(①基本情報と建物情報の入力!H44&gt;=1, IF(A22=1, 0, IF(G22&gt;0, IF(①基本情報と建物情報の入力!H44=1, G22/10/①基本情報と建物情報の入力!H44, G22/D22/2+G22/10/①基本情報と建物情報の入力!H44), 0)),"-"),"-")</f>
        <v>-</v>
      </c>
      <c r="DJ22" s="157" t="str">
        <f>IF(A22&lt;=①基本情報と建物情報の入力!$G$20, IF(①基本情報と建物情報の入力!H44&gt;=2, IF(A22=1, 0, IF(G22&gt;0, G22/D22/2+G22/10/①基本情報と建物情報の入力!H44, 0)),"-"),"-")</f>
        <v>-</v>
      </c>
      <c r="DK22" s="159" t="str">
        <f>IF(A22&lt;=①基本情報と建物情報の入力!$G$20, IF(①基本情報と建物情報の入力!H44&gt;=3, IF(A22=1, 0, IF(G22&gt;0, G22/D22+G22/10/①基本情報と建物情報の入力!H44, 0)),"-"),"-")</f>
        <v>-</v>
      </c>
      <c r="DL22" s="158" t="str">
        <f>IF(A22&lt;=①基本情報と建物情報の入力!$G$20, IF(①基本情報と建物情報の入力!H44&gt;=1, IF(A22=1, IF(A22=①基本情報と建物情報の入力!$G$20, 0, IF(F22&gt;0, D22/①基本情報と建物情報の入力!H44/2, 0)), IF(A22=①基本情報と建物情報の入力!$G$20, IF(F21&gt;0, D22/①基本情報と建物情報の入力!H44/2, 0), IF(F22&gt;0, IF(F21&gt;0, D22/①基本情報と建物情報の入力!H44, D22/①基本情報と建物情報の入力!H44/2), IF(F21&gt;0, D22/①基本情報と建物情報の入力!H44/2, 0)))),"-"),"-")</f>
        <v>-</v>
      </c>
      <c r="DM22" s="157" t="str">
        <f>IF(A22&lt;=①基本情報と建物情報の入力!$G$20, IF(①基本情報と建物情報の入力!H44&gt;=2, IF(A22=1, IF(A22=①基本情報と建物情報の入力!$G$20, 0, IF(F22&gt;0, D22/①基本情報と建物情報の入力!H44/2, 0)), IF(A22=①基本情報と建物情報の入力!$G$20, IF(F21&gt;0, D22/①基本情報と建物情報の入力!H44/2, 0), IF(F22&gt;0, IF(F21&gt;0, D22/①基本情報と建物情報の入力!H44, D22/①基本情報と建物情報の入力!H44/2), IF(F21&gt;0, D22/①基本情報と建物情報の入力!H44/2, 0)))),"-"),"-")</f>
        <v>-</v>
      </c>
      <c r="DN22" s="159" t="str">
        <f>IF(A22&lt;=①基本情報と建物情報の入力!$G$20, IF(①基本情報と建物情報の入力!H44&gt;=3, IF(A22=1, IF(A22=①基本情報と建物情報の入力!$G$20, 0, IF(F22&gt;0, D22/①基本情報と建物情報の入力!H44/2, 0)), IF(A22=①基本情報と建物情報の入力!$G$20, IF(F21&gt;0, D22/①基本情報と建物情報の入力!H44/2, 0), IF(F22&gt;0, IF(F21&gt;0, D22/①基本情報と建物情報の入力!H44, D22/①基本情報と建物情報の入力!H44/2), IF(F21&gt;0, D22/①基本情報と建物情報の入力!H44/2, 0)))),"-"),"-")</f>
        <v>-</v>
      </c>
      <c r="DO22" s="158" t="str">
        <f>IF(A22&lt;=①基本情報と建物情報の入力!$G$20, IF(①基本情報と建物情報の入力!H44&gt;=1, IF(A22=1, IF(A22=①基本情報と建物情報の入力!$G$20, 0, IF(G23&gt;0, D22/①基本情報と建物情報の入力!H44/2, 0)), IF(A22=①基本情報と建物情報の入力!$G$20, IF(G22&gt;0, D22/①基本情報と建物情報の入力!H44/2,0), IF(G22&gt;0, IF(G23&gt;0, D22/①基本情報と建物情報の入力!H45, D22/①基本情報と建物情報の入力!H44/2), IF(G23&gt;0, D22/①基本情報と建物情報の入力!H44/2,0)))),"-"),"-")</f>
        <v>-</v>
      </c>
      <c r="DP22" s="157" t="str">
        <f>IF(A22&lt;=①基本情報と建物情報の入力!$G$20, IF(①基本情報と建物情報の入力!H44&gt;=2, IF(A22=1, IF(A22=①基本情報と建物情報の入力!$G$20, 0, IF(G23&gt;0, D22/①基本情報と建物情報の入力!H44/2, 0)), IF(A22=①基本情報と建物情報の入力!$G$20, IF(G22&gt;0, D22/①基本情報と建物情報の入力!H44/2,0), IF(G22&gt;0, IF(G23&gt;0, D22/①基本情報と建物情報の入力!H45, D22/①基本情報と建物情報の入力!H44/2), IF(G23&gt;0, D22/①基本情報と建物情報の入力!H44/2,0)))),"-"),"-")</f>
        <v>-</v>
      </c>
      <c r="DQ22" s="159" t="str">
        <f>IF(A22&lt;=①基本情報と建物情報の入力!$G$20, IF(①基本情報と建物情報の入力!H44&gt;=3, IF(A22=1, IF(A22=①基本情報と建物情報の入力!$G$20, 0, IF(G23&gt;0, D22/①基本情報と建物情報の入力!H44/2, 0)), IF(A22=①基本情報と建物情報の入力!$G$20, IF(G22&gt;0, D22/①基本情報と建物情報の入力!H44/2,0), IF(G22&gt;0, IF(G23&gt;0, D22/①基本情報と建物情報の入力!H45, D22/①基本情報と建物情報の入力!H44/2), IF(G23&gt;0, D22/①基本情報と建物情報の入力!H44/2,0)))),"-"),"-")</f>
        <v>-</v>
      </c>
      <c r="DR22" s="158" t="str">
        <f>IF(A22&lt;=①基本情報と建物情報の入力!$G$20, IF(①基本情報と建物情報の入力!H44&gt;=1, IF(A22=1, D22/①基本情報と建物情報の入力!H44, 0),"-"),"-")</f>
        <v>-</v>
      </c>
      <c r="DS22" s="157" t="str">
        <f>IF(A22&lt;=①基本情報と建物情報の入力!$G$20, IF(①基本情報と建物情報の入力!H44&gt;=1, IF(A22=1, E22, 0),"-"),"-")</f>
        <v>-</v>
      </c>
      <c r="DT22" s="157" t="str">
        <f>IF(A22&lt;=①基本情報と建物情報の入力!$G$20, IF(①基本情報と建物情報の入力!H44&gt;=1, IF(A22=1, D22/①基本情報と建物情報の入力!H44, 0),"-"),"-")</f>
        <v>-</v>
      </c>
      <c r="DU22" s="159" t="str">
        <f>IF(A22&lt;=①基本情報と建物情報の入力!$G$20, IF(①基本情報と建物情報の入力!H44&gt;=1, IF(A22=1, IF(①基本情報と建物情報の入力!H44=1, E22, 0), 0),"-"),"-")</f>
        <v>-</v>
      </c>
      <c r="DV22" s="158" t="str">
        <f>IF(A22&lt;=①基本情報と建物情報の入力!$G$20, IF(①基本情報と建物情報の入力!H44&gt;=2, IF(A22=1, D22/①基本情報と建物情報の入力!H44, 0),"-"),"-")</f>
        <v>-</v>
      </c>
      <c r="DW22" s="157" t="str">
        <f>IF(A22&lt;=①基本情報と建物情報の入力!$G$20, IF(①基本情報と建物情報の入力!H44&gt;=2, 0,"-"),"-")</f>
        <v>-</v>
      </c>
      <c r="DX22" s="157" t="str">
        <f>IF(A22&lt;=①基本情報と建物情報の入力!$G$20, IF(①基本情報と建物情報の入力!H44&gt;=2, IF(A22=1, D22/①基本情報と建物情報の入力!H44, 0),"-"),"-")</f>
        <v>-</v>
      </c>
      <c r="DY22" s="159" t="str">
        <f>IF(A22&lt;=①基本情報と建物情報の入力!$G$20, IF(①基本情報と建物情報の入力!H44&gt;=2, IF(A22=1, E22, 0),"-"),"-")</f>
        <v>-</v>
      </c>
      <c r="DZ22" s="158" t="str">
        <f>IF(A22&lt;=①基本情報と建物情報の入力!$G$20, IF(①基本情報と建物情報の入力!H44&gt;=3, IF(A22=1, D22/①基本情報と建物情報の入力!H44, 0),"-"),"-")</f>
        <v>-</v>
      </c>
      <c r="EA22" s="157" t="str">
        <f>IF(A22&lt;=①基本情報と建物情報の入力!$G$20, IF(①基本情報と建物情報の入力!H44&gt;=3, 0, "-"),"-")</f>
        <v>-</v>
      </c>
      <c r="EB22" s="157" t="str">
        <f>IF(A22&lt;=①基本情報と建物情報の入力!$G$20, IF(①基本情報と建物情報の入力!H44&gt;=3, IF(A22=1, D22/①基本情報と建物情報の入力!H44, 0),"-"),"-")</f>
        <v>-</v>
      </c>
      <c r="EC22" s="159" t="str">
        <f>IF(A22&lt;=①基本情報と建物情報の入力!$G$20, IF(①基本情報と建物情報の入力!H44&gt;=3, 0, "-"),"-")</f>
        <v>-</v>
      </c>
      <c r="ED22" s="158" t="str">
        <f>IF(A22&lt;=①基本情報と建物情報の入力!$G$20, IF(①基本情報と建物情報の入力!H44&gt;=1, IF(A22=1, IF(①基本情報と建物情報の入力!H44=1, D22*E22/①基本情報と建物情報の入力!H44/10, E22/2+D22*E22/①基本情報と建物情報の入力!H44/10),0),"-"),"-")</f>
        <v>-</v>
      </c>
      <c r="EE22" s="157" t="str">
        <f>IF(A22&lt;=①基本情報と建物情報の入力!$G$20, IF(①基本情報と建物情報の入力!H44&gt;=2, IF(A22=1, E22/2+D22*E22/①基本情報と建物情報の入力!H44/10,0),"-"),"-")</f>
        <v>-</v>
      </c>
      <c r="EF22" s="159" t="str">
        <f>IF(A22&lt;=①基本情報と建物情報の入力!$G$20, IF(①基本情報と建物情報の入力!H44&gt;=3, IF(A22=1, E22+D22*E22/①基本情報と建物情報の入力!H44/10,0),"-"),"-")</f>
        <v>-</v>
      </c>
      <c r="EG22" s="160"/>
      <c r="EH22" s="158" t="str">
        <f>IF(A22&lt;=①基本情報と建物情報の入力!$G$20, IF(①基本情報と建物情報の入力!H44&gt;=1, SUM(AT22:AU22,AW22),"-"),"-")</f>
        <v>-</v>
      </c>
      <c r="EI22" s="157" t="str">
        <f>IF(A22&lt;=①基本情報と建物情報の入力!$G$20, IF(①基本情報と建物情報の入力!H44&gt;=2, SUM(AX22:AY22,BA22),"-"),"-")</f>
        <v>-</v>
      </c>
      <c r="EJ22" s="159" t="str">
        <f>IF(A22&lt;=①基本情報と建物情報の入力!$G$20, IF(①基本情報と建物情報の入力!H44&gt;=3, SUM(BB22:BC22,BE22),"-"),"-")</f>
        <v>-</v>
      </c>
      <c r="EK22" s="158" t="str">
        <f>IF(A22&lt;=①基本情報と建物情報の入力!$G$20, IF(①基本情報と建物情報の入力!H44&gt;=1,  AV22,"-"),"-")</f>
        <v>-</v>
      </c>
      <c r="EL22" s="157" t="str">
        <f>IF(A22&lt;=①基本情報と建物情報の入力!$G$20, IF(①基本情報と建物情報の入力!H44&gt;=2,AZ22,"-"),"-")</f>
        <v>-</v>
      </c>
      <c r="EM22" s="159" t="str">
        <f>IF(A22&lt;=①基本情報と建物情報の入力!$G$20, IF(①基本情報と建物情報の入力!H44&gt;=3, BD22,"-"),"-")</f>
        <v>-</v>
      </c>
      <c r="EN22" s="158" t="str">
        <f>IF($A22&lt;=①基本情報と建物情報の入力!$G$20, IF(①基本情報と建物情報の入力!$H44&gt;=1, SUM(AE22:AF22,AH22),"-"),"-")</f>
        <v>-</v>
      </c>
      <c r="EO22" s="157" t="str">
        <f>IF($A22&lt;=①基本情報と建物情報の入力!$G$20, IF(①基本情報と建物情報の入力!$H44&gt;=2, SUM(AI22:AJ22,AL22),"-"),"-")</f>
        <v>-</v>
      </c>
      <c r="EP22" s="159" t="str">
        <f>IF($A22&lt;=①基本情報と建物情報の入力!$G$20, IF(①基本情報と建物情報の入力!$H44&gt;=3, SUM(AM22:AN22,AP22),"-"),"-")</f>
        <v>-</v>
      </c>
      <c r="EQ22" s="158" t="str">
        <f>IF($A22&lt;=①基本情報と建物情報の入力!$G$20, IF(①基本情報と建物情報の入力!$H44&gt;=1, AG22,"-"),"-")</f>
        <v>-</v>
      </c>
      <c r="ER22" s="157" t="str">
        <f>IF($A22&lt;=①基本情報と建物情報の入力!$G$20, IF(①基本情報と建物情報の入力!$H44&gt;=2, AK22,"-"),"-")</f>
        <v>-</v>
      </c>
      <c r="ES22" s="159" t="str">
        <f>IF($A22&lt;=①基本情報と建物情報の入力!$G$20, IF(①基本情報と建物情報の入力!$H44&gt;=3, AO22,"-"),"-")</f>
        <v>-</v>
      </c>
      <c r="ET22" s="160"/>
      <c r="EU22" s="158" t="str">
        <f>IF($A22&lt;=①基本情報と建物情報の入力!$G$20, IF(①基本情報と建物情報の入力!$H44&gt;=1,SUM(EH22,EK22),"-"),"-")</f>
        <v>-</v>
      </c>
      <c r="EV22" s="157" t="str">
        <f>IF($A22&lt;=①基本情報と建物情報の入力!$G$20, IF(①基本情報と建物情報の入力!$H44&gt;=2,SUM(EI22,EL22),"-"),"-")</f>
        <v>-</v>
      </c>
      <c r="EW22" s="159" t="str">
        <f>IF($A22&lt;=①基本情報と建物情報の入力!$G$20, IF(①基本情報と建物情報の入力!$H44&gt;=3,SUM(EJ22,EM22),"-"),"-")</f>
        <v>-</v>
      </c>
      <c r="EX22" s="158" t="str">
        <f>IF($A22&lt;=①基本情報と建物情報の入力!$G$20, IF(①基本情報と建物情報の入力!$H44&gt;=1,   Y22,"-"),"-")</f>
        <v>-</v>
      </c>
      <c r="EY22" s="157" t="str">
        <f>IF($A22&lt;=①基本情報と建物情報の入力!$G$20, IF(①基本情報と建物情報の入力!$H44&gt;=1,   Z22,"-"),"-")</f>
        <v>-</v>
      </c>
      <c r="EZ22" s="159" t="str">
        <f>IF($A22&lt;=①基本情報と建物情報の入力!$G$20, IF(①基本情報と建物情報の入力!$H44&gt;=1,   AA22,"-"),"-")</f>
        <v>-</v>
      </c>
      <c r="FA22" s="158" t="str">
        <f>IF($A22&lt;=①基本情報と建物情報の入力!$G$20, IF(①基本情報と建物情報の入力!$H44&gt;=1, IF($A22=1, P22, 0),"-"),"-")</f>
        <v>-</v>
      </c>
      <c r="FB22" s="157" t="str">
        <f>IF($A22&lt;=①基本情報と建物情報の入力!$G$20, IF(①基本情報と建物情報の入力!$H44&gt;=2, IF($A22=1, Q22, 0),"-"),"-")</f>
        <v>-</v>
      </c>
      <c r="FC22" s="159" t="str">
        <f>IF($A22&lt;=①基本情報と建物情報の入力!$G$20, IF(①基本情報と建物情報の入力!$H44&gt;=3, IF($A22=1, R22, 0),"-"),"-")</f>
        <v>-</v>
      </c>
      <c r="FD22" s="158" t="str">
        <f>IF($A22&lt;=①基本情報と建物情報の入力!$G$20, IF(①基本情報と建物情報の入力!$H44&gt;=1, AB22,"-"),"-")</f>
        <v>-</v>
      </c>
      <c r="FE22" s="157" t="str">
        <f>IF($A22&lt;=①基本情報と建物情報の入力!$G$20, IF(①基本情報と建物情報の入力!$H44&gt;=2, AC22,"-"),"-")</f>
        <v>-</v>
      </c>
      <c r="FF22" s="159" t="str">
        <f>IF($A22&lt;=①基本情報と建物情報の入力!$G$20, IF(①基本情報と建物情報の入力!$H44&gt;=3, AD22,"-"),"-")</f>
        <v>-</v>
      </c>
      <c r="FG22" s="158" t="str">
        <f>IF($A22&lt;=①基本情報と建物情報の入力!$G$20, IF(①基本情報と建物情報の入力!$H44&gt;=1, BF22,"-"),"-")</f>
        <v>-</v>
      </c>
      <c r="FH22" s="157" t="str">
        <f>IF($A22&lt;=①基本情報と建物情報の入力!$G$20, IF(①基本情報と建物情報の入力!$H44&gt;=2, BG22,"-"),"-")</f>
        <v>-</v>
      </c>
      <c r="FI22" s="159" t="str">
        <f>IF($A22&lt;=①基本情報と建物情報の入力!$G$20, IF(①基本情報と建物情報の入力!$H44&gt;=3, BH22,"-"),"-")</f>
        <v>-</v>
      </c>
      <c r="FJ22" s="158" t="str">
        <f>IF($A22&lt;=①基本情報と建物情報の入力!$G$20, IF(①基本情報と建物情報の入力!$H44&gt;=1, IF($A22=1, 0, BI22),"-"),"-")</f>
        <v>-</v>
      </c>
      <c r="FK22" s="157" t="str">
        <f>IF($A22&lt;=①基本情報と建物情報の入力!$G$20, IF(①基本情報と建物情報の入力!$H44&gt;=1, IF($A22=1, 0, BJ22),"-"),"-")</f>
        <v>-</v>
      </c>
      <c r="FL22" s="159" t="str">
        <f>IF($A22&lt;=①基本情報と建物情報の入力!$G$20, IF(①基本情報と建物情報の入力!$H44&gt;=1, IF($A22=1, 0, BK22),"-"),"-")</f>
        <v>-</v>
      </c>
      <c r="FM22" s="158" t="str">
        <f>IF($A22&lt;=①基本情報と建物情報の入力!$G$20, IF(①基本情報と建物情報の入力!$H44&gt;=1, BL22,"-"),"-")</f>
        <v>-</v>
      </c>
      <c r="FN22" s="157" t="str">
        <f>IF($A22&lt;=①基本情報と建物情報の入力!$G$20, IF(①基本情報と建物情報の入力!$H44&gt;=2, BM22,"-"),"-")</f>
        <v>-</v>
      </c>
      <c r="FO22" s="159" t="str">
        <f>IF($A22&lt;=①基本情報と建物情報の入力!$G$20, IF(①基本情報と建物情報の入力!$H44&gt;=3, BN22,"-"),"-")</f>
        <v>-</v>
      </c>
      <c r="FP22" s="158" t="str">
        <f>IF($A22&lt;=①基本情報と建物情報の入力!$G$20, IF(①基本情報と建物情報の入力!$H44&gt;=1, SUM(EN22,EQ22),"-"),"-")</f>
        <v>-</v>
      </c>
      <c r="FQ22" s="157" t="str">
        <f>IF($A22&lt;=①基本情報と建物情報の入力!$G$20, IF(①基本情報と建物情報の入力!$H44&gt;=2, SUM(EO22,ER22),"-"),"-")</f>
        <v>-</v>
      </c>
      <c r="FR22" s="159" t="str">
        <f>IF($A22&lt;=①基本情報と建物情報の入力!$G$20, IF(①基本情報と建物情報の入力!$H44&gt;=3, SUM(EP22,ES22),"-"),"-")</f>
        <v>-</v>
      </c>
      <c r="FS22" s="158" t="str">
        <f>IF($A22&lt;=①基本情報と建物情報の入力!$G$20, IF(①基本情報と建物情報の入力!$H44&gt;=1, AQ22,"-"),"-")</f>
        <v>-</v>
      </c>
      <c r="FT22" s="157" t="str">
        <f>IF($A22&lt;=①基本情報と建物情報の入力!$G$20, IF(①基本情報と建物情報の入力!$H44&gt;=2, AR22,"-"),"-")</f>
        <v>-</v>
      </c>
      <c r="FU22" s="159" t="str">
        <f>IF($A22&lt;=①基本情報と建物情報の入力!$G$20, IF(①基本情報と建物情報の入力!$H44&gt;=3, AS22,"-"),"-")</f>
        <v>-</v>
      </c>
      <c r="FV22" s="158" t="str">
        <f>IF($A22&lt;=①基本情報と建物情報の入力!$G$20, IF(①基本情報と建物情報の入力!$H44&gt;=1, SUM(EU22,EX22,FA22,FD22,FG22,FJ22,FM22,FP22,FS22),"-"),"-")</f>
        <v>-</v>
      </c>
      <c r="FW22" s="157" t="str">
        <f>IF($A22&lt;=①基本情報と建物情報の入力!$G$20, IF(①基本情報と建物情報の入力!$H44&gt;=2, SUM(EV22,EY22,FB22,FE22,FH22,FK22,FN22,FQ22,FT22),"-"),"-")</f>
        <v>-</v>
      </c>
      <c r="FX22" s="159" t="str">
        <f>IF($A22&lt;=①基本情報と建物情報の入力!$G$20, IF(①基本情報と建物情報の入力!$H44&gt;=3, SUM(EW22,EZ22,FC22,FF22,FI22,FL22,FO22,FR22,FU22),"-"),"-")</f>
        <v>-</v>
      </c>
      <c r="FY22" s="160"/>
      <c r="FZ22" s="158" t="str">
        <f>IF($A22&lt;=①基本情報と建物情報の入力!$G$20, ①基本情報と建物情報の入力!H$61, "-")</f>
        <v>-</v>
      </c>
      <c r="GA22" s="157" t="str">
        <f>IF($A22&lt;=①基本情報と建物情報の入力!$G$20, ①基本情報と建物情報の入力!H$62, "-")</f>
        <v>-</v>
      </c>
      <c r="GB22" s="157" t="str">
        <f>IF($A22&lt;=①基本情報と建物情報の入力!$G$20, ①基本情報と建物情報の入力!H$63, "-")</f>
        <v>-</v>
      </c>
      <c r="GC22" s="157" t="str">
        <f>IF($A22&lt;=①基本情報と建物情報の入力!$G$20, ①基本情報と建物情報の入力!H$64, "-")</f>
        <v>-</v>
      </c>
      <c r="GD22" s="157" t="str">
        <f>IF($A22&lt;=①基本情報と建物情報の入力!$G$20, ①基本情報と建物情報の入力!H$65, "-")</f>
        <v>-</v>
      </c>
      <c r="GE22" s="157" t="str">
        <f>IF($A22&lt;=①基本情報と建物情報の入力!$G$20, ①基本情報と建物情報の入力!H$66, "-")</f>
        <v>-</v>
      </c>
      <c r="GF22" s="157" t="str">
        <f>IF(A22&lt;=①基本情報と建物情報の入力!$G$20, ①基本情報と建物情報の入力!$H$66/(2*(0.09-0.15)*①基本情報と建物情報の入力!$H$66+1),"-")</f>
        <v>-</v>
      </c>
      <c r="GG22" s="157" t="str">
        <f>IF($A22&lt;=①基本情報と建物情報の入力!$G$20, ①基本情報と建物情報の入力!H$67, "-")</f>
        <v>-</v>
      </c>
      <c r="GH22" s="159" t="str">
        <f>IF($A22&lt;=①基本情報と建物情報の入力!$G$20, 4.65, "-")</f>
        <v>-</v>
      </c>
      <c r="GI22" s="160"/>
      <c r="GJ22" s="158" t="str">
        <f>IF($A22&lt;=①基本情報と建物情報の入力!$G$20,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2" s="157" t="str">
        <f t="array" ref="GK22">IF($A22&lt;=①基本情報と建物情報の入力!$G$20,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2" s="157" t="str">
        <f t="array" ref="GL22">IF($A22&lt;=①基本情報と建物情報の入力!$G$20,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2" s="157" t="str">
        <f t="array" ref="GM22">IF($A22&lt;=①基本情報と建物情報の入力!$G$20,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2" s="157" t="str">
        <f t="array" ref="GN22">IF($A22&lt;=①基本情報と建物情報の入力!$G$20,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2" s="157" t="str">
        <f t="array" ref="GO22">IF($A22&lt;=①基本情報と建物情報の入力!$G$20,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2" s="157" t="str">
        <f t="array" ref="GP22">IF($A22&lt;=①基本情報と建物情報の入力!$G$20,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2" s="157" t="str">
        <f t="array" ref="GQ22">IF($A22&lt;=①基本情報と建物情報の入力!$G$20,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2" s="157" t="str">
        <f t="array" ref="GR22">IF($A22&lt;=①基本情報と建物情報の入力!$G$20,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2" s="157" t="str">
        <f t="array" ref="GS22">IF($A22&lt;=①基本情報と建物情報の入力!$G$20,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2" s="159" t="str">
        <f t="array" ref="GT22">IF($A22&lt;=①基本情報と建物情報の入力!$G$20,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2" s="160"/>
      <c r="GV22" s="158" t="str">
        <f>IF($A22&lt;=①基本情報と建物情報の入力!$G$20, 温度差係数!$A$10, "-")</f>
        <v>-</v>
      </c>
      <c r="GW22" s="157" t="str">
        <f>IF($A22&lt;=①基本情報と建物情報の入力!$G$20,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2" s="157" t="str">
        <f>IF($A22&lt;=①基本情報と建物情報の入力!$G$20, 温度差係数!$B$10, "-")</f>
        <v>-</v>
      </c>
      <c r="GY22" s="159" t="str">
        <f>IF($A22&lt;=①基本情報と建物情報の入力!$G$20, INDEX(温度差係数!$C$10:$J$10, 0, MATCH(①基本情報と建物情報の入力!$G$13, 温度差係数!$C$9:$J$9, 0)), "-")</f>
        <v>-</v>
      </c>
      <c r="GZ22" s="160"/>
      <c r="HA22" s="158" t="str">
        <f>IF($A22&lt;=①基本情報と建物情報の入力!$G$20, IF(①基本情報と建物情報の入力!$H44&gt;=1, EH22*$FZ22*$GV22+EK22*$FZ22*$GW22,"-"),"-")</f>
        <v>-</v>
      </c>
      <c r="HB22" s="157" t="str">
        <f>IF($A22&lt;=①基本情報と建物情報の入力!$G$20, IF(①基本情報と建物情報の入力!$H44&gt;=2, EI22*$FZ22*$GV22+EL22*$FZ22*$GW22,"-"),"-")</f>
        <v>-</v>
      </c>
      <c r="HC22" s="159" t="str">
        <f>IF($A22&lt;=①基本情報と建物情報の入力!$G$20, IF(①基本情報と建物情報の入力!$H44&gt;=3, EJ22*$FZ22*$GV22+EM22*$FZ22*$GW22,"-"),"-")</f>
        <v>-</v>
      </c>
      <c r="HD22" s="158" t="str">
        <f>IF($A22&lt;=①基本情報と建物情報の入力!$G$20, IF(①基本情報と建物情報の入力!$H44&gt;=1, EX22*$GA22*$GV22,"-"),"-")</f>
        <v>-</v>
      </c>
      <c r="HE22" s="157" t="str">
        <f>IF($A22&lt;=①基本情報と建物情報の入力!$G$20, IF(①基本情報と建物情報の入力!$H44&gt;=2, EY22*$GA22*$GV22,"-"),"-")</f>
        <v>-</v>
      </c>
      <c r="HF22" s="159" t="str">
        <f>IF($A22&lt;=①基本情報と建物情報の入力!$G$20, IF(①基本情報と建物情報の入力!$H44&gt;=3, EZ22*$GA22*$GV22,"-"),"-")</f>
        <v>-</v>
      </c>
      <c r="HG22" s="158" t="str">
        <f>IF($A22&lt;=①基本情報と建物情報の入力!$G$20, IF(①基本情報と建物情報の入力!$H44&gt;=1, FA22*$GB22*$GX22,"-"),"-")</f>
        <v>-</v>
      </c>
      <c r="HH22" s="157" t="str">
        <f>IF($A22&lt;=①基本情報と建物情報の入力!$G$20, IF(①基本情報と建物情報の入力!$H44&gt;=2, FB22*$GB22*$GX22,"-"),"-")</f>
        <v>-</v>
      </c>
      <c r="HI22" s="159" t="str">
        <f>IF($A22&lt;=①基本情報と建物情報の入力!$G$20, IF(①基本情報と建物情報の入力!$H44&gt;=3, FC22*$GB22*$GX22,"-"),"-")</f>
        <v>-</v>
      </c>
      <c r="HJ22" s="158" t="str">
        <f>IF($A22&lt;=①基本情報と建物情報の入力!$G$20, IF(①基本情報と建物情報の入力!$H44&gt;=1, FD22*$GC22*$GV22,"-"),"-")</f>
        <v>-</v>
      </c>
      <c r="HK22" s="157" t="str">
        <f>IF($A22&lt;=①基本情報と建物情報の入力!$G$20, IF(①基本情報と建物情報の入力!$H44&gt;=2, FE22*$GC22*$GV22,"-"),"-")</f>
        <v>-</v>
      </c>
      <c r="HL22" s="159" t="str">
        <f>IF($A22&lt;=①基本情報と建物情報の入力!$G$20, IF(①基本情報と建物情報の入力!$H44&gt;=3, FF22*$GC22*$GV22,"-"),"-")</f>
        <v>-</v>
      </c>
      <c r="HM22" s="158" t="str">
        <f>IF($A22&lt;=①基本情報と建物情報の入力!$G$20, IF(①基本情報と建物情報の入力!$H44&gt;=1, FG22*$GD22*$GY22,"-"),"-")</f>
        <v>-</v>
      </c>
      <c r="HN22" s="157" t="str">
        <f>IF($A22&lt;=①基本情報と建物情報の入力!$G$20, IF(①基本情報と建物情報の入力!$H44&gt;=2, FH22*$GD22*$GY22,"-"),"-")</f>
        <v>-</v>
      </c>
      <c r="HO22" s="159" t="str">
        <f>IF($A22&lt;=①基本情報と建物情報の入力!$G$20, IF(①基本情報と建物情報の入力!$H44&gt;=3, FI22*$GD22*$GY22,"-"),"-")</f>
        <v>-</v>
      </c>
      <c r="HP22" s="158" t="str">
        <f>IF($A22&lt;=①基本情報と建物情報の入力!$G$20, IF(①基本情報と建物情報の入力!$H44&gt;=1, FJ22*$GE22*$GY22,"-"),"-")</f>
        <v>-</v>
      </c>
      <c r="HQ22" s="157" t="str">
        <f>IF($A22&lt;=①基本情報と建物情報の入力!$G$20, IF(①基本情報と建物情報の入力!$H44&gt;=2, FK22*$GE22*$GY22,"-"),"-")</f>
        <v>-</v>
      </c>
      <c r="HR22" s="159" t="str">
        <f>IF($A22&lt;=①基本情報と建物情報の入力!$G$20, IF(①基本情報と建物情報の入力!$H44&gt;=3, FL22*$GE22*$GY22,"-"),"-")</f>
        <v>-</v>
      </c>
      <c r="HS22" s="158" t="str">
        <f>IF($A22&lt;=①基本情報と建物情報の入力!$G$20, IF(①基本情報と建物情報の入力!$H44&gt;=1, FM22*$GF22*$GY22,"-"),"-")</f>
        <v>-</v>
      </c>
      <c r="HT22" s="157" t="str">
        <f>IF($A22&lt;=①基本情報と建物情報の入力!$G$20, IF(①基本情報と建物情報の入力!$H44&gt;=2, FN22*$GF22*$GY22,"-"),"-")</f>
        <v>-</v>
      </c>
      <c r="HU22" s="159" t="str">
        <f>IF($A22&lt;=①基本情報と建物情報の入力!$G$20, IF(①基本情報と建物情報の入力!$H44&gt;=3, FO22*$GF22*$GY22,"-"),"-")</f>
        <v>-</v>
      </c>
      <c r="HV22" s="158" t="str">
        <f>IF($A22&lt;=①基本情報と建物情報の入力!$G$20, IF(①基本情報と建物情報の入力!$H44&gt;=1, EN22*$GG22*$GV22+EQ22*$GG22*$GW22,"-"),"-")</f>
        <v>-</v>
      </c>
      <c r="HW22" s="157" t="str">
        <f>IF($A22&lt;=①基本情報と建物情報の入力!$G$20, IF(①基本情報と建物情報の入力!$H44&gt;=2, EO22*$GG22*$GV22+ER22*$GG22*$GW22,"-"),"-")</f>
        <v>-</v>
      </c>
      <c r="HX22" s="159" t="str">
        <f>IF($A22&lt;=①基本情報と建物情報の入力!$G$20, IF(①基本情報と建物情報の入力!$H44&gt;=3, EP22*$GG22*$GV22+ES22*$GG22*$GW22,"-"),"-")</f>
        <v>-</v>
      </c>
      <c r="HY22" s="158" t="str">
        <f>IF($A22&lt;=①基本情報と建物情報の入力!$G$20, IF(①基本情報と建物情報の入力!$H44&gt;=1, FS22*$GH22*$GW22,"-"),"-")</f>
        <v>-</v>
      </c>
      <c r="HZ22" s="157" t="str">
        <f>IF($A22&lt;=①基本情報と建物情報の入力!$G$20, IF(①基本情報と建物情報の入力!$H44&gt;=2, FT22*$GH22*$GW22,"-"),"-")</f>
        <v>-</v>
      </c>
      <c r="IA22" s="159" t="str">
        <f>IF($A22&lt;=①基本情報と建物情報の入力!$G$20, IF(①基本情報と建物情報の入力!$H44&gt;=3, FU22*$GH22*$GW22,"-"),"-")</f>
        <v>-</v>
      </c>
      <c r="IB22" s="160"/>
      <c r="IC22" s="158" t="str">
        <f>IF($A22&lt;=①基本情報と建物情報の入力!$G$20, IF(①基本情報と建物情報の入力!$H44&gt;=1, SUM(BP22:BQ22,BS22) *$GJ22*$GV22+BR22*$GJ22*$GW22,"-"),"-")</f>
        <v>-</v>
      </c>
      <c r="ID22" s="157" t="str">
        <f>IF($A22&lt;=①基本情報と建物情報の入力!$G$20, IF(①基本情報と建物情報の入力!$H44&gt;=2, SUM(BT22:BU22,BW22) *$GJ22*$GV22+BV22*$GJ22*$GW22,"-"),"-")</f>
        <v>-</v>
      </c>
      <c r="IE22" s="159" t="str">
        <f>IF($A22&lt;=①基本情報と建物情報の入力!$G$20, IF(①基本情報と建物情報の入力!$H44&gt;=3, SUM(BX22:BY22,CA22) *$GJ22*$GV22+BZ22*$GJ22*$GW22,"-"),"-")</f>
        <v>-</v>
      </c>
      <c r="IF22" s="158" t="str">
        <f>IF($A22&lt;=①基本情報と建物情報の入力!$G$20, IF(①基本情報と建物情報の入力!$H44&gt;=1, CB22*$GK22*$GV22,"-"),"-")</f>
        <v>-</v>
      </c>
      <c r="IG22" s="157" t="str">
        <f>IF($A22&lt;=①基本情報と建物情報の入力!$G$20, IF(①基本情報と建物情報の入力!$H44&gt;=2, CC22*$GK22*$GV22,"-"),"-")</f>
        <v>-</v>
      </c>
      <c r="IH22" s="159" t="str">
        <f>IF($A22&lt;=①基本情報と建物情報の入力!$G$20, IF(①基本情報と建物情報の入力!$H44&gt;=3, CD22*$GK22*$GV22,"-"),"-")</f>
        <v>-</v>
      </c>
      <c r="II22" s="158" t="str">
        <f>IF($A22&lt;=①基本情報と建物情報の入力!$G$20, IF(①基本情報と建物情報の入力!$H44&gt;=1, CE22*$GL22*$GV22,"-"),"-")</f>
        <v>-</v>
      </c>
      <c r="IJ22" s="157" t="str">
        <f>IF($A22&lt;=①基本情報と建物情報の入力!$G$20, IF(①基本情報と建物情報の入力!$H44&gt;=2, CF22*$GL22*$GV22,"-"),"-")</f>
        <v>-</v>
      </c>
      <c r="IK22" s="159" t="str">
        <f>IF($A22&lt;=①基本情報と建物情報の入力!$G$20, IF(①基本情報と建物情報の入力!$H44&gt;=3, CG22*$GL22*$GV22,"-"),"-")</f>
        <v>-</v>
      </c>
      <c r="IL22" s="158" t="str">
        <f>IF($A22&lt;=①基本情報と建物情報の入力!$G$20, IF(①基本情報と建物情報の入力!$H44&gt;=1, SUM(CH22:CI22,CK22)*$GM22*$GV22+CJ22*$GM22*$GW22,"-"),"-")</f>
        <v>-</v>
      </c>
      <c r="IM22" s="157" t="str">
        <f>IF($A22&lt;=①基本情報と建物情報の入力!$G$20, IF(①基本情報と建物情報の入力!$H44&gt;=2, SUM(CL22:CM22,CO22)*$GM22*$GV22+CN22*$GM22*$GW22,"-"),"-")</f>
        <v>-</v>
      </c>
      <c r="IN22" s="159" t="str">
        <f>IF($A22&lt;=①基本情報と建物情報の入力!$G$20, IF(①基本情報と建物情報の入力!$H44&gt;=3, SUM(CP22:CQ22,CS22)*$GM22*$GV22+CR22*$GM22*$GW22,"-"),"-")</f>
        <v>-</v>
      </c>
      <c r="IO22" s="158" t="str">
        <f>IF($A22&lt;=①基本情報と建物情報の入力!$G$20, IF(①基本情報と建物情報の入力!$H44&gt;=1, CT22*$GN22*$GV22,"-"),"-")</f>
        <v>-</v>
      </c>
      <c r="IP22" s="157" t="str">
        <f>IF($A22&lt;=①基本情報と建物情報の入力!$G$20, IF(①基本情報と建物情報の入力!$H44&gt;=2, CU22*$GN22*$GV22,"-"),"-")</f>
        <v>-</v>
      </c>
      <c r="IQ22" s="159" t="str">
        <f>IF($A22&lt;=①基本情報と建物情報の入力!$G$20, IF(①基本情報と建物情報の入力!$H44&gt;=3, CV22*$GN22*$GV22,"-"),"-")</f>
        <v>-</v>
      </c>
      <c r="IR22" s="158" t="str">
        <f>IF($A22&lt;=①基本情報と建物情報の入力!$G$20, IF(①基本情報と建物情報の入力!$H44&gt;=1, SUM(CW22:CX22,CZ22)*$GO22*$GV22+CY22*$GO22*$GW22,"-"),"-")</f>
        <v>-</v>
      </c>
      <c r="IS22" s="157" t="str">
        <f>IF($A22&lt;=①基本情報と建物情報の入力!$G$20, IF(①基本情報と建物情報の入力!$H44&gt;=2, SUM(DA22:DB22,DD22)*$GO22*$GV22+DC22*$GO22*$GW22,"-"),"-")</f>
        <v>-</v>
      </c>
      <c r="IT22" s="159" t="str">
        <f>IF($A22&lt;=①基本情報と建物情報の入力!$G$20, IF(①基本情報と建物情報の入力!$H44&gt;=3, SUM(DE22:DF22,DH22)*$GO22*$GV22+DG22*$GO22*$GW22,"-"),"-")</f>
        <v>-</v>
      </c>
      <c r="IU22" s="158" t="str">
        <f>IF($A22&lt;=①基本情報と建物情報の入力!$G$20, IF(①基本情報と建物情報の入力!$H44&gt;=1, DI22*$GP22*$GV22,"-"),"-")</f>
        <v>-</v>
      </c>
      <c r="IV22" s="157" t="str">
        <f>IF($A22&lt;=①基本情報と建物情報の入力!$G$20, IF(①基本情報と建物情報の入力!$H44&gt;=2, DJ22*$GP22*$GV22,"-"),"-")</f>
        <v>-</v>
      </c>
      <c r="IW22" s="159" t="str">
        <f>IF($A22&lt;=①基本情報と建物情報の入力!$G$20, IF(①基本情報と建物情報の入力!$H44&gt;=3, DK22*$GP22*$GV22,"-"),"-")</f>
        <v>-</v>
      </c>
      <c r="IX22" s="158" t="str">
        <f>IF($A22&lt;=①基本情報と建物情報の入力!$G$20, IF(①基本情報と建物情報の入力!$H44&gt;=1, DL22*$GQ22*$GV22,"-"),"-")</f>
        <v>-</v>
      </c>
      <c r="IY22" s="157" t="str">
        <f>IF($A22&lt;=①基本情報と建物情報の入力!$G$20, IF(①基本情報と建物情報の入力!$H44&gt;=2, DM22*$GQ22*$GV22,"-"),"-")</f>
        <v>-</v>
      </c>
      <c r="IZ22" s="159" t="str">
        <f>IF($A22&lt;=①基本情報と建物情報の入力!$G$20, IF(①基本情報と建物情報の入力!$H44&gt;=3, DN22*$GQ22*$GV22,"-"),"-")</f>
        <v>-</v>
      </c>
      <c r="JA22" s="158" t="str">
        <f>IF($A22&lt;=①基本情報と建物情報の入力!$G$20, IF(①基本情報と建物情報の入力!$H44&gt;=1, DO22*$GR22*$GV22,"-"),"-")</f>
        <v>-</v>
      </c>
      <c r="JB22" s="157" t="str">
        <f>IF($A22&lt;=①基本情報と建物情報の入力!$G$20, IF(①基本情報と建物情報の入力!$H44&gt;=2, DP22*$GR22*$GV22,"-"),"-")</f>
        <v>-</v>
      </c>
      <c r="JC22" s="159" t="str">
        <f>IF($A22&lt;=①基本情報と建物情報の入力!$G$20, IF(①基本情報と建物情報の入力!$H44&gt;=3, DQ22*$GR22*$GV22,"-"),"-")</f>
        <v>-</v>
      </c>
      <c r="JD22" s="158" t="str">
        <f>IF($A22&lt;=①基本情報と建物情報の入力!$G$20, IF(①基本情報と建物情報の入力!$H44&gt;=1, SUM(DR22:DS22,DU22)*$GS22*$GV22+DT22*$GS22*$GW22,"-"),"-")</f>
        <v>-</v>
      </c>
      <c r="JE22" s="157" t="str">
        <f>IF($A22&lt;=①基本情報と建物情報の入力!$G$20, IF(①基本情報と建物情報の入力!$H44&gt;=2, SUM(DV22:DW22,DY22)*$GS22*$GV22+DX22*$GS22*$GW22,"-"),"-")</f>
        <v>-</v>
      </c>
      <c r="JF22" s="159" t="str">
        <f>IF($A22&lt;=①基本情報と建物情報の入力!$G$20, IF(①基本情報と建物情報の入力!$H44&gt;=3, SUM(DZ22:EA22,EC22)*$GS22*$GV22+EB22*$GS22*$GW22,"-"),"-")</f>
        <v>-</v>
      </c>
      <c r="JG22" s="158" t="str">
        <f>IF($A22&lt;=①基本情報と建物情報の入力!$G$20, IF(①基本情報と建物情報の入力!$H44&gt;=1, ED22*$GT22*$GX22,"-"),"-")</f>
        <v>-</v>
      </c>
      <c r="JH22" s="157" t="str">
        <f>IF($A22&lt;=①基本情報と建物情報の入力!$G$20, IF(①基本情報と建物情報の入力!$H44&gt;=2, EE22*$GT22*$GX22,"-"),"-")</f>
        <v>-</v>
      </c>
      <c r="JI22" s="159" t="str">
        <f>IF($A22&lt;=①基本情報と建物情報の入力!$G$20, IF(①基本情報と建物情報の入力!$H44&gt;=3, EF22*$GT22*$GX22,"-"),"-")</f>
        <v>-</v>
      </c>
      <c r="JJ22" s="160"/>
      <c r="JK22" s="158" t="str">
        <f>IF($A22&lt;=①基本情報と建物情報の入力!$G$20, IF(①基本情報と建物情報の入力!$H44&gt;=1, SUM(HA22,HD22,HG22,HJ22,HM22,HP22,HS22,HV22,HY22)+SUM(IC22,IF22,II22,IL22,IO22,IR22,IU22,IX22,JA22,JD22,JG22),"-"),"-")</f>
        <v>-</v>
      </c>
      <c r="JL22" s="157" t="str">
        <f>IF($A22&lt;=①基本情報と建物情報の入力!$G$20, IF(①基本情報と建物情報の入力!$H44&gt;=2, SUM(HB22,HE22,HH22,HK22,HN22,HQ22,HT22,HW22,HZ22)+SUM(ID22,IG22,IJ22,IM22,IP22,IS22,IV22,IY22,JB22,JE22,JH22),"-"),"-")</f>
        <v>-</v>
      </c>
      <c r="JM22" s="159" t="str">
        <f>IF($A22&lt;=①基本情報と建物情報の入力!$G$20, IF(①基本情報と建物情報の入力!$H44&gt;=3, SUM(HC22,HF22,HI22,HL22,HO22,HR22,HU22,HX22,IA22)+SUM(IE22,IH22,IK22,IN22,IQ22,IT22,IW22,IZ22,JC22,JF22,JI22),"-"),"-")</f>
        <v>-</v>
      </c>
      <c r="JN22" s="157" t="str">
        <f>IF($A22&lt;=①基本情報と建物情報の入力!$G$20, IF(①基本情報と建物情報の入力!$H44&gt;=1, ROUNDUP(JK22/FV22, 2),"-"),"-")</f>
        <v>-</v>
      </c>
      <c r="JO22" s="157" t="str">
        <f>IF($A22&lt;=①基本情報と建物情報の入力!$G$20, IF(①基本情報と建物情報の入力!$H44&gt;=2, ROUNDUP(JL22/FW22, 2),"-"),"-")</f>
        <v>-</v>
      </c>
      <c r="JP22" s="157" t="str">
        <f>IF($A22&lt;=①基本情報と建物情報の入力!$G$20, IF(①基本情報と建物情報の入力!$H44&gt;=3, ROUNDUP(JM22/FX22, 2),"-"),"-")</f>
        <v>-</v>
      </c>
      <c r="JQ22" s="160"/>
      <c r="JR22" s="163" t="str">
        <f>IF($A22&lt;=①基本情報と建物情報の入力!$G$20, INDEX(方位係数!$B$7:$H$16, MATCH(JR$4, 方位係数!$A$7:$A$16,0), MATCH(①基本情報と建物情報の入力!$G$13, 方位係数!$B$6:$I$6,0)),"-")</f>
        <v>-</v>
      </c>
      <c r="JS22" s="163" t="str">
        <f>IF($A22&lt;=①基本情報と建物情報の入力!$G$20, INDEX(方位係数!$B$7:$H$16, MATCH(JS$4, 方位係数!$A$7:$A$16,0), MATCH(①基本情報と建物情報の入力!$G$13, 方位係数!$B$6:$I$6,0)),"-")</f>
        <v>-</v>
      </c>
      <c r="JT22" s="163" t="str">
        <f>IF($A22&lt;=①基本情報と建物情報の入力!$G$20, INDEX(方位係数!$B$7:$H$16, MATCH(JT$4, 方位係数!$A$7:$A$16,0), MATCH(①基本情報と建物情報の入力!$G$13, 方位係数!$B$6:$I$6,0)),"-")</f>
        <v>-</v>
      </c>
      <c r="JU22" s="163" t="str">
        <f>IF($A22&lt;=①基本情報と建物情報の入力!$G$20, INDEX(方位係数!$B$7:$H$16, MATCH(JU$4, 方位係数!$A$7:$A$16,0), MATCH(①基本情報と建物情報の入力!$G$13, 方位係数!$B$6:$I$6,0)),"-")</f>
        <v>-</v>
      </c>
      <c r="JV22" s="163" t="str">
        <f>IF($A22&lt;=①基本情報と建物情報の入力!$G$20, INDEX(方位係数!$B$7:$H$16, MATCH(JV$4, 方位係数!$A$7:$A$16,0), MATCH(①基本情報と建物情報の入力!$G$13, 方位係数!$B$6:$I$6,0)),"-")</f>
        <v>-</v>
      </c>
      <c r="JW22" s="160"/>
      <c r="JX22" s="158" t="str">
        <f>IF($A22&lt;=①基本情報と建物情報の入力!$G$20, IF(①基本情報と建物情報の入力!$H44&gt;=1, IF(AT22=0, 0, AT22*0.034*($FZ22+(BP22*$GJ22+$CE22*$GL22+CH22*$GM22+CW22*$GO22+DR22*$GS22)/AT22)*JR22),"-"),"-")</f>
        <v>-</v>
      </c>
      <c r="JY22" s="157" t="str">
        <f>IF($A22&lt;=①基本情報と建物情報の入力!$G$20, IF(①基本情報と建物情報の入力!$H44&gt;=1, IF(AU22=0, 0, AU22*0.034*($FZ22+(BQ22*$GJ22+$CE22*$GL22+CI22*$GM22+CX22*$GO22+DS22*$GS22)/AU22)*JS22),"-"),"-")</f>
        <v>-</v>
      </c>
      <c r="JZ22" s="157" t="str">
        <f>IF($A22&lt;=①基本情報と建物情報の入力!$G$20, IF(①基本情報と建物情報の入力!$H44&gt;=1, IF(AV22=0, 0, AV22*0.034*($FZ22+(BR22*$GJ22+$CE22*$GL22+CJ22*$GM22+CY22*$GO22+DT22*$GS22)/AV22)*JT22),"-"),"-")</f>
        <v>-</v>
      </c>
      <c r="KA22" s="159" t="str">
        <f>IF($A22&lt;=①基本情報と建物情報の入力!$G$20, IF(①基本情報と建物情報の入力!$H44&gt;=1, IF(AW22=0, 0, AW22*0.034*($FZ22+(BS22*$GJ22+$CE22*$GL22+CK22*$GM22+CZ22*$GO22+DU22*$GS22)/AW22)*JU22),"-"),"-")</f>
        <v>-</v>
      </c>
      <c r="KB22" s="158" t="str">
        <f>IF($A22&lt;=①基本情報と建物情報の入力!$G$20, IF(①基本情報と建物情報の入力!$H44&gt;=2, IF(AX22=0, 0, AX22*0.034*($FZ22+(BT22*$GJ22+$CF22*$GL22+CL22*$GM22+DA22*$GO22+DV22*$GS22)/AX22)*JR22),"-"),"-")</f>
        <v>-</v>
      </c>
      <c r="KC22" s="157" t="str">
        <f>IF($A22&lt;=①基本情報と建物情報の入力!$G$20, IF(①基本情報と建物情報の入力!$H44&gt;=2, IF(AY22=0, 0, AY22*0.034*($FZ22+(BU22*$GJ22+$CF22*$GL22+CM22*$GM22+DB22*$GO22+DW22*$GS22)/AY22)*JS22),"-"),"-")</f>
        <v>-</v>
      </c>
      <c r="KD22" s="157" t="str">
        <f>IF($A22&lt;=①基本情報と建物情報の入力!$G$20, IF(①基本情報と建物情報の入力!$H44&gt;=2, IF(AZ22=0, 0, AZ22*0.034*($FZ22+(BV22*$GJ22+$CF22*$GL22+CN22*$GM22+DC22*$GO22+DX22*$GS22)/AZ22)*JT22),"-"),"-")</f>
        <v>-</v>
      </c>
      <c r="KE22" s="159" t="str">
        <f>IF($A22&lt;=①基本情報と建物情報の入力!$G$20, IF(①基本情報と建物情報の入力!$H44&gt;=2, IF(BA22=0, 0, BA22*0.034*($FZ22+(BW22*$GJ22+$CF22*$GL22+CO22*$GM22+DD22*$GO22+DY22*$GS22)/BA22)*JU22),"-"),"-")</f>
        <v>-</v>
      </c>
      <c r="KF22" s="158" t="str">
        <f>IF($A22&lt;=①基本情報と建物情報の入力!$G$20, IF(①基本情報と建物情報の入力!$H44&gt;=3, IF(BB22=0, 0, BB22*0.034*($FZ22+(BX22*$GJ22+$CG22*$GL22+CP22*$GM22+DE22*$GO22+DZ22*$GS22)/BB22)*JR22),"-"),"-")</f>
        <v>-</v>
      </c>
      <c r="KG22" s="157" t="str">
        <f>IF($A22&lt;=①基本情報と建物情報の入力!$G$20, IF(①基本情報と建物情報の入力!$H44&gt;=3, IF(BC22=0, 0, BC22*0.034*($FZ22+(BY22*$GJ22+$CG22*$GL22+CQ22*$GM22+DF22*$GO22+EA22*$GS22)/BC22)*JS22),"-"),"-")</f>
        <v>-</v>
      </c>
      <c r="KH22" s="157" t="str">
        <f>IF($A22&lt;=①基本情報と建物情報の入力!$G$20, IF(①基本情報と建物情報の入力!$H44&gt;=3, IF(BD22=0, 0, BD22*0.034*($FZ22+(BZ22*$GJ22+$CG22*$GL22+CR22*$GM22+DG22*$GO22+EB22*$GS22)/BD22)*JT22),"-"),"-")</f>
        <v>-</v>
      </c>
      <c r="KI22" s="159" t="str">
        <f>IF($A22&lt;=①基本情報と建物情報の入力!$G$20, IF(①基本情報と建物情報の入力!$H44&gt;=3, IF(BE22=0, 0, BE22*0.034*($FZ22+(CA22*$GJ22+$CG22*$GL22+CS22*$GM22+DH22*$GO22+EC22*$GS22)/BE22)*JU22),"-"),"-")</f>
        <v>-</v>
      </c>
      <c r="KJ22" s="158" t="str">
        <f>IF($A22&lt;=①基本情報と建物情報の入力!$G$20, IF(①基本情報と建物情報の入力!$H44&gt;=1, IF(EX22=0, 0, EX22*0.034*($GA22+(CB22*$GK22+CT22*$GN22+DL22*$GQ22)/EX22)*$JV22),"-"),"-")</f>
        <v>-</v>
      </c>
      <c r="KK22" s="157" t="str">
        <f>IF($A22&lt;=①基本情報と建物情報の入力!$G$20, IF(①基本情報と建物情報の入力!$H44&gt;=2, IF(EY22=0, 0, EY22*0.034*($GA22+(CC22*$GK22+CU22*$GN22+DM22*$GQ22)/EY22)*$JV22),"-"),"-")</f>
        <v>-</v>
      </c>
      <c r="KL22" s="159" t="str">
        <f>IF($A22&lt;=①基本情報と建物情報の入力!$G$20, IF(①基本情報と建物情報の入力!$H44&gt;=3, IF(EZ22=0, 0, EZ22*0.034*($GA22+(CD22*$GK22+CV22*$GN22+DN22*$GQ22)/EZ22)*$JV22),"-"),"-")</f>
        <v>-</v>
      </c>
      <c r="KM22" s="158" t="str">
        <f>IF($A22&lt;=①基本情報と建物情報の入力!$G$20, 0.51,"-")</f>
        <v>-</v>
      </c>
      <c r="KN22" s="159" t="str">
        <f>IF($A22&lt;=①基本情報と建物情報の入力!$G$20, IF(①基本情報と建物情報の入力!$H44&gt;=1, ①基本情報と建物情報の入力!$H$68,"-"),"-")</f>
        <v>-</v>
      </c>
      <c r="KO22" s="158" t="str">
        <f>IF($A22&lt;=①基本情報と建物情報の入力!$G$20, IF(①基本情報と建物情報の入力!$H44&gt;=1, AE22*$KM22*$KN22*JR22,"-"),"-")</f>
        <v>-</v>
      </c>
      <c r="KP22" s="157" t="str">
        <f>IF($A22&lt;=①基本情報と建物情報の入力!$G$20, IF(①基本情報と建物情報の入力!$H44&gt;=1, AF22*$KM22*$KN22,"-"),"-")</f>
        <v>-</v>
      </c>
      <c r="KQ22" s="157" t="str">
        <f>IF($A22&lt;=①基本情報と建物情報の入力!$G$20, IF(①基本情報と建物情報の入力!$H44&gt;=1, AG22*$KM22*$KN22,"-"),"-")</f>
        <v>-</v>
      </c>
      <c r="KR22" s="159" t="str">
        <f>IF($A22&lt;=①基本情報と建物情報の入力!$G$20, IF(①基本情報と建物情報の入力!$H44&gt;=1, AH22*$KM22*$KN22,"-"),"-")</f>
        <v>-</v>
      </c>
      <c r="KS22" s="158" t="str">
        <f>IF($A22&lt;=①基本情報と建物情報の入力!$G$20, IF(①基本情報と建物情報の入力!$H44&gt;=2, AI22*$KM22*$KN22*JR22,"-"),"-")</f>
        <v>-</v>
      </c>
      <c r="KT22" s="157" t="str">
        <f>IF($A22&lt;=①基本情報と建物情報の入力!$G$20, IF(①基本情報と建物情報の入力!$H44&gt;=2, AJ22*$KM22*$KN22*JS22,"-"),"-")</f>
        <v>-</v>
      </c>
      <c r="KU22" s="157" t="str">
        <f>IF($A22&lt;=①基本情報と建物情報の入力!$G$20, IF(①基本情報と建物情報の入力!$H44&gt;=2, AK22*$KM22*$KN22*JT22,"-"),"-")</f>
        <v>-</v>
      </c>
      <c r="KV22" s="159" t="str">
        <f>IF($A22&lt;=①基本情報と建物情報の入力!$G$20, IF(①基本情報と建物情報の入力!$H44&gt;=2, AL22*$KM22*$KN22*JU22,"-"),"-")</f>
        <v>-</v>
      </c>
      <c r="KW22" s="158" t="str">
        <f>IF($A22&lt;=①基本情報と建物情報の入力!$G$20, IF(①基本情報と建物情報の入力!$H44&gt;=3, AM22*$KM22*$KN22*JR22,"-"),"-")</f>
        <v>-</v>
      </c>
      <c r="KX22" s="157" t="str">
        <f>IF($A22&lt;=①基本情報と建物情報の入力!$G$20, IF(①基本情報と建物情報の入力!$H44&gt;=3, AN22*$KM22*$KN22*JS22,"-"),"-")</f>
        <v>-</v>
      </c>
      <c r="KY22" s="157" t="str">
        <f>IF($A22&lt;=①基本情報と建物情報の入力!$G$20, IF(①基本情報と建物情報の入力!$H44&gt;=3, AO22*$KM22*$KN22*JT22,"-"),"-")</f>
        <v>-</v>
      </c>
      <c r="KZ22" s="159" t="str">
        <f>IF($A22&lt;=①基本情報と建物情報の入力!$G$20, IF(①基本情報と建物情報の入力!$H44&gt;=3, AP22*$KM22*$KN22*JU22,"-"),"-")</f>
        <v>-</v>
      </c>
      <c r="LA22" s="157" t="str">
        <f>IF($A22&lt;=①基本情報と建物情報の入力!$G$20, IF(①基本情報と建物情報の入力!$H44&gt;=1, SUM(JX22:KA22,KJ22,KO22:KR22), "-"), "-")</f>
        <v>-</v>
      </c>
      <c r="LB22" s="157" t="str">
        <f>IF($A22&lt;=①基本情報と建物情報の入力!$G$20, IF(①基本情報と建物情報の入力!$H44&gt;=2, SUM(KB22:KE22,KK22,KS22:KV22), "-"), "-")</f>
        <v>-</v>
      </c>
      <c r="LC22" s="157" t="str">
        <f>IF($A22&lt;=①基本情報と建物情報の入力!$G$20, IF(①基本情報と建物情報の入力!$H44&gt;=3, SUM(KF22:KI22,KL22,KW22:KZ22), "-"), "-")</f>
        <v>-</v>
      </c>
      <c r="LD22" s="164" t="str">
        <f>IF($A22&lt;=①基本情報と建物情報の入力!$G$20, IF(①基本情報と建物情報の入力!$H44&gt;=1, ROUNDDOWN(LA22/FV22*100, 1),"-"),"-")</f>
        <v>-</v>
      </c>
      <c r="LE22" s="165" t="str">
        <f>IF($A22&lt;=①基本情報と建物情報の入力!$G$20, IF(①基本情報と建物情報の入力!$H44&gt;=2, ROUNDDOWN(LB22/FW22*100, 1),"-"),"-")</f>
        <v>-</v>
      </c>
      <c r="LF22" s="169" t="str">
        <f>IF($A22&lt;=①基本情報と建物情報の入力!$G$20, IF(①基本情報と建物情報の入力!$H44&gt;=3, ROUNDDOWN(LC22/FX22*100, 1),"-"),"-")</f>
        <v>-</v>
      </c>
      <c r="LG22" s="160"/>
      <c r="LH22" s="166" t="str">
        <f>IF($A22&lt;=①基本情報と建物情報の入力!$G$20, INDEX(方位係数!$B$21:$I$30, MATCH(LH$4, 方位係数!$A$21:$A$30,0), MATCH(①基本情報と建物情報の入力!$G$13, 方位係数!$B$20:$I$20,0)),"-")</f>
        <v>-</v>
      </c>
      <c r="LI22" s="163" t="str">
        <f>IF($A22&lt;=①基本情報と建物情報の入力!$G$20, INDEX(方位係数!$B$21:$I$30, MATCH(LI$4, 方位係数!$A$21:$A$30,0), MATCH(①基本情報と建物情報の入力!$G$13, 方位係数!$B$20:$I$20,0)),"-")</f>
        <v>-</v>
      </c>
      <c r="LJ22" s="163" t="str">
        <f>IF($A22&lt;=①基本情報と建物情報の入力!$G$20, INDEX(方位係数!$B$21:$I$30, MATCH(LJ$4, 方位係数!$A$21:$A$30,0), MATCH(①基本情報と建物情報の入力!$G$13, 方位係数!$B$20:$I$20,0)),"-")</f>
        <v>-</v>
      </c>
      <c r="LK22" s="163" t="str">
        <f>IF($A22&lt;=①基本情報と建物情報の入力!$G$20, INDEX(方位係数!$B$21:$I$30, MATCH(LK$4, 方位係数!$A$21:$A$30,0), MATCH(①基本情報と建物情報の入力!$G$13, 方位係数!$B$20:$I$20,0)),"-")</f>
        <v>-</v>
      </c>
      <c r="LL22" s="167" t="str">
        <f>IF($A22&lt;=①基本情報と建物情報の入力!$G$20, INDEX(方位係数!$B$21:$I$30, MATCH(LL$4, 方位係数!$A$21:$A$30,0), MATCH(①基本情報と建物情報の入力!$G$13, 方位係数!$B$20:$I$20,0)),"-")</f>
        <v>-</v>
      </c>
      <c r="LM22" s="160"/>
      <c r="LN22" s="161" t="str">
        <f>IF($A22&lt;=①基本情報と建物情報の入力!$G$20, IF(①基本情報と建物情報の入力!$H44&gt;=1, IF(AT22=0, 0, AT22*0.034*($FZ22+(BP22*$GJ22+$CE22*$GL22+CH22*$GM22+CW22*$GO22+DR22*$GS22)/AT22)*LH22),"-"),"-")</f>
        <v>-</v>
      </c>
      <c r="LO22" s="162" t="str">
        <f>IF($A22&lt;=①基本情報と建物情報の入力!$G$20, IF(①基本情報と建物情報の入力!$H44&gt;=1, IF(AU22=0, 0, AU22*0.034*($FZ22+(BQ22*$GJ22+$CE22*$GL22+CI22*$GM22+CX22*$GO22+DS22*$GS22)/AU22)*LI22),"-"),"-")</f>
        <v>-</v>
      </c>
      <c r="LP22" s="162" t="str">
        <f>IF($A22&lt;=①基本情報と建物情報の入力!$G$20, IF(①基本情報と建物情報の入力!$H44&gt;=1, IF(AV22=0, 0, AV22*0.034*($FZ22+(BR22*$GJ22+$CE22*$GL22+CJ22*$GM22+CY22*$GO22+DT22*$GS22)/AV22)*LJ22),"-"),"-")</f>
        <v>-</v>
      </c>
      <c r="LQ22" s="168" t="str">
        <f>IF($A22&lt;=①基本情報と建物情報の入力!$G$20, IF(①基本情報と建物情報の入力!$H44&gt;=1, IF(AW22=0, 0, AW22*0.034*($FZ22+(BS22*$GJ22+$CE22*$GL22+CK22*$GM22+CZ22*$GO22+DU22*$GS22)/AW22)*LK22),"-"),"-")</f>
        <v>-</v>
      </c>
      <c r="LR22" s="158" t="str">
        <f>IF($A22&lt;=①基本情報と建物情報の入力!$G$20, IF(①基本情報と建物情報の入力!$H44&gt;=2, IF(AX22=0, 0, AX22*0.034*($FZ22+(BT22*$GJ22+$CF22*$GL22+CL22*$GM22+DA22*$GO22+DV22*$GS22)/AX22)*LH22),"-"),"-")</f>
        <v>-</v>
      </c>
      <c r="LS22" s="157" t="str">
        <f>IF($A22&lt;=①基本情報と建物情報の入力!$G$20, IF(①基本情報と建物情報の入力!$H44&gt;=2, IF(AY22=0, 0, AY22*0.034*($FZ22+(BU22*$GJ22+$CF22*$GL22+CM22*$GM22+DB22*$GO22+DW22*$GS22)/AY22)*LI22),"-"),"-")</f>
        <v>-</v>
      </c>
      <c r="LT22" s="157" t="str">
        <f>IF($A22&lt;=①基本情報と建物情報の入力!$G$20, IF(①基本情報と建物情報の入力!$H44&gt;=2, IF(AZ22=0, 0, AZ22*0.034*($FZ22+(BV22*$GJ22+$CF22*$GL22+CN22*$GM22+DC22*$GO22+DX22*$GS22)/AZ22)*LJ22),"-"),"-")</f>
        <v>-</v>
      </c>
      <c r="LU22" s="159" t="str">
        <f>IF($A22&lt;=①基本情報と建物情報の入力!$G$20, IF(①基本情報と建物情報の入力!$H44&gt;=2, IF(BA22=0, 0, BA22*0.034*($FZ22+(BW22*$GJ22+$CF22*$GL22+CO22*$GM22+DD22*$GO22+DY22*$GS22)/BA22)*LK22),"-"),"-")</f>
        <v>-</v>
      </c>
      <c r="LV22" s="158" t="str">
        <f>IF($A22&lt;=①基本情報と建物情報の入力!$G$20, IF(①基本情報と建物情報の入力!$H44&gt;=3, IF(BB22=0, 0, BB22*0.034*($FZ22+(BX22*$GJ22+$CG22*$GL22+CP22*$GM22+DE22*$GO22+DZ22*$GS22)/BB22)*LH22),"-"),"-")</f>
        <v>-</v>
      </c>
      <c r="LW22" s="157" t="str">
        <f>IF($A22&lt;=①基本情報と建物情報の入力!$G$20, IF(①基本情報と建物情報の入力!$H44&gt;=3, IF(BC22=0, 0, BC22*0.034*($FZ22+(BY22*$GJ22+$CG22*$GL22+CQ22*$GM22+DF22*$GO22+EA22*$GS22)/BC22)*LI22),"-"),"-")</f>
        <v>-</v>
      </c>
      <c r="LX22" s="157" t="str">
        <f>IF($A22&lt;=①基本情報と建物情報の入力!$G$20, IF(①基本情報と建物情報の入力!$H44&gt;=3, IF(BD22=0, 0, BD22*0.034*($FZ22+(BZ22*$GJ22+$CG22*$GL22+CR22*$GM22+DG22*$GO22+EB22*$GS22)/BD22)*LJ22),"-"),"-")</f>
        <v>-</v>
      </c>
      <c r="LY22" s="159" t="str">
        <f>IF($A22&lt;=①基本情報と建物情報の入力!$G$20, IF(①基本情報と建物情報の入力!$H44&gt;=3, IF(BE22=0, 0, BE22*0.034*($FZ22+(CA22*$GJ22+$CG22*$GL22+CS22*$GM22+DH22*$GO22+EC22*$GS22)/BE22)*LK22),"-"),"-")</f>
        <v>-</v>
      </c>
      <c r="LZ22" s="157" t="str">
        <f>IF($A22&lt;=①基本情報と建物情報の入力!$G$20, IF(①基本情報と建物情報の入力!$H44&gt;=1, IF(EX22=0, 0, EX22*0.034*($GA22+(CB22*$GK22+CT22*$GN22+DL22*$GQ22)/EX22)*$LL22),"-"),"-")</f>
        <v>-</v>
      </c>
      <c r="MA22" s="157" t="str">
        <f>IF($A22&lt;=①基本情報と建物情報の入力!$G$20, IF(①基本情報と建物情報の入力!$H44&gt;=2, IF(EY22=0, 0, EY22*0.034*($GA22+(CC22*$GK22+CU22*$GN22+DM22*$GQ22)/EY22)*$LL22),"-"),"-")</f>
        <v>-</v>
      </c>
      <c r="MB22" s="157" t="str">
        <f>IF($A22&lt;=①基本情報と建物情報の入力!$G$20, IF(①基本情報と建物情報の入力!$H44&gt;=3, IF(EZ22=0, 0, EZ22*0.034*($GA22+(CD22*$GK22+CV22*$GN22+DN22*$GQ22)/EZ22)*$LL22),"-"),"-")</f>
        <v>-</v>
      </c>
      <c r="MC22" s="158" t="str">
        <f>IF($A22&lt;=①基本情報と建物情報の入力!$G$20, 0.93,"-")</f>
        <v>-</v>
      </c>
      <c r="MD22" s="159" t="str">
        <f>IF($A22&lt;=①基本情報と建物情報の入力!$G$20, IF(①基本情報と建物情報の入力!$H44&gt;=1, ①基本情報と建物情報の入力!$H$69,"-"),"-")</f>
        <v>-</v>
      </c>
      <c r="ME22" s="158" t="str">
        <f>IF($A22&lt;=①基本情報と建物情報の入力!$G$20, IF(①基本情報と建物情報の入力!$H44&gt;=1, AE22*$MC22*$MD22*LH22,"-"),"-")</f>
        <v>-</v>
      </c>
      <c r="MF22" s="157" t="str">
        <f>IF($A22&lt;=①基本情報と建物情報の入力!$G$20, IF(①基本情報と建物情報の入力!$H44&gt;=1, AF22*$MC22*$MD22*LI22,"-"),"-")</f>
        <v>-</v>
      </c>
      <c r="MG22" s="157" t="str">
        <f>IF($A22&lt;=①基本情報と建物情報の入力!$G$20, IF(①基本情報と建物情報の入力!$H44&gt;=1, AG22*$MC22*$MD22*LJ22,"-"),"-")</f>
        <v>-</v>
      </c>
      <c r="MH22" s="159" t="str">
        <f>IF($A22&lt;=①基本情報と建物情報の入力!$G$20, IF(①基本情報と建物情報の入力!$H44&gt;=1, AH22*$MC22*$MD22*LK22,"-"),"-")</f>
        <v>-</v>
      </c>
      <c r="MI22" s="158" t="str">
        <f>IF($A22&lt;=①基本情報と建物情報の入力!$G$20, IF(①基本情報と建物情報の入力!$H44&gt;=2, AI22*$MC22*$MD22*LH22,"-"),"-")</f>
        <v>-</v>
      </c>
      <c r="MJ22" s="157" t="str">
        <f>IF($A22&lt;=①基本情報と建物情報の入力!$G$20, IF(①基本情報と建物情報の入力!$H44&gt;=2, AJ22*$MC22*$MD22*LI22,"-"),"-")</f>
        <v>-</v>
      </c>
      <c r="MK22" s="157" t="str">
        <f>IF($A22&lt;=①基本情報と建物情報の入力!$G$20, IF(①基本情報と建物情報の入力!$H44&gt;=2, AK22*$MC22*$MD22*LJ22,"-"),"-")</f>
        <v>-</v>
      </c>
      <c r="ML22" s="159" t="str">
        <f>IF($A22&lt;=①基本情報と建物情報の入力!$G$20, IF(①基本情報と建物情報の入力!$H44&gt;=2, AL22*$MC22*$MD22*LK22,"-"),"-")</f>
        <v>-</v>
      </c>
      <c r="MM22" s="158" t="str">
        <f>IF($A22&lt;=①基本情報と建物情報の入力!$G$20, IF(①基本情報と建物情報の入力!$H44&gt;=3, AM22*$MC22*$MD22*LH22,"-"),"-")</f>
        <v>-</v>
      </c>
      <c r="MN22" s="157" t="str">
        <f>IF($A22&lt;=①基本情報と建物情報の入力!$G$20, IF(①基本情報と建物情報の入力!$H44&gt;=3, AN22*$MC22*$MD22*LI22,"-"),"-")</f>
        <v>-</v>
      </c>
      <c r="MO22" s="157" t="str">
        <f>IF($A22&lt;=①基本情報と建物情報の入力!$G$20, IF(①基本情報と建物情報の入力!$H44&gt;=3, AO22*$MC22*$MD22*LJ22,"-"),"-")</f>
        <v>-</v>
      </c>
      <c r="MP22" s="159" t="str">
        <f>IF($A22&lt;=①基本情報と建物情報の入力!$G$20, IF(①基本情報と建物情報の入力!$H44&gt;=3, AP22*$MC22*$MD22*LK22,"-"),"-")</f>
        <v>-</v>
      </c>
      <c r="MQ22" s="157" t="str">
        <f>IF($A22&lt;=①基本情報と建物情報の入力!$G$20, IF(①基本情報と建物情報の入力!$H44&gt;=1, SUM(LN22:LQ22,LZ22,ME22:MH22), "-"), "-")</f>
        <v>-</v>
      </c>
      <c r="MR22" s="157" t="str">
        <f>IF($A22&lt;=①基本情報と建物情報の入力!$G$20, IF(①基本情報と建物情報の入力!$H44&gt;=2, SUM(LR22:LU22,MA22,MI22:ML22), "-"), "-")</f>
        <v>-</v>
      </c>
      <c r="MS22" s="157" t="str">
        <f>IF($A22&lt;=①基本情報と建物情報の入力!$G$20, IF(①基本情報と建物情報の入力!$H44&gt;=3, SUM(LV22:LY22,MB22,MM22:MP22), "-"), "-")</f>
        <v>-</v>
      </c>
      <c r="MT22" s="164" t="str">
        <f>IF($A22&lt;=①基本情報と建物情報の入力!$G$20, IF(①基本情報と建物情報の入力!$H44&gt;=1, ROUNDUP(MQ22/FV22*100,1),"-"),"-")</f>
        <v>-</v>
      </c>
      <c r="MU22" s="165" t="str">
        <f>IF($A22&lt;=①基本情報と建物情報の入力!$G$20, IF(①基本情報と建物情報の入力!$H44&gt;=2,ROUNDUP(MR22/FW22*100,1),"-"),"-")</f>
        <v>-</v>
      </c>
      <c r="MV22" s="169" t="str">
        <f>IF($A22&lt;=①基本情報と建物情報の入力!$G$20, IF(①基本情報と建物情報の入力!$H44&gt;=3, ROUNDUP(MS22/FX22*100,1),"-"),"-")</f>
        <v>-</v>
      </c>
      <c r="MW22" s="160"/>
      <c r="MX22" s="158" t="str">
        <f>IF($A22&lt;=①基本情報と建物情報の入力!$G$20, IF(①基本情報と建物情報の入力!$H44&gt;=1, 1,"-"), "-")</f>
        <v>-</v>
      </c>
      <c r="MY22" s="157" t="str">
        <f>IF($A22&lt;=①基本情報と建物情報の入力!$G$20, IF(①基本情報と建物情報の入力!$H44&gt;=2, 1,"-"), "-")</f>
        <v>-</v>
      </c>
      <c r="MZ22" s="159" t="str">
        <f>IF($A22&lt;=①基本情報と建物情報の入力!$G$20, IF(①基本情報と建物情報の入力!$H44&gt;=3, ①基本情報と建物情報の入力!$H44-2,"-"), "-")</f>
        <v>-</v>
      </c>
      <c r="NA22" s="158" t="str">
        <f>IF($A22&lt;=①基本情報と建物情報の入力!$G$20, IF(①基本情報と建物情報の入力!$H44&gt;=1, FV22*MX22, "-"),"-")</f>
        <v>-</v>
      </c>
      <c r="NB22" s="157" t="str">
        <f>IF($A22&lt;=①基本情報と建物情報の入力!$G$20, IF(①基本情報と建物情報の入力!$H44&gt;=2, FW22*MY22, "-"),"-")</f>
        <v>-</v>
      </c>
      <c r="NC22" s="159" t="str">
        <f>IF($A22&lt;=①基本情報と建物情報の入力!$G$20, IF(①基本情報と建物情報の入力!$H44&gt;=3, FX22*MZ22, "-"),"-")</f>
        <v>-</v>
      </c>
      <c r="ND22" s="158" t="str">
        <f>IF($A22&lt;=①基本情報と建物情報の入力!$G$20, IF(①基本情報と建物情報の入力!$H44&gt;=1,  JK22*MX22, "-"),"-")</f>
        <v>-</v>
      </c>
      <c r="NE22" s="157" t="str">
        <f>IF($A22&lt;=①基本情報と建物情報の入力!$G$20, IF(①基本情報と建物情報の入力!$H44&gt;=2,  JL22*MY22, "-"),"-")</f>
        <v>-</v>
      </c>
      <c r="NF22" s="159" t="str">
        <f>IF($A22&lt;=①基本情報と建物情報の入力!$G$20, IF(①基本情報と建物情報の入力!$H44&gt;=3,  JM22*MZ22, "-"),"-")</f>
        <v>-</v>
      </c>
      <c r="NG22" s="158" t="str">
        <f>IF($A22&lt;=①基本情報と建物情報の入力!$G$20, IF(①基本情報と建物情報の入力!$H44&gt;=1,  MQ22*MX22, "-"),"-")</f>
        <v>-</v>
      </c>
      <c r="NH22" s="157" t="str">
        <f>IF($A22&lt;=①基本情報と建物情報の入力!$G$20, IF(①基本情報と建物情報の入力!$H44&gt;=2,  MR22*MY22, "-"),"-")</f>
        <v>-</v>
      </c>
      <c r="NI22" s="159" t="str">
        <f>IF($A22&lt;=①基本情報と建物情報の入力!$G$20, IF(①基本情報と建物情報の入力!$H44&gt;=3,  MS22*MZ22, "-"),"-")</f>
        <v>-</v>
      </c>
      <c r="NJ22" s="170"/>
      <c r="NK22" s="170"/>
      <c r="NL22" s="160"/>
      <c r="NM22" s="212" t="str">
        <f>IF($A22&lt;=①基本情報と建物情報の入力!$G$20,IF(①基本情報と建物情報の入力!$H44&gt;=1,③一次エネルギー消費量の計算結果!E60-③一次エネルギー消費量の計算結果!F60,"-"),"-")</f>
        <v>-</v>
      </c>
      <c r="NN22" s="213" t="str">
        <f>IF($A22&lt;=①基本情報と建物情報の入力!$G$20,IF(①基本情報と建物情報の入力!$H44&gt;=2,③一次エネルギー消費量の計算結果!E61-③一次エネルギー消費量の計算結果!F61,"-"),"-")</f>
        <v>-</v>
      </c>
      <c r="NO22" s="214" t="str">
        <f>IF($A22&lt;=①基本情報と建物情報の入力!$G$20,IF(①基本情報と建物情報の入力!$H44&gt;=3,③一次エネルギー消費量の計算結果!E62-③一次エネルギー消費量の計算結果!F62,"-"),"-")</f>
        <v>-</v>
      </c>
      <c r="NP22" s="212" t="str">
        <f>IF($A22&lt;=①基本情報と建物情報の入力!$G$20,IF(①基本情報と建物情報の入力!$H44&gt;=1,③一次エネルギー消費量の計算結果!G60-③一次エネルギー消費量の計算結果!H60,"-"),"-")</f>
        <v>-</v>
      </c>
      <c r="NQ22" s="213" t="str">
        <f>IF($A22&lt;=①基本情報と建物情報の入力!$G$20,IF(①基本情報と建物情報の入力!$H44&gt;=2,③一次エネルギー消費量の計算結果!G61-③一次エネルギー消費量の計算結果!H61,"-"),"-")</f>
        <v>-</v>
      </c>
      <c r="NR22" s="214" t="str">
        <f>IF($A22&lt;=①基本情報と建物情報の入力!$G$20,IF(①基本情報と建物情報の入力!$H44&gt;=3,③一次エネルギー消費量の計算結果!G62-③一次エネルギー消費量の計算結果!H62,"-"),"-")</f>
        <v>-</v>
      </c>
      <c r="NS22" s="212" t="str">
        <f>IF($A22&lt;=①基本情報と建物情報の入力!$G$20, IF(①基本情報と建物情報の入力!$H44&gt;=1,NM22*MX22,"-"), "-")</f>
        <v>-</v>
      </c>
      <c r="NT22" s="213" t="str">
        <f>IF($A22&lt;=①基本情報と建物情報の入力!$G$20, IF(①基本情報と建物情報の入力!$H44&gt;=2,NN22*MY22,"-"), "-")</f>
        <v>-</v>
      </c>
      <c r="NU22" s="214" t="str">
        <f>IF($A22&lt;=①基本情報と建物情報の入力!$G$20, IF(①基本情報と建物情報の入力!$H44&gt;=3,NO22*MZ22,"-"), "-")</f>
        <v>-</v>
      </c>
      <c r="NV22" s="212" t="str">
        <f>IF($A22&lt;=①基本情報と建物情報の入力!$G$20, IF(①基本情報と建物情報の入力!$H44&gt;=1,NP22*MX22,"-"), "-")</f>
        <v>-</v>
      </c>
      <c r="NW22" s="213" t="str">
        <f>IF($A22&lt;=①基本情報と建物情報の入力!$G$20, IF(①基本情報と建物情報の入力!$H44&gt;=2,NQ22*MY22,"-"), "-")</f>
        <v>-</v>
      </c>
      <c r="NX22" s="213" t="str">
        <f>IF($A22&lt;=①基本情報と建物情報の入力!$G$20, IF(①基本情報と建物情報の入力!$H44&gt;=3,NR22*MZ22,"-"), "-")</f>
        <v>-</v>
      </c>
      <c r="NY22" s="170"/>
      <c r="NZ22" s="170"/>
    </row>
    <row r="23" spans="1:390" s="16" customFormat="1">
      <c r="A23" s="17">
        <f t="shared" si="0"/>
        <v>17</v>
      </c>
      <c r="B23" s="154" t="s">
        <v>104</v>
      </c>
      <c r="C23" s="16" t="str">
        <f>IF(A23&lt;=①基本情報と建物情報の入力!$G$20, ①基本情報と建物情報の入力!$G$19/①基本情報と建物情報の入力!$G$20, "-")</f>
        <v>-</v>
      </c>
      <c r="D23" s="16" t="str">
        <f>IF(A23&lt;=①基本情報と建物情報の入力!$G$20, IF(①基本情報と建物情報の入力!H45&gt;=1, (①基本情報と建物情報の入力!$D45+SQRT(①基本情報と建物情報の入力!$D45^2-16*①基本情報と建物情報の入力!$C45))/4, "-"), "-")</f>
        <v>-</v>
      </c>
      <c r="E23" s="16" t="str">
        <f>IF(A23&lt;=①基本情報と建物情報の入力!$G$20, IF(①基本情報と建物情報の入力!H45&gt;=1, (①基本情報と建物情報の入力!$D45-SQRT(①基本情報と建物情報の入力!$D45^2-16*①基本情報と建物情報の入力!$C45))/4, "-"), "-")</f>
        <v>-</v>
      </c>
      <c r="F23" s="16" t="str">
        <f>IF(A23&lt;=①基本情報と建物情報の入力!$G$20, IF(①基本情報と建物情報の入力!H45&gt;=1, IF(A23=①基本情報と建物情報の入力!$G$20, ①基本情報と建物情報の入力!$C45, ①基本情報と建物情報の入力!G45), "-"), "-")</f>
        <v>-</v>
      </c>
      <c r="G23" s="16" t="str">
        <f>IF(A23&lt;=①基本情報と建物情報の入力!$G$20, IF(①基本情報と建物情報の入力!H45&gt;=1, IF(A23=1, 0, ①基本情報と建物情報の入力!F45), "-"), "-")</f>
        <v>-</v>
      </c>
      <c r="H23" s="24" t="str">
        <f>IF(A23&lt;=①基本情報と建物情報の入力!$G$20,IF(①基本情報と建物情報の入力!H45&gt;=1, ①基本情報と建物情報の入力!$E45*(1-(0.24/①基本情報と建物情報の入力!$H45))*0.64,"-"), "-")</f>
        <v>-</v>
      </c>
      <c r="I23" s="16" t="str">
        <f>IF(A23&lt;=①基本情報と建物情報の入力!$G$20,IF(①基本情報と建物情報の入力!H45&gt;=1,①基本情報と建物情報の入力!$E45*0.12/①基本情報と建物情報の入力!$H45,"-"), "-")</f>
        <v>-</v>
      </c>
      <c r="J23" s="16" t="str">
        <f>IF(A23&lt;=①基本情報と建物情報の入力!$G$20,IF(①基本情報と建物情報の入力!H45&gt;=1,①基本情報と建物情報の入力!$E45*(1-(0.24/①基本情報と建物情報の入力!$H45))*0.36,"-"), "-")</f>
        <v>-</v>
      </c>
      <c r="K23" s="25" t="str">
        <f>IF(A23&lt;=①基本情報と建物情報の入力!$G$20,IF(①基本情報と建物情報の入力!H45&gt;=1,①基本情報と建物情報の入力!$E45*0.12/①基本情報と建物情報の入力!$H45,"-"), "-")</f>
        <v>-</v>
      </c>
      <c r="L23" s="24" t="str">
        <f>IF($A23&lt;=①基本情報と建物情報の入力!$G$20, IF(①基本情報と建物情報の入力!H45&gt;=1,D23*$C23-H23, "-"), "-")</f>
        <v>-</v>
      </c>
      <c r="M23" s="16" t="str">
        <f>IF($A23&lt;=①基本情報と建物情報の入力!$G$20, IF(①基本情報と建物情報の入力!H45&gt;=1,E23*$C23-I23, "-"), "-")</f>
        <v>-</v>
      </c>
      <c r="N23" s="16" t="str">
        <f>IF($A23&lt;=①基本情報と建物情報の入力!$G$20, IF(①基本情報と建物情報の入力!H45&gt;=1,D23*$C23-J23-1.6*①基本情報と建物情報の入力!$H45, "-"), "-")</f>
        <v>-</v>
      </c>
      <c r="O23" s="25" t="str">
        <f>IF($A23&lt;=①基本情報と建物情報の入力!$G$20, IF(①基本情報と建物情報の入力!H45&gt;=1,E23*$C23-K23, "-"), "-")</f>
        <v>-</v>
      </c>
      <c r="P23" s="24" t="str">
        <f>IF(A23&lt;=①基本情報と建物情報の入力!$G$20, IF(①基本情報と建物情報の入力!H45&gt;=1,①基本情報と建物情報の入力!C45/①基本情報と建物情報の入力!H45, "-"), "-")</f>
        <v>-</v>
      </c>
      <c r="Q23" s="16" t="str">
        <f>IF(A23&lt;=①基本情報と建物情報の入力!$G$20, IF(①基本情報と建物情報の入力!H45&gt;=2, ①基本情報と建物情報の入力!C45/①基本情報と建物情報の入力!H45, "-"),"-")</f>
        <v>-</v>
      </c>
      <c r="R23" s="25" t="str">
        <f>IF(A23&lt;=①基本情報と建物情報の入力!$G$20,IF(①基本情報と建物情報の入力!H45&gt;=3, ①基本情報と建物情報の入力!C45/①基本情報と建物情報の入力!H45, "-"),"-")</f>
        <v>-</v>
      </c>
      <c r="S23" s="24" t="str">
        <f>IF($A23&lt;=①基本情報と建物情報の入力!$G$20, IF(①基本情報と建物情報の入力!$H45&gt;=1, IF(①基本情報と建物情報の入力!$I45="有り", P23*室面積の比率!$B$4, P23*室面積の比率!$B$5),"-"), "-")</f>
        <v>-</v>
      </c>
      <c r="T23" s="16" t="str">
        <f>IF($A23&lt;=①基本情報と建物情報の入力!$G$20, IF(①基本情報と建物情報の入力!$H45&gt;=2, IF(①基本情報と建物情報の入力!$I45="有り", Q23*室面積の比率!$B$4, Q23*室面積の比率!$B$5),"-"), "-")</f>
        <v>-</v>
      </c>
      <c r="U23" s="25" t="str">
        <f>IF($A23&lt;=①基本情報と建物情報の入力!$G$20, IF(①基本情報と建物情報の入力!$H45&gt;=3, IF(①基本情報と建物情報の入力!$I45="有り", R23*室面積の比率!$B$4, R23*室面積の比率!$B$5),"-"), "-")</f>
        <v>-</v>
      </c>
      <c r="V23" s="24" t="str">
        <f>IF($A23&lt;=①基本情報と建物情報の入力!$G$20, IF(①基本情報と建物情報の入力!$H45&gt;=1, IF(①基本情報と建物情報の入力!$I45="有り", P23*室面積の比率!$C$4, 0),"-"), "-")</f>
        <v>-</v>
      </c>
      <c r="W23" s="16" t="str">
        <f>IF($A23&lt;=①基本情報と建物情報の入力!$G$20, IF(①基本情報と建物情報の入力!$H45&gt;=2, IF(①基本情報と建物情報の入力!$I45="有り", Q23*室面積の比率!$C$4, 0),"-"), "-")</f>
        <v>-</v>
      </c>
      <c r="X23" s="25" t="str">
        <f>IF($A23&lt;=①基本情報と建物情報の入力!$G$20, IF(①基本情報と建物情報の入力!$H45&gt;=3, IF(①基本情報と建物情報の入力!$I45="有り", R23*室面積の比率!$C$4, 0),"-"), "-")</f>
        <v>-</v>
      </c>
      <c r="Y23" s="24" t="str">
        <f>IF(A23&lt;=①基本情報と建物情報の入力!$G$20, IF(①基本情報と建物情報の入力!H45&gt;=1, F23/①基本情報と建物情報の入力!H45, "-"),"-")</f>
        <v>-</v>
      </c>
      <c r="Z23" s="16" t="str">
        <f>IF(A23&lt;=①基本情報と建物情報の入力!$G$20, IF(①基本情報と建物情報の入力!H45&gt;=2, F23/①基本情報と建物情報の入力!H45, "-"),"-")</f>
        <v>-</v>
      </c>
      <c r="AA23" s="25" t="str">
        <f>IF(A23&lt;=①基本情報と建物情報の入力!$G$20, IF(①基本情報と建物情報の入力!H45&gt;=3, F23/①基本情報と建物情報の入力!H45, "-"),"-")</f>
        <v>-</v>
      </c>
      <c r="AB23" s="24" t="str">
        <f>IF(A23&lt;=①基本情報と建物情報の入力!$G$20, IF(①基本情報と建物情報の入力!H45&gt;=1, G23/①基本情報と建物情報の入力!H45, "-"),"-")</f>
        <v>-</v>
      </c>
      <c r="AC23" s="16" t="str">
        <f>IF(A23&lt;=①基本情報と建物情報の入力!$G$20, IF(①基本情報と建物情報の入力!H45&gt;=2, G23/①基本情報と建物情報の入力!H45, "-"),"-")</f>
        <v>-</v>
      </c>
      <c r="AD23" s="25" t="str">
        <f>IF(A23&lt;=①基本情報と建物情報の入力!$G$20, IF(①基本情報と建物情報の入力!H45&gt;=3, G23/①基本情報と建物情報の入力!H45, "-"),"-")</f>
        <v>-</v>
      </c>
      <c r="AE23" s="24" t="str">
        <f>IF(A23&lt;=①基本情報と建物情報の入力!$G$20, IF(①基本情報と建物情報の入力!H45&gt;=1,H23/①基本情報と建物情報の入力!H45,"-"), "-")</f>
        <v>-</v>
      </c>
      <c r="AF23" s="16" t="str">
        <f>IF(A23&lt;=①基本情報と建物情報の入力!$G$20,IF(①基本情報と建物情報の入力!H45&gt;=1,I23,"-"), "-")</f>
        <v>-</v>
      </c>
      <c r="AG23" s="16" t="str">
        <f>IF(A23&lt;=①基本情報と建物情報の入力!$G$20,IF(①基本情報と建物情報の入力!H45&gt;=1,J23/①基本情報と建物情報の入力!H45,"-"), "-")</f>
        <v>-</v>
      </c>
      <c r="AH23" s="25" t="str">
        <f>IF(A23&lt;=①基本情報と建物情報の入力!$G$20,IF(①基本情報と建物情報の入力!H45&gt;=1,IF(①基本情報と建物情報の入力!H45=1, K23,0), "-"),"-")</f>
        <v>-</v>
      </c>
      <c r="AI23" s="24" t="str">
        <f>IF(A23&lt;=①基本情報と建物情報の入力!$G$20, IF(①基本情報と建物情報の入力!H45&gt;=2, H23/①基本情報と建物情報の入力!H45,"-"),"-")</f>
        <v>-</v>
      </c>
      <c r="AJ23" s="16" t="str">
        <f>IF(A23&lt;=①基本情報と建物情報の入力!$G$20,IF(①基本情報と建物情報の入力!H45&gt;=2, 0, "-"), "-")</f>
        <v>-</v>
      </c>
      <c r="AK23" s="16" t="str">
        <f>IF(A23&lt;=①基本情報と建物情報の入力!$G$20, IF(①基本情報と建物情報の入力!H45&gt;=2, J23/①基本情報と建物情報の入力!H45,"-"),"-")</f>
        <v>-</v>
      </c>
      <c r="AL23" s="25" t="str">
        <f>IF(A23&lt;=①基本情報と建物情報の入力!$G$20, IF(①基本情報と建物情報の入力!H45&gt;=2, K23, "-"), "-")</f>
        <v>-</v>
      </c>
      <c r="AM23" s="24" t="str">
        <f>IF(A23&lt;=①基本情報と建物情報の入力!$G$20, IF(①基本情報と建物情報の入力!H45&gt;=3, H23/①基本情報と建物情報の入力!H45,"-"), "-")</f>
        <v>-</v>
      </c>
      <c r="AN23" s="16" t="str">
        <f>IF(A23&lt;=①基本情報と建物情報の入力!$G$20, IF(①基本情報と建物情報の入力!H45&gt;=3, 0, "-"),"-")</f>
        <v>-</v>
      </c>
      <c r="AO23" s="16" t="str">
        <f>IF(A23&lt;=①基本情報と建物情報の入力!$G$20,IF(①基本情報と建物情報の入力!H45&gt;=3, J23/①基本情報と建物情報の入力!H45,"-"),"-")</f>
        <v>-</v>
      </c>
      <c r="AP23" s="25" t="str">
        <f>IF(A23&lt;=①基本情報と建物情報の入力!$G$20,IF(①基本情報と建物情報の入力!H45&gt;=3, 0, "-"),"-")</f>
        <v>-</v>
      </c>
      <c r="AQ23" s="24" t="str">
        <f>IF(A23&lt;=①基本情報と建物情報の入力!$G$20,IF(①基本情報と建物情報の入力!H45&gt;=1,1.6,"-"), "-")</f>
        <v>-</v>
      </c>
      <c r="AR23" s="16" t="str">
        <f>IF(A23&lt;=①基本情報と建物情報の入力!$G$20, IF(①基本情報と建物情報の入力!H45&gt;=2, 1.6, "-"), "-")</f>
        <v>-</v>
      </c>
      <c r="AS23" s="25" t="str">
        <f>IF(A23&lt;=①基本情報と建物情報の入力!$G$20, IF(①基本情報と建物情報の入力!H45&gt;=3, 1.6, "-"), "-")</f>
        <v>-</v>
      </c>
      <c r="AT23" s="24" t="str">
        <f>IF(A23&lt;=①基本情報と建物情報の入力!$G$20, IF(①基本情報と建物情報の入力!H45&gt;=1,L23/①基本情報と建物情報の入力!H45, "-"), "-")</f>
        <v>-</v>
      </c>
      <c r="AU23" s="16" t="str">
        <f>IF(A23&lt;=①基本情報と建物情報の入力!$G$20, IF(①基本情報と建物情報の入力!H45&gt;=1,M23, "-"), "-")</f>
        <v>-</v>
      </c>
      <c r="AV23" s="16" t="str">
        <f>IF(A23&lt;=①基本情報と建物情報の入力!$G$20, IF(①基本情報と建物情報の入力!H45&gt;=1,N23/①基本情報と建物情報の入力!H45, "-"), "-")</f>
        <v>-</v>
      </c>
      <c r="AW23" s="25" t="str">
        <f>IF(A23&lt;=①基本情報と建物情報の入力!$G$20, IF(①基本情報と建物情報の入力!H45&gt;=1, IF(①基本情報と建物情報の入力!H45=1, O23, 0), "-"), "-")</f>
        <v>-</v>
      </c>
      <c r="AX23" s="24" t="str">
        <f>IF(A23&lt;=①基本情報と建物情報の入力!$G$20, IF(①基本情報と建物情報の入力!H45&gt;=2, L23/①基本情報と建物情報の入力!H45, "-"), "-")</f>
        <v>-</v>
      </c>
      <c r="AY23" s="16" t="str">
        <f>IF(A23&lt;=①基本情報と建物情報の入力!$G$20, IF(①基本情報と建物情報の入力!H45&gt;=2, 0, "-"), "-")</f>
        <v>-</v>
      </c>
      <c r="AZ23" s="16" t="str">
        <f>IF(A23&lt;=①基本情報と建物情報の入力!$G$20, IF(①基本情報と建物情報の入力!H45&gt;=2, N23/①基本情報と建物情報の入力!H45, "-"), "-")</f>
        <v>-</v>
      </c>
      <c r="BA23" s="25" t="str">
        <f>IF(A23&lt;=①基本情報と建物情報の入力!$G$20, IF(①基本情報と建物情報の入力!H45&gt;=2, O23, "-"),"-")</f>
        <v>-</v>
      </c>
      <c r="BB23" s="24" t="str">
        <f>IF(A23&lt;=①基本情報と建物情報の入力!$G$20, IF(①基本情報と建物情報の入力!H45&gt;=3, L23/①基本情報と建物情報の入力!H45, "-"),"-")</f>
        <v>-</v>
      </c>
      <c r="BC23" s="16" t="str">
        <f>IF(A23&lt;=①基本情報と建物情報の入力!$G$20, IF(①基本情報と建物情報の入力!H45&gt;=3, 0, "-"), "-")</f>
        <v>-</v>
      </c>
      <c r="BD23" s="16" t="str">
        <f>IF(A23&lt;=①基本情報と建物情報の入力!$G$20, IF(①基本情報と建物情報の入力!H45&gt;=3, N23/①基本情報と建物情報の入力!H45, "-"),"-")</f>
        <v>-</v>
      </c>
      <c r="BE23" s="25" t="str">
        <f>IF(A23&lt;=①基本情報と建物情報の入力!$G$20, IF(①基本情報と建物情報の入力!H45&gt;=3, 0, "-"), "-")</f>
        <v>-</v>
      </c>
      <c r="BF23" s="24" t="str">
        <f>IF(A23&lt;=①基本情報と建物情報の入力!$G$20, IF(①基本情報と建物情報の入力!H45=1, 0, IF(①基本情報と建物情報の入力!H45&gt;=2, E23*C23, "-")), "-")</f>
        <v>-</v>
      </c>
      <c r="BG23" s="16" t="str">
        <f>IF(A23&lt;=①基本情報と建物情報の入力!$G$20, IF(①基本情報と建物情報の入力!H45&gt;=2, E23*C23, "-"),"-")</f>
        <v>-</v>
      </c>
      <c r="BH23" s="25" t="str">
        <f>IF(A23&lt;=①基本情報と建物情報の入力!$G$20, IF(①基本情報と建物情報の入力!H45&gt;=3, E23*C23*2, "-"), "-")</f>
        <v>-</v>
      </c>
      <c r="BI23" s="24" t="str">
        <f>IF(A23&lt;=①基本情報と建物情報の入力!$G$20, IF(①基本情報と建物情報の入力!H45&gt;=1, IF(A23=1, 0, P23-AB23), "-"), "-")</f>
        <v>-</v>
      </c>
      <c r="BJ23" s="16" t="str">
        <f>IF(A23&lt;=①基本情報と建物情報の入力!$G$20, IF(①基本情報と建物情報の入力!H45&gt;=2, IF(A23=1, 0, Q23-AC23), "-"),"-")</f>
        <v>-</v>
      </c>
      <c r="BK23" s="25" t="str">
        <f>IF(A23&lt;=①基本情報と建物情報の入力!$G$20, IF(①基本情報と建物情報の入力!H45&gt;=3, IF(A23=1, 0, R23-AD23), "-"),"-")</f>
        <v>-</v>
      </c>
      <c r="BL23" s="24" t="str">
        <f>IF(A23&lt;=①基本情報と建物情報の入力!$G$20, IF(①基本情報と建物情報の入力!H45&gt;=1, IF(A23=①基本情報と建物情報の入力!$G$20, 0, P23-Y23), "-"), "-")</f>
        <v>-</v>
      </c>
      <c r="BM23" s="16" t="str">
        <f>IF(A23&lt;=①基本情報と建物情報の入力!$G$20, IF(①基本情報と建物情報の入力!H45&gt;=2, IF(A23=①基本情報と建物情報の入力!$G$20, 0, Q23-Z23), "-"), "-")</f>
        <v>-</v>
      </c>
      <c r="BN23" s="25" t="str">
        <f>IF(A23&lt;=①基本情報と建物情報の入力!$G$20, IF(①基本情報と建物情報の入力!H45&gt;=3, IF(A23=①基本情報と建物情報の入力!$G$20, 0, R23-AA23), "-"), "-")</f>
        <v>-</v>
      </c>
      <c r="BO23" s="99"/>
      <c r="BP23" s="24" t="str">
        <f>IF(A23&lt;=①基本情報と建物情報の入力!$G$20,IF(①基本情報と建物情報の入力!H45&gt;=1,IF(①基本情報と建物情報の入力!H45=1,C23*2/2,C23/2), "-"), "-")</f>
        <v>-</v>
      </c>
      <c r="BQ23" s="16" t="str">
        <f>IF(A23&lt;=①基本情報と建物情報の入力!$G$20, IF(①基本情報と建物情報の入力!H45&gt;=1, C23*2/2, "-"), "-")</f>
        <v>-</v>
      </c>
      <c r="BR23" s="16" t="str">
        <f>IF(A23&lt;=①基本情報と建物情報の入力!$G$20, IF(①基本情報と建物情報の入力!H45&gt;=1, IF(①基本情報と建物情報の入力!H45=1, C23*2/2, C23/2), "-"), "-")</f>
        <v>-</v>
      </c>
      <c r="BS23" s="25" t="str">
        <f>IF(A23&lt;=①基本情報と建物情報の入力!$G$20, IF(①基本情報と建物情報の入力!H45&gt;=1, IF(①基本情報と建物情報の入力!H45=1, C23*2/2, 0), "-"), "-")</f>
        <v>-</v>
      </c>
      <c r="BT23" s="24" t="str">
        <f>IF(A23&lt;=①基本情報と建物情報の入力!$G$20, IF(①基本情報と建物情報の入力!H45&gt;=2, C23/2, "-"), "-")</f>
        <v>-</v>
      </c>
      <c r="BU23" s="16" t="str">
        <f>IF(A23&lt;=①基本情報と建物情報の入力!$G$20, IF(①基本情報と建物情報の入力!H45&gt;=2, 0, "-"), "-")</f>
        <v>-</v>
      </c>
      <c r="BV23" s="16" t="str">
        <f>IF(A23&lt;=①基本情報と建物情報の入力!$G$20, IF(①基本情報と建物情報の入力!H45&gt;=2, C23/2, "-"), "-")</f>
        <v>-</v>
      </c>
      <c r="BW23" s="25" t="str">
        <f>IF(A23&lt;=①基本情報と建物情報の入力!$G$20, IF(①基本情報と建物情報の入力!H45&gt;=2, C23*2/2, "-"), "-")</f>
        <v>-</v>
      </c>
      <c r="BX23" s="24" t="str">
        <f>IF(A23&lt;=①基本情報と建物情報の入力!$G$20, IF(①基本情報と建物情報の入力!H45&gt;=3, 0, "-"), "-")</f>
        <v>-</v>
      </c>
      <c r="BY23" s="16" t="str">
        <f>IF(A23&lt;=①基本情報と建物情報の入力!$G$20, IF(①基本情報と建物情報の入力!H45&gt;=3, 0, "-"), "-")</f>
        <v>-</v>
      </c>
      <c r="BZ23" s="16" t="str">
        <f>IF(A23&lt;=①基本情報と建物情報の入力!$G$20, IF(①基本情報と建物情報の入力!H45&gt;=3, 0, "-"), "-")</f>
        <v>-</v>
      </c>
      <c r="CA23" s="25" t="str">
        <f>IF(A23&lt;=①基本情報と建物情報の入力!$G$20, IF(①基本情報と建物情報の入力!H45&gt;=3, 0, "-"), "-")</f>
        <v>-</v>
      </c>
      <c r="CB23" s="24" t="str">
        <f>IF(A23&lt;=①基本情報と建物情報の入力!$G$20,IF(①基本情報と建物情報の入力!H45&gt;=1, IF(F23&gt;0, IF(A23=①基本情報と建物情報の入力!$G$20, IF(①基本情報と建物情報の入力!H45=1, (D23+E23)*2, D23/①基本情報と建物情報の入力!H45*2+E23), IF(①基本情報と建物情報の入力!H45=1, (D23+F23/D23*2), D23/①基本情報と建物情報の入力!H45+F23/D23)),0),"-"),"-")</f>
        <v>-</v>
      </c>
      <c r="CC23" s="16" t="str">
        <f>IF(A23&lt;=①基本情報と建物情報の入力!$G$20, IF(①基本情報と建物情報の入力!H45&gt;=2, IF(F23&gt;0, IF(A23=①基本情報と建物情報の入力!$G$20, D23/①基本情報と建物情報の入力!H45*2+E23, D23/①基本情報と建物情報の入力!H45+F23/D23), 0),"-"),"-")</f>
        <v>-</v>
      </c>
      <c r="CD23" s="25" t="str">
        <f>IF(A23&lt;=①基本情報と建物情報の入力!$G$20, IF(①基本情報と建物情報の入力!H45&gt;=3, IF(F23&gt;0, IF(A23=①基本情報と建物情報の入力!$G$20, D23/①基本情報と建物情報の入力!H45*2, D23/①基本情報と建物情報の入力!H45),0),"-"),"-")</f>
        <v>-</v>
      </c>
      <c r="CE23" s="24" t="str">
        <f>IF(A23&lt;=①基本情報と建物情報の入力!$G$20, IF(①基本情報と建物情報の入力!H45&gt;=1, IF(A23=1,0, IF(G23&gt;0, IF(①基本情報と建物情報の入力!H45=1, D23+G23/D23*2, D23/①基本情報と建物情報の入力!H45+G23/D23),0)),"-"),"-")</f>
        <v>-</v>
      </c>
      <c r="CF23" s="16" t="str">
        <f>IF(A23&lt;=①基本情報と建物情報の入力!$G$20, IF(①基本情報と建物情報の入力!H45&gt;=2, IF(A23=1, 0, IF(G23&gt;0, D23/①基本情報と建物情報の入力!H45+G23/D23, 0)),"-"),"-")</f>
        <v>-</v>
      </c>
      <c r="CG23" s="25" t="str">
        <f>IF(A23&lt;=①基本情報と建物情報の入力!$G$20, IF(①基本情報と建物情報の入力!H45&gt;=3, IF(A23=1, 0, IF(G23&gt;0, D23/①基本情報と建物情報の入力!H45,0)),"-"), "-")</f>
        <v>-</v>
      </c>
      <c r="CH23" s="24" t="str">
        <f>IF(A23&lt;=①基本情報と建物情報の入力!$G$20, IF(①基本情報と建物情報の入力!H45&gt;=1, IF(①基本情報と建物情報の入力!H45=1, D23/①基本情報と建物情報の入力!H45/20*C23, C23/2+D23/①基本情報と建物情報の入力!H45/20*C23), "-"), "-")</f>
        <v>-</v>
      </c>
      <c r="CI23" s="16" t="str">
        <f>IF(A23&lt;=①基本情報と建物情報の入力!$G$20, IF(①基本情報と建物情報の入力!H45&gt;=1, C23*E23/20, "-"), "-")</f>
        <v>-</v>
      </c>
      <c r="CJ23" s="16" t="str">
        <f>IF(A23&lt;=①基本情報と建物情報の入力!$G$20, IF(①基本情報と建物情報の入力!H45&gt;=1,IF(①基本情報と建物情報の入力!H45=1, D23/①基本情報と建物情報の入力!H45/20*C23, C23/2+D23/①基本情報と建物情報の入力!H45/20*C23), "-"), "-")</f>
        <v>-</v>
      </c>
      <c r="CK23" s="25" t="str">
        <f>IF(A23&lt;=①基本情報と建物情報の入力!$G$20, IF(①基本情報と建物情報の入力!H45&gt;=1, IF(①基本情報と建物情報の入力!H45=1, C23*E23/20, 0), "-"), "-")</f>
        <v>-</v>
      </c>
      <c r="CL23" s="24" t="str">
        <f>IF(A23&lt;=①基本情報と建物情報の入力!$G$20, IF(①基本情報と建物情報の入力!H45&gt;=2, C23/2+D23/①基本情報と建物情報の入力!H45/20*C23,"-"), "-")</f>
        <v>-</v>
      </c>
      <c r="CM23" s="16" t="str">
        <f>IF(A23&lt;=①基本情報と建物情報の入力!$G$20, IF(①基本情報と建物情報の入力!H45&gt;=2, 0,"-"), "-")</f>
        <v>-</v>
      </c>
      <c r="CN23" s="16" t="str">
        <f>IF(A23&lt;=①基本情報と建物情報の入力!$G$20, IF(①基本情報と建物情報の入力!H45&gt;=2, C23/2+D23/①基本情報と建物情報の入力!H45/20*C23,"-"), "-")</f>
        <v>-</v>
      </c>
      <c r="CO23" s="25" t="str">
        <f>IF(A23&lt;=①基本情報と建物情報の入力!$G$20, IF(①基本情報と建物情報の入力!H45&gt;=2, C23*E23/20, "-"), "-")</f>
        <v>-</v>
      </c>
      <c r="CP23" s="24" t="str">
        <f>IF(A23&lt;=①基本情報と建物情報の入力!$G$20, IF(①基本情報と建物情報の入力!H45&gt;=3, C23+D23/①基本情報と建物情報の入力!H45/20*C23, "-"), "-")</f>
        <v>-</v>
      </c>
      <c r="CQ23" s="16" t="str">
        <f>IF(A23&lt;=①基本情報と建物情報の入力!$G$20, IF(①基本情報と建物情報の入力!H45&gt;=3, 0, "-"), "-")</f>
        <v>-</v>
      </c>
      <c r="CR23" s="16" t="str">
        <f>IF(A23&lt;=①基本情報と建物情報の入力!$G$20, IF(①基本情報と建物情報の入力!H45&gt;=3, C23+D23/①基本情報と建物情報の入力!H45/20*C23, "-"), "-")</f>
        <v>-</v>
      </c>
      <c r="CS23" s="25" t="str">
        <f>IF(A23&lt;=①基本情報と建物情報の入力!$G$20, IF(①基本情報と建物情報の入力!H45&gt;=3, 0, "-"), "-")</f>
        <v>-</v>
      </c>
      <c r="CT23" s="24" t="str">
        <f>IF(A23&lt;=①基本情報と建物情報の入力!$G$20, IF(①基本情報と建物情報の入力!H45&gt;=1, IF(F23&gt;0, IF(A23=①基本情報と建物情報の入力!$G$20, IF(①基本情報と建物情報の入力!H45=1, D23*E23/20/①基本情報と建物情報の入力!H45*2, E23/2+D23*E23/20/①基本情報と建物情報の入力!H45*2),IF(①基本情報と建物情報の入力!H45=1, F23/10/①基本情報と建物情報の入力!H45,F23/D23/2+F23/10/①基本情報と建物情報の入力!H45)),0),"-"),"-")</f>
        <v>-</v>
      </c>
      <c r="CU23" s="16" t="str">
        <f>IF(A23&lt;=①基本情報と建物情報の入力!$G$20, IF(①基本情報と建物情報の入力!H45&gt;=2, IF(F23&gt;0, IF(A23=①基本情報と建物情報の入力!$G$20,E23/2+D23*E23/20/①基本情報と建物情報の入力!H45*2, F23/D23/2+F23/10/①基本情報と建物情報の入力!H45),0),"-"),"-")</f>
        <v>-</v>
      </c>
      <c r="CV23" s="25" t="str">
        <f>IF(A23&lt;=①基本情報と建物情報の入力!$G$20, IF(①基本情報と建物情報の入力!H45&gt;=3, IF(F23&gt;0, IF(A23=①基本情報と建物情報の入力!$G$20, E23+E23*D23/20/①基本情報と建物情報の入力!H45*2, F23/D23+F23/10/①基本情報と建物情報の入力!H45),0),"-"), "-")</f>
        <v>-</v>
      </c>
      <c r="CW23" s="24" t="str">
        <f>IF(A23&lt;=①基本情報と建物情報の入力!$G$20, IF(①基本情報と建物情報の入力!H45&gt;=1, IF(A23=1, IF(A23=①基本情報と建物情報の入力!$G$20, 0, IF(F23&gt;0, 0, IF(G24&gt;0, 0, D23/①基本情報と建物情報の入力!H45/2))), IF(A23=①基本情報と建物情報の入力!$G$20, IF(G23&gt;0, 0, IF(F22&gt;0, 0, D23/①基本情報と建物情報の入力!H45/2)), IF(F23&gt;0, IF(G23&gt;0, 0, IF(F22&gt;0, 0, D23/①基本情報と建物情報の入力!H45/2)), IF(G23&gt;0, IF(G24&gt;0, 0, D23/①基本情報と建物情報の入力!H45/2), IF(G24&gt;0, IF(F22&gt;0, 0,D23/①基本情報と建物情報の入力!H45/2), IF(F22&gt;0, D23/①基本情報と建物情報の入力!H45/2, D23/①基本情報と建物情報の入力!H45)))))),"-"),"-")</f>
        <v>-</v>
      </c>
      <c r="CX23" s="16" t="str">
        <f>IF(A23&lt;=①基本情報と建物情報の入力!$G$20, IF(①基本情報と建物情報の入力!H45&gt;=1, IF(A23=1, IF(A23=①基本情報と建物情報の入力!$G$20, 0, E23/2), IF(A23=①基本情報と建物情報の入力!$G$20, E23/2, E23)),"-"),"-")</f>
        <v>-</v>
      </c>
      <c r="CY23" s="16" t="str">
        <f>IF(A23&lt;=①基本情報と建物情報の入力!$G$20, IF(①基本情報と建物情報の入力!H45&gt;=1, IF(A23=1, IF(A23=①基本情報と建物情報の入力!$G$20, 0, D23/①基本情報と建物情報の入力!H45/2), IF(A23=①基本情報と建物情報の入力!$G$20, D23/①基本情報と建物情報の入力!H45/2, D23/①基本情報と建物情報の入力!H45)),"-"),"-")</f>
        <v>-</v>
      </c>
      <c r="CZ23" s="25" t="str">
        <f>IF(A23&lt;=①基本情報と建物情報の入力!$G$20, IF(①基本情報と建物情報の入力!H45&gt;=1, IF(A23=1, IF(A23=①基本情報と建物情報の入力!$G$20, 0, IF(①基本情報と建物情報の入力!H45=1, E23/2, 0)), IF(A23=①基本情報と建物情報の入力!$G$20, IF(①基本情報と建物情報の入力!H45=1, E23/2, 0),IF(①基本情報と建物情報の入力!H45=1, E23, 0))),"-"),"-")</f>
        <v>-</v>
      </c>
      <c r="DA23" s="46" t="str">
        <f>IF(A23&lt;=①基本情報と建物情報の入力!$G$20, IF(①基本情報と建物情報の入力!H45&gt;=2, IF(A23=1, IF(A23=①基本情報と建物情報の入力!$G$20, 0, IF(F23&gt;0, 0, IF(G24&gt;0, 0, D23/①基本情報と建物情報の入力!H45/2))), IF(A23=①基本情報と建物情報の入力!$G$20, IF(G23&gt;0, 0, IF(F22&gt;0, 0, D23/①基本情報と建物情報の入力!H45/2)), IF(F23&gt;0, IF(G23&gt;0, 0, IF(F22&gt;0, 0, D23/①基本情報と建物情報の入力!H45/2)), IF(G23&gt;0, IF(G24&gt;0, 0, D23/①基本情報と建物情報の入力!H45/2), IF(G24&gt;0,IF(F22&gt;0, 0, D23/①基本情報と建物情報の入力!H45/2), IF(F22&gt;0, D23/①基本情報と建物情報の入力!H45/2, D23/①基本情報と建物情報の入力!H45)))))),"-"),"-")</f>
        <v>-</v>
      </c>
      <c r="DB23" s="16" t="str">
        <f>IF(A23&lt;=①基本情報と建物情報の入力!$G$20, IF(①基本情報と建物情報の入力!H45&gt;=2, 0,"-"),"-")</f>
        <v>-</v>
      </c>
      <c r="DC23" s="16" t="str">
        <f>IF(A23&lt;=①基本情報と建物情報の入力!$G$20, IF(①基本情報と建物情報の入力!H45&gt;=2, IF(A23=1, IF(A23=①基本情報と建物情報の入力!$G$20, 0, D23/①基本情報と建物情報の入力!H45/2), IF(A23=①基本情報と建物情報の入力!$G$20, D23/①基本情報と建物情報の入力!H45/2, D23/①基本情報と建物情報の入力!H45)),"-"),"-")</f>
        <v>-</v>
      </c>
      <c r="DD23" s="25" t="str">
        <f>IF(A23&lt;=①基本情報と建物情報の入力!$G$20, IF(①基本情報と建物情報の入力!H45&gt;=2, IF(A23=1, IF(A23=①基本情報と建物情報の入力!$G$20, 0, E23/2), IF(A23=①基本情報と建物情報の入力!$G$20, E23/2, E23)),"-"),"-")</f>
        <v>-</v>
      </c>
      <c r="DE23" s="47" t="str">
        <f>IF(A23&lt;=①基本情報と建物情報の入力!$G$20, IF(①基本情報と建物情報の入力!H45&gt;=3, IF(A23=1, IF(A23=①基本情報と建物情報の入力!$G$20, 0, IF(F23&gt;0, 0, IF(G24&gt;0, 0, D23/①基本情報と建物情報の入力!H45/2))), IF(A23=①基本情報と建物情報の入力!$G$20, IF(G23&gt;0, 0, IF(F22&gt;0, 0, D23/①基本情報と建物情報の入力!H45/2)), IF(F23&gt;0, IF(G23&gt;0, 0, IF(F22&gt;0, 0, D23/①基本情報と建物情報の入力!H45/2)), IF(G23&gt;0, IF(G24&gt;0, 0, D23/①基本情報と建物情報の入力!H45/2), IF(G24&gt;0, IF(F22&gt;0, 0, D23/①基本情報と建物情報の入力!H45/2), IF(F22&gt;0, D23/①基本情報と建物情報の入力!H45/2, D23/①基本情報と建物情報の入力!H45)))))),"-"),"-")</f>
        <v>-</v>
      </c>
      <c r="DF23" s="16" t="str">
        <f>IF(A23&lt;=①基本情報と建物情報の入力!$G$20, IF(①基本情報と建物情報の入力!H45&gt;=3, 0, "-"),"-")</f>
        <v>-</v>
      </c>
      <c r="DG23" s="16" t="str">
        <f>IF(A23&lt;=①基本情報と建物情報の入力!$G$20, IF(①基本情報と建物情報の入力!H45&gt;=3, IF(A23=1, IF(A23=①基本情報と建物情報の入力!$G$20, 0, D23/①基本情報と建物情報の入力!H45/2), IF(A23=①基本情報と建物情報の入力!$G$20, D23/①基本情報と建物情報の入力!H45/2, D23/①基本情報と建物情報の入力!H45)),"-"),"-")</f>
        <v>-</v>
      </c>
      <c r="DH23" s="25" t="str">
        <f>IF(A23&lt;=①基本情報と建物情報の入力!$G$20, IF(①基本情報と建物情報の入力!H45&gt;=3, 0, "-"),"-")</f>
        <v>-</v>
      </c>
      <c r="DI23" s="24" t="str">
        <f>IF(A23&lt;=①基本情報と建物情報の入力!$G$20, IF(①基本情報と建物情報の入力!H45&gt;=1, IF(A23=1, 0, IF(G23&gt;0, IF(①基本情報と建物情報の入力!H45=1, G23/10/①基本情報と建物情報の入力!H45, G23/D23/2+G23/10/①基本情報と建物情報の入力!H45), 0)),"-"),"-")</f>
        <v>-</v>
      </c>
      <c r="DJ23" s="16" t="str">
        <f>IF(A23&lt;=①基本情報と建物情報の入力!$G$20, IF(①基本情報と建物情報の入力!H45&gt;=2, IF(A23=1, 0, IF(G23&gt;0, G23/D23/2+G23/10/①基本情報と建物情報の入力!H45, 0)),"-"),"-")</f>
        <v>-</v>
      </c>
      <c r="DK23" s="25" t="str">
        <f>IF(A23&lt;=①基本情報と建物情報の入力!$G$20, IF(①基本情報と建物情報の入力!H45&gt;=3, IF(A23=1, 0, IF(G23&gt;0, G23/D23+G23/10/①基本情報と建物情報の入力!H45, 0)),"-"),"-")</f>
        <v>-</v>
      </c>
      <c r="DL23" s="24" t="str">
        <f>IF(A23&lt;=①基本情報と建物情報の入力!$G$20, IF(①基本情報と建物情報の入力!H45&gt;=1, IF(A23=1, IF(A23=①基本情報と建物情報の入力!$G$20, 0, IF(F23&gt;0, D23/①基本情報と建物情報の入力!H45/2, 0)), IF(A23=①基本情報と建物情報の入力!$G$20, IF(F22&gt;0, D23/①基本情報と建物情報の入力!H45/2, 0), IF(F23&gt;0, IF(F22&gt;0, D23/①基本情報と建物情報の入力!H45, D23/①基本情報と建物情報の入力!H45/2), IF(F22&gt;0, D23/①基本情報と建物情報の入力!H45/2, 0)))),"-"),"-")</f>
        <v>-</v>
      </c>
      <c r="DM23" s="16" t="str">
        <f>IF(A23&lt;=①基本情報と建物情報の入力!$G$20, IF(①基本情報と建物情報の入力!H45&gt;=2, IF(A23=1, IF(A23=①基本情報と建物情報の入力!$G$20, 0, IF(F23&gt;0, D23/①基本情報と建物情報の入力!H45/2, 0)), IF(A23=①基本情報と建物情報の入力!$G$20, IF(F22&gt;0, D23/①基本情報と建物情報の入力!H45/2, 0), IF(F23&gt;0, IF(F22&gt;0, D23/①基本情報と建物情報の入力!H45, D23/①基本情報と建物情報の入力!H45/2), IF(F22&gt;0, D23/①基本情報と建物情報の入力!H45/2, 0)))),"-"),"-")</f>
        <v>-</v>
      </c>
      <c r="DN23" s="25" t="str">
        <f>IF(A23&lt;=①基本情報と建物情報の入力!$G$20, IF(①基本情報と建物情報の入力!H45&gt;=3, IF(A23=1, IF(A23=①基本情報と建物情報の入力!$G$20, 0, IF(F23&gt;0, D23/①基本情報と建物情報の入力!H45/2, 0)), IF(A23=①基本情報と建物情報の入力!$G$20, IF(F22&gt;0, D23/①基本情報と建物情報の入力!H45/2, 0), IF(F23&gt;0, IF(F22&gt;0, D23/①基本情報と建物情報の入力!H45, D23/①基本情報と建物情報の入力!H45/2), IF(F22&gt;0, D23/①基本情報と建物情報の入力!H45/2, 0)))),"-"),"-")</f>
        <v>-</v>
      </c>
      <c r="DO23" s="24" t="str">
        <f>IF(A23&lt;=①基本情報と建物情報の入力!$G$20, IF(①基本情報と建物情報の入力!H45&gt;=1, IF(A23=1, IF(A23=①基本情報と建物情報の入力!$G$20, 0, IF(G24&gt;0, D23/①基本情報と建物情報の入力!H45/2, 0)), IF(A23=①基本情報と建物情報の入力!$G$20, IF(G23&gt;0, D23/①基本情報と建物情報の入力!H45/2,0), IF(G23&gt;0, IF(G24&gt;0, D23/①基本情報と建物情報の入力!H46, D23/①基本情報と建物情報の入力!H45/2), IF(G24&gt;0, D23/①基本情報と建物情報の入力!H45/2,0)))),"-"),"-")</f>
        <v>-</v>
      </c>
      <c r="DP23" s="16" t="str">
        <f>IF(A23&lt;=①基本情報と建物情報の入力!$G$20, IF(①基本情報と建物情報の入力!H45&gt;=2, IF(A23=1, IF(A23=①基本情報と建物情報の入力!$G$20, 0, IF(G24&gt;0, D23/①基本情報と建物情報の入力!H45/2, 0)), IF(A23=①基本情報と建物情報の入力!$G$20, IF(G23&gt;0, D23/①基本情報と建物情報の入力!H45/2,0), IF(G23&gt;0, IF(G24&gt;0, D23/①基本情報と建物情報の入力!H46, D23/①基本情報と建物情報の入力!H45/2), IF(G24&gt;0, D23/①基本情報と建物情報の入力!H45/2,0)))),"-"),"-")</f>
        <v>-</v>
      </c>
      <c r="DQ23" s="25" t="str">
        <f>IF(A23&lt;=①基本情報と建物情報の入力!$G$20, IF(①基本情報と建物情報の入力!H45&gt;=3, IF(A23=1, IF(A23=①基本情報と建物情報の入力!$G$20, 0, IF(G24&gt;0, D23/①基本情報と建物情報の入力!H45/2, 0)), IF(A23=①基本情報と建物情報の入力!$G$20, IF(G23&gt;0, D23/①基本情報と建物情報の入力!H45/2,0), IF(G23&gt;0, IF(G24&gt;0, D23/①基本情報と建物情報の入力!H46, D23/①基本情報と建物情報の入力!H45/2), IF(G24&gt;0, D23/①基本情報と建物情報の入力!H45/2,0)))),"-"),"-")</f>
        <v>-</v>
      </c>
      <c r="DR23" s="24" t="str">
        <f>IF(A23&lt;=①基本情報と建物情報の入力!$G$20, IF(①基本情報と建物情報の入力!H45&gt;=1, IF(A23=1, D23/①基本情報と建物情報の入力!H45, 0),"-"),"-")</f>
        <v>-</v>
      </c>
      <c r="DS23" s="16" t="str">
        <f>IF(A23&lt;=①基本情報と建物情報の入力!$G$20, IF(①基本情報と建物情報の入力!H45&gt;=1, IF(A23=1, E23, 0),"-"),"-")</f>
        <v>-</v>
      </c>
      <c r="DT23" s="16" t="str">
        <f>IF(A23&lt;=①基本情報と建物情報の入力!$G$20, IF(①基本情報と建物情報の入力!H45&gt;=1, IF(A23=1, D23/①基本情報と建物情報の入力!H45, 0),"-"),"-")</f>
        <v>-</v>
      </c>
      <c r="DU23" s="25" t="str">
        <f>IF(A23&lt;=①基本情報と建物情報の入力!$G$20, IF(①基本情報と建物情報の入力!H45&gt;=1, IF(A23=1, IF(①基本情報と建物情報の入力!H45=1, E23, 0), 0),"-"),"-")</f>
        <v>-</v>
      </c>
      <c r="DV23" s="24" t="str">
        <f>IF(A23&lt;=①基本情報と建物情報の入力!$G$20, IF(①基本情報と建物情報の入力!H45&gt;=2, IF(A23=1, D23/①基本情報と建物情報の入力!H45, 0),"-"),"-")</f>
        <v>-</v>
      </c>
      <c r="DW23" s="16" t="str">
        <f>IF(A23&lt;=①基本情報と建物情報の入力!$G$20, IF(①基本情報と建物情報の入力!H45&gt;=2, 0,"-"),"-")</f>
        <v>-</v>
      </c>
      <c r="DX23" s="16" t="str">
        <f>IF(A23&lt;=①基本情報と建物情報の入力!$G$20, IF(①基本情報と建物情報の入力!H45&gt;=2, IF(A23=1, D23/①基本情報と建物情報の入力!H45, 0),"-"),"-")</f>
        <v>-</v>
      </c>
      <c r="DY23" s="25" t="str">
        <f>IF(A23&lt;=①基本情報と建物情報の入力!$G$20, IF(①基本情報と建物情報の入力!H45&gt;=2, IF(A23=1, E23, 0),"-"),"-")</f>
        <v>-</v>
      </c>
      <c r="DZ23" s="24" t="str">
        <f>IF(A23&lt;=①基本情報と建物情報の入力!$G$20, IF(①基本情報と建物情報の入力!H45&gt;=3, IF(A23=1, D23/①基本情報と建物情報の入力!H45, 0),"-"),"-")</f>
        <v>-</v>
      </c>
      <c r="EA23" s="16" t="str">
        <f>IF(A23&lt;=①基本情報と建物情報の入力!$G$20, IF(①基本情報と建物情報の入力!H45&gt;=3, 0, "-"),"-")</f>
        <v>-</v>
      </c>
      <c r="EB23" s="16" t="str">
        <f>IF(A23&lt;=①基本情報と建物情報の入力!$G$20, IF(①基本情報と建物情報の入力!H45&gt;=3, IF(A23=1, D23/①基本情報と建物情報の入力!H45, 0),"-"),"-")</f>
        <v>-</v>
      </c>
      <c r="EC23" s="25" t="str">
        <f>IF(A23&lt;=①基本情報と建物情報の入力!$G$20, IF(①基本情報と建物情報の入力!H45&gt;=3, 0, "-"),"-")</f>
        <v>-</v>
      </c>
      <c r="ED23" s="24" t="str">
        <f>IF(A23&lt;=①基本情報と建物情報の入力!$G$20, IF(①基本情報と建物情報の入力!H45&gt;=1, IF(A23=1, IF(①基本情報と建物情報の入力!H45=1, D23*E23/①基本情報と建物情報の入力!H45/10, E23/2+D23*E23/①基本情報と建物情報の入力!H45/10),0),"-"),"-")</f>
        <v>-</v>
      </c>
      <c r="EE23" s="16" t="str">
        <f>IF(A23&lt;=①基本情報と建物情報の入力!$G$20, IF(①基本情報と建物情報の入力!H45&gt;=2, IF(A23=1, E23/2+D23*E23/①基本情報と建物情報の入力!H45/10,0),"-"),"-")</f>
        <v>-</v>
      </c>
      <c r="EF23" s="25" t="str">
        <f>IF(A23&lt;=①基本情報と建物情報の入力!$G$20, IF(①基本情報と建物情報の入力!H45&gt;=3, IF(A23=1, E23+D23*E23/①基本情報と建物情報の入力!H45/10,0),"-"),"-")</f>
        <v>-</v>
      </c>
      <c r="EG23" s="99"/>
      <c r="EH23" s="24" t="str">
        <f>IF(A23&lt;=①基本情報と建物情報の入力!$G$20, IF(①基本情報と建物情報の入力!H45&gt;=1, SUM(AT23:AU23,AW23),"-"),"-")</f>
        <v>-</v>
      </c>
      <c r="EI23" s="16" t="str">
        <f>IF(A23&lt;=①基本情報と建物情報の入力!$G$20, IF(①基本情報と建物情報の入力!H45&gt;=2, SUM(AX23:AY23,BA23),"-"),"-")</f>
        <v>-</v>
      </c>
      <c r="EJ23" s="25" t="str">
        <f>IF(A23&lt;=①基本情報と建物情報の入力!$G$20, IF(①基本情報と建物情報の入力!H45&gt;=3, SUM(BB23:BC23,BE23),"-"),"-")</f>
        <v>-</v>
      </c>
      <c r="EK23" s="24" t="str">
        <f>IF(A23&lt;=①基本情報と建物情報の入力!$G$20, IF(①基本情報と建物情報の入力!H45&gt;=1,  AV23,"-"),"-")</f>
        <v>-</v>
      </c>
      <c r="EL23" s="16" t="str">
        <f>IF(A23&lt;=①基本情報と建物情報の入力!$G$20, IF(①基本情報と建物情報の入力!H45&gt;=2,AZ23,"-"),"-")</f>
        <v>-</v>
      </c>
      <c r="EM23" s="25" t="str">
        <f>IF(A23&lt;=①基本情報と建物情報の入力!$G$20, IF(①基本情報と建物情報の入力!H45&gt;=3, BD23,"-"),"-")</f>
        <v>-</v>
      </c>
      <c r="EN23" s="24" t="str">
        <f>IF($A23&lt;=①基本情報と建物情報の入力!$G$20, IF(①基本情報と建物情報の入力!$H45&gt;=1, SUM(AE23:AF23,AH23),"-"),"-")</f>
        <v>-</v>
      </c>
      <c r="EO23" s="16" t="str">
        <f>IF($A23&lt;=①基本情報と建物情報の入力!$G$20, IF(①基本情報と建物情報の入力!$H45&gt;=2, SUM(AI23:AJ23,AL23),"-"),"-")</f>
        <v>-</v>
      </c>
      <c r="EP23" s="25" t="str">
        <f>IF($A23&lt;=①基本情報と建物情報の入力!$G$20, IF(①基本情報と建物情報の入力!$H45&gt;=3, SUM(AM23:AN23,AP23),"-"),"-")</f>
        <v>-</v>
      </c>
      <c r="EQ23" s="24" t="str">
        <f>IF($A23&lt;=①基本情報と建物情報の入力!$G$20, IF(①基本情報と建物情報の入力!$H45&gt;=1, AG23,"-"),"-")</f>
        <v>-</v>
      </c>
      <c r="ER23" s="16" t="str">
        <f>IF($A23&lt;=①基本情報と建物情報の入力!$G$20, IF(①基本情報と建物情報の入力!$H45&gt;=2, AK23,"-"),"-")</f>
        <v>-</v>
      </c>
      <c r="ES23" s="25" t="str">
        <f>IF($A23&lt;=①基本情報と建物情報の入力!$G$20, IF(①基本情報と建物情報の入力!$H45&gt;=3, AO23,"-"),"-")</f>
        <v>-</v>
      </c>
      <c r="ET23" s="99"/>
      <c r="EU23" s="24" t="str">
        <f>IF($A23&lt;=①基本情報と建物情報の入力!$G$20, IF(①基本情報と建物情報の入力!$H45&gt;=1,SUM(EH23,EK23),"-"),"-")</f>
        <v>-</v>
      </c>
      <c r="EV23" s="16" t="str">
        <f>IF($A23&lt;=①基本情報と建物情報の入力!$G$20, IF(①基本情報と建物情報の入力!$H45&gt;=2,SUM(EI23,EL23),"-"),"-")</f>
        <v>-</v>
      </c>
      <c r="EW23" s="25" t="str">
        <f>IF($A23&lt;=①基本情報と建物情報の入力!$G$20, IF(①基本情報と建物情報の入力!$H45&gt;=3,SUM(EJ23,EM23),"-"),"-")</f>
        <v>-</v>
      </c>
      <c r="EX23" s="24" t="str">
        <f>IF($A23&lt;=①基本情報と建物情報の入力!$G$20, IF(①基本情報と建物情報の入力!$H45&gt;=1,   Y23,"-"),"-")</f>
        <v>-</v>
      </c>
      <c r="EY23" s="16" t="str">
        <f>IF($A23&lt;=①基本情報と建物情報の入力!$G$20, IF(①基本情報と建物情報の入力!$H45&gt;=1,   Z23,"-"),"-")</f>
        <v>-</v>
      </c>
      <c r="EZ23" s="25" t="str">
        <f>IF($A23&lt;=①基本情報と建物情報の入力!$G$20, IF(①基本情報と建物情報の入力!$H45&gt;=1,   AA23,"-"),"-")</f>
        <v>-</v>
      </c>
      <c r="FA23" s="24" t="str">
        <f>IF($A23&lt;=①基本情報と建物情報の入力!$G$20, IF(①基本情報と建物情報の入力!$H45&gt;=1, IF($A23=1, P23, 0),"-"),"-")</f>
        <v>-</v>
      </c>
      <c r="FB23" s="16" t="str">
        <f>IF($A23&lt;=①基本情報と建物情報の入力!$G$20, IF(①基本情報と建物情報の入力!$H45&gt;=2, IF($A23=1, Q23, 0),"-"),"-")</f>
        <v>-</v>
      </c>
      <c r="FC23" s="25" t="str">
        <f>IF($A23&lt;=①基本情報と建物情報の入力!$G$20, IF(①基本情報と建物情報の入力!$H45&gt;=3, IF($A23=1, R23, 0),"-"),"-")</f>
        <v>-</v>
      </c>
      <c r="FD23" s="24" t="str">
        <f>IF($A23&lt;=①基本情報と建物情報の入力!$G$20, IF(①基本情報と建物情報の入力!$H45&gt;=1, AB23,"-"),"-")</f>
        <v>-</v>
      </c>
      <c r="FE23" s="16" t="str">
        <f>IF($A23&lt;=①基本情報と建物情報の入力!$G$20, IF(①基本情報と建物情報の入力!$H45&gt;=2, AC23,"-"),"-")</f>
        <v>-</v>
      </c>
      <c r="FF23" s="25" t="str">
        <f>IF($A23&lt;=①基本情報と建物情報の入力!$G$20, IF(①基本情報と建物情報の入力!$H45&gt;=3, AD23,"-"),"-")</f>
        <v>-</v>
      </c>
      <c r="FG23" s="24" t="str">
        <f>IF($A23&lt;=①基本情報と建物情報の入力!$G$20, IF(①基本情報と建物情報の入力!$H45&gt;=1, BF23,"-"),"-")</f>
        <v>-</v>
      </c>
      <c r="FH23" s="16" t="str">
        <f>IF($A23&lt;=①基本情報と建物情報の入力!$G$20, IF(①基本情報と建物情報の入力!$H45&gt;=2, BG23,"-"),"-")</f>
        <v>-</v>
      </c>
      <c r="FI23" s="25" t="str">
        <f>IF($A23&lt;=①基本情報と建物情報の入力!$G$20, IF(①基本情報と建物情報の入力!$H45&gt;=3, BH23,"-"),"-")</f>
        <v>-</v>
      </c>
      <c r="FJ23" s="24" t="str">
        <f>IF($A23&lt;=①基本情報と建物情報の入力!$G$20, IF(①基本情報と建物情報の入力!$H45&gt;=1, IF($A23=1, 0, BI23),"-"),"-")</f>
        <v>-</v>
      </c>
      <c r="FK23" s="16" t="str">
        <f>IF($A23&lt;=①基本情報と建物情報の入力!$G$20, IF(①基本情報と建物情報の入力!$H45&gt;=1, IF($A23=1, 0, BJ23),"-"),"-")</f>
        <v>-</v>
      </c>
      <c r="FL23" s="25" t="str">
        <f>IF($A23&lt;=①基本情報と建物情報の入力!$G$20, IF(①基本情報と建物情報の入力!$H45&gt;=1, IF($A23=1, 0, BK23),"-"),"-")</f>
        <v>-</v>
      </c>
      <c r="FM23" s="24" t="str">
        <f>IF($A23&lt;=①基本情報と建物情報の入力!$G$20, IF(①基本情報と建物情報の入力!$H45&gt;=1, BL23,"-"),"-")</f>
        <v>-</v>
      </c>
      <c r="FN23" s="16" t="str">
        <f>IF($A23&lt;=①基本情報と建物情報の入力!$G$20, IF(①基本情報と建物情報の入力!$H45&gt;=2, BM23,"-"),"-")</f>
        <v>-</v>
      </c>
      <c r="FO23" s="25" t="str">
        <f>IF($A23&lt;=①基本情報と建物情報の入力!$G$20, IF(①基本情報と建物情報の入力!$H45&gt;=3, BN23,"-"),"-")</f>
        <v>-</v>
      </c>
      <c r="FP23" s="24" t="str">
        <f>IF($A23&lt;=①基本情報と建物情報の入力!$G$20, IF(①基本情報と建物情報の入力!$H45&gt;=1, SUM(EN23,EQ23),"-"),"-")</f>
        <v>-</v>
      </c>
      <c r="FQ23" s="16" t="str">
        <f>IF($A23&lt;=①基本情報と建物情報の入力!$G$20, IF(①基本情報と建物情報の入力!$H45&gt;=2, SUM(EO23,ER23),"-"),"-")</f>
        <v>-</v>
      </c>
      <c r="FR23" s="25" t="str">
        <f>IF($A23&lt;=①基本情報と建物情報の入力!$G$20, IF(①基本情報と建物情報の入力!$H45&gt;=3, SUM(EP23,ES23),"-"),"-")</f>
        <v>-</v>
      </c>
      <c r="FS23" s="24" t="str">
        <f>IF($A23&lt;=①基本情報と建物情報の入力!$G$20, IF(①基本情報と建物情報の入力!$H45&gt;=1, AQ23,"-"),"-")</f>
        <v>-</v>
      </c>
      <c r="FT23" s="16" t="str">
        <f>IF($A23&lt;=①基本情報と建物情報の入力!$G$20, IF(①基本情報と建物情報の入力!$H45&gt;=2, AR23,"-"),"-")</f>
        <v>-</v>
      </c>
      <c r="FU23" s="25" t="str">
        <f>IF($A23&lt;=①基本情報と建物情報の入力!$G$20, IF(①基本情報と建物情報の入力!$H45&gt;=3, AS23,"-"),"-")</f>
        <v>-</v>
      </c>
      <c r="FV23" s="24" t="str">
        <f>IF($A23&lt;=①基本情報と建物情報の入力!$G$20, IF(①基本情報と建物情報の入力!$H45&gt;=1, SUM(EU23,EX23,FA23,FD23,FG23,FJ23,FM23,FP23,FS23),"-"),"-")</f>
        <v>-</v>
      </c>
      <c r="FW23" s="16" t="str">
        <f>IF($A23&lt;=①基本情報と建物情報の入力!$G$20, IF(①基本情報と建物情報の入力!$H45&gt;=2, SUM(EV23,EY23,FB23,FE23,FH23,FK23,FN23,FQ23,FT23),"-"),"-")</f>
        <v>-</v>
      </c>
      <c r="FX23" s="25" t="str">
        <f>IF($A23&lt;=①基本情報と建物情報の入力!$G$20, IF(①基本情報と建物情報の入力!$H45&gt;=3, SUM(EW23,EZ23,FC23,FF23,FI23,FL23,FO23,FR23,FU23),"-"),"-")</f>
        <v>-</v>
      </c>
      <c r="FY23" s="99"/>
      <c r="FZ23" s="24" t="str">
        <f>IF($A23&lt;=①基本情報と建物情報の入力!$G$20, ①基本情報と建物情報の入力!H$61, "-")</f>
        <v>-</v>
      </c>
      <c r="GA23" s="16" t="str">
        <f>IF($A23&lt;=①基本情報と建物情報の入力!$G$20, ①基本情報と建物情報の入力!H$62, "-")</f>
        <v>-</v>
      </c>
      <c r="GB23" s="16" t="str">
        <f>IF($A23&lt;=①基本情報と建物情報の入力!$G$20, ①基本情報と建物情報の入力!H$63, "-")</f>
        <v>-</v>
      </c>
      <c r="GC23" s="16" t="str">
        <f>IF($A23&lt;=①基本情報と建物情報の入力!$G$20, ①基本情報と建物情報の入力!H$64, "-")</f>
        <v>-</v>
      </c>
      <c r="GD23" s="16" t="str">
        <f>IF($A23&lt;=①基本情報と建物情報の入力!$G$20, ①基本情報と建物情報の入力!H$65, "-")</f>
        <v>-</v>
      </c>
      <c r="GE23" s="16" t="str">
        <f>IF($A23&lt;=①基本情報と建物情報の入力!$G$20, ①基本情報と建物情報の入力!H$66, "-")</f>
        <v>-</v>
      </c>
      <c r="GF23" s="16" t="str">
        <f>IF(A23&lt;=①基本情報と建物情報の入力!$G$20, ①基本情報と建物情報の入力!$H$66/(2*(0.09-0.15)*①基本情報と建物情報の入力!$H$66+1),"-")</f>
        <v>-</v>
      </c>
      <c r="GG23" s="16" t="str">
        <f>IF($A23&lt;=①基本情報と建物情報の入力!$G$20, ①基本情報と建物情報の入力!H$67, "-")</f>
        <v>-</v>
      </c>
      <c r="GH23" s="25" t="str">
        <f>IF($A23&lt;=①基本情報と建物情報の入力!$G$20, 4.65, "-")</f>
        <v>-</v>
      </c>
      <c r="GI23" s="99"/>
      <c r="GJ23" s="24" t="str">
        <f>IF($A23&lt;=①基本情報と建物情報の入力!$G$20,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3" s="16" t="str">
        <f t="array" ref="GK23">IF($A23&lt;=①基本情報と建物情報の入力!$G$20,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3" s="16" t="str">
        <f t="array" ref="GL23">IF($A23&lt;=①基本情報と建物情報の入力!$G$20,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3" s="16" t="str">
        <f t="array" ref="GM23">IF($A23&lt;=①基本情報と建物情報の入力!$G$20,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3" s="16" t="str">
        <f t="array" ref="GN23">IF($A23&lt;=①基本情報と建物情報の入力!$G$20,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3" s="16" t="str">
        <f t="array" ref="GO23">IF($A23&lt;=①基本情報と建物情報の入力!$G$20,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3" s="16" t="str">
        <f t="array" ref="GP23">IF($A23&lt;=①基本情報と建物情報の入力!$G$20,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3" s="16" t="str">
        <f t="array" ref="GQ23">IF($A23&lt;=①基本情報と建物情報の入力!$G$20,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3" s="16" t="str">
        <f t="array" ref="GR23">IF($A23&lt;=①基本情報と建物情報の入力!$G$20,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3" s="16" t="str">
        <f t="array" ref="GS23">IF($A23&lt;=①基本情報と建物情報の入力!$G$20,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3" s="25" t="str">
        <f t="array" ref="GT23">IF($A23&lt;=①基本情報と建物情報の入力!$G$20,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3" s="99"/>
      <c r="GV23" s="24" t="str">
        <f>IF($A23&lt;=①基本情報と建物情報の入力!$G$20, 温度差係数!$A$10, "-")</f>
        <v>-</v>
      </c>
      <c r="GW23" s="16" t="str">
        <f>IF($A23&lt;=①基本情報と建物情報の入力!$G$20,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3" s="16" t="str">
        <f>IF($A23&lt;=①基本情報と建物情報の入力!$G$20, 温度差係数!$B$10, "-")</f>
        <v>-</v>
      </c>
      <c r="GY23" s="25" t="str">
        <f>IF($A23&lt;=①基本情報と建物情報の入力!$G$20, INDEX(温度差係数!$C$10:$J$10, 0, MATCH(①基本情報と建物情報の入力!$G$13, 温度差係数!$C$9:$J$9, 0)), "-")</f>
        <v>-</v>
      </c>
      <c r="GZ23" s="99"/>
      <c r="HA23" s="24" t="str">
        <f>IF($A23&lt;=①基本情報と建物情報の入力!$G$20, IF(①基本情報と建物情報の入力!$H45&gt;=1, EH23*$FZ23*$GV23+EK23*$FZ23*$GW23,"-"),"-")</f>
        <v>-</v>
      </c>
      <c r="HB23" s="16" t="str">
        <f>IF($A23&lt;=①基本情報と建物情報の入力!$G$20, IF(①基本情報と建物情報の入力!$H45&gt;=2, EI23*$FZ23*$GV23+EL23*$FZ23*$GW23,"-"),"-")</f>
        <v>-</v>
      </c>
      <c r="HC23" s="25" t="str">
        <f>IF($A23&lt;=①基本情報と建物情報の入力!$G$20, IF(①基本情報と建物情報の入力!$H45&gt;=3, EJ23*$FZ23*$GV23+EM23*$FZ23*$GW23,"-"),"-")</f>
        <v>-</v>
      </c>
      <c r="HD23" s="24" t="str">
        <f>IF($A23&lt;=①基本情報と建物情報の入力!$G$20, IF(①基本情報と建物情報の入力!$H45&gt;=1, EX23*$GA23*$GV23,"-"),"-")</f>
        <v>-</v>
      </c>
      <c r="HE23" s="16" t="str">
        <f>IF($A23&lt;=①基本情報と建物情報の入力!$G$20, IF(①基本情報と建物情報の入力!$H45&gt;=2, EY23*$GA23*$GV23,"-"),"-")</f>
        <v>-</v>
      </c>
      <c r="HF23" s="25" t="str">
        <f>IF($A23&lt;=①基本情報と建物情報の入力!$G$20, IF(①基本情報と建物情報の入力!$H45&gt;=3, EZ23*$GA23*$GV23,"-"),"-")</f>
        <v>-</v>
      </c>
      <c r="HG23" s="24" t="str">
        <f>IF($A23&lt;=①基本情報と建物情報の入力!$G$20, IF(①基本情報と建物情報の入力!$H45&gt;=1, FA23*$GB23*$GX23,"-"),"-")</f>
        <v>-</v>
      </c>
      <c r="HH23" s="16" t="str">
        <f>IF($A23&lt;=①基本情報と建物情報の入力!$G$20, IF(①基本情報と建物情報の入力!$H45&gt;=2, FB23*$GB23*$GX23,"-"),"-")</f>
        <v>-</v>
      </c>
      <c r="HI23" s="25" t="str">
        <f>IF($A23&lt;=①基本情報と建物情報の入力!$G$20, IF(①基本情報と建物情報の入力!$H45&gt;=3, FC23*$GB23*$GX23,"-"),"-")</f>
        <v>-</v>
      </c>
      <c r="HJ23" s="24" t="str">
        <f>IF($A23&lt;=①基本情報と建物情報の入力!$G$20, IF(①基本情報と建物情報の入力!$H45&gt;=1, FD23*$GC23*$GV23,"-"),"-")</f>
        <v>-</v>
      </c>
      <c r="HK23" s="16" t="str">
        <f>IF($A23&lt;=①基本情報と建物情報の入力!$G$20, IF(①基本情報と建物情報の入力!$H45&gt;=2, FE23*$GC23*$GV23,"-"),"-")</f>
        <v>-</v>
      </c>
      <c r="HL23" s="25" t="str">
        <f>IF($A23&lt;=①基本情報と建物情報の入力!$G$20, IF(①基本情報と建物情報の入力!$H45&gt;=3, FF23*$GC23*$GV23,"-"),"-")</f>
        <v>-</v>
      </c>
      <c r="HM23" s="24" t="str">
        <f>IF($A23&lt;=①基本情報と建物情報の入力!$G$20, IF(①基本情報と建物情報の入力!$H45&gt;=1, FG23*$GD23*$GY23,"-"),"-")</f>
        <v>-</v>
      </c>
      <c r="HN23" s="16" t="str">
        <f>IF($A23&lt;=①基本情報と建物情報の入力!$G$20, IF(①基本情報と建物情報の入力!$H45&gt;=2, FH23*$GD23*$GY23,"-"),"-")</f>
        <v>-</v>
      </c>
      <c r="HO23" s="25" t="str">
        <f>IF($A23&lt;=①基本情報と建物情報の入力!$G$20, IF(①基本情報と建物情報の入力!$H45&gt;=3, FI23*$GD23*$GY23,"-"),"-")</f>
        <v>-</v>
      </c>
      <c r="HP23" s="24" t="str">
        <f>IF($A23&lt;=①基本情報と建物情報の入力!$G$20, IF(①基本情報と建物情報の入力!$H45&gt;=1, FJ23*$GE23*$GY23,"-"),"-")</f>
        <v>-</v>
      </c>
      <c r="HQ23" s="16" t="str">
        <f>IF($A23&lt;=①基本情報と建物情報の入力!$G$20, IF(①基本情報と建物情報の入力!$H45&gt;=2, FK23*$GE23*$GY23,"-"),"-")</f>
        <v>-</v>
      </c>
      <c r="HR23" s="25" t="str">
        <f>IF($A23&lt;=①基本情報と建物情報の入力!$G$20, IF(①基本情報と建物情報の入力!$H45&gt;=3, FL23*$GE23*$GY23,"-"),"-")</f>
        <v>-</v>
      </c>
      <c r="HS23" s="24" t="str">
        <f>IF($A23&lt;=①基本情報と建物情報の入力!$G$20, IF(①基本情報と建物情報の入力!$H45&gt;=1, FM23*$GF23*$GY23,"-"),"-")</f>
        <v>-</v>
      </c>
      <c r="HT23" s="16" t="str">
        <f>IF($A23&lt;=①基本情報と建物情報の入力!$G$20, IF(①基本情報と建物情報の入力!$H45&gt;=2, FN23*$GF23*$GY23,"-"),"-")</f>
        <v>-</v>
      </c>
      <c r="HU23" s="25" t="str">
        <f>IF($A23&lt;=①基本情報と建物情報の入力!$G$20, IF(①基本情報と建物情報の入力!$H45&gt;=3, FO23*$GF23*$GY23,"-"),"-")</f>
        <v>-</v>
      </c>
      <c r="HV23" s="24" t="str">
        <f>IF($A23&lt;=①基本情報と建物情報の入力!$G$20, IF(①基本情報と建物情報の入力!$H45&gt;=1, EN23*$GG23*$GV23+EQ23*$GG23*$GW23,"-"),"-")</f>
        <v>-</v>
      </c>
      <c r="HW23" s="16" t="str">
        <f>IF($A23&lt;=①基本情報と建物情報の入力!$G$20, IF(①基本情報と建物情報の入力!$H45&gt;=2, EO23*$GG23*$GV23+ER23*$GG23*$GW23,"-"),"-")</f>
        <v>-</v>
      </c>
      <c r="HX23" s="25" t="str">
        <f>IF($A23&lt;=①基本情報と建物情報の入力!$G$20, IF(①基本情報と建物情報の入力!$H45&gt;=3, EP23*$GG23*$GV23+ES23*$GG23*$GW23,"-"),"-")</f>
        <v>-</v>
      </c>
      <c r="HY23" s="24" t="str">
        <f>IF($A23&lt;=①基本情報と建物情報の入力!$G$20, IF(①基本情報と建物情報の入力!$H45&gt;=1, FS23*$GH23*$GW23,"-"),"-")</f>
        <v>-</v>
      </c>
      <c r="HZ23" s="16" t="str">
        <f>IF($A23&lt;=①基本情報と建物情報の入力!$G$20, IF(①基本情報と建物情報の入力!$H45&gt;=2, FT23*$GH23*$GW23,"-"),"-")</f>
        <v>-</v>
      </c>
      <c r="IA23" s="25" t="str">
        <f>IF($A23&lt;=①基本情報と建物情報の入力!$G$20, IF(①基本情報と建物情報の入力!$H45&gt;=3, FU23*$GH23*$GW23,"-"),"-")</f>
        <v>-</v>
      </c>
      <c r="IB23" s="99"/>
      <c r="IC23" s="24" t="str">
        <f>IF($A23&lt;=①基本情報と建物情報の入力!$G$20, IF(①基本情報と建物情報の入力!$H45&gt;=1, SUM(BP23:BQ23,BS23) *$GJ23*$GV23+BR23*$GJ23*$GW23,"-"),"-")</f>
        <v>-</v>
      </c>
      <c r="ID23" s="16" t="str">
        <f>IF($A23&lt;=①基本情報と建物情報の入力!$G$20, IF(①基本情報と建物情報の入力!$H45&gt;=2, SUM(BT23:BU23,BW23) *$GJ23*$GV23+BV23*$GJ23*$GW23,"-"),"-")</f>
        <v>-</v>
      </c>
      <c r="IE23" s="25" t="str">
        <f>IF($A23&lt;=①基本情報と建物情報の入力!$G$20, IF(①基本情報と建物情報の入力!$H45&gt;=3, SUM(BX23:BY23,CA23) *$GJ23*$GV23+BZ23*$GJ23*$GW23,"-"),"-")</f>
        <v>-</v>
      </c>
      <c r="IF23" s="24" t="str">
        <f>IF($A23&lt;=①基本情報と建物情報の入力!$G$20, IF(①基本情報と建物情報の入力!$H45&gt;=1, CB23*$GK23*$GV23,"-"),"-")</f>
        <v>-</v>
      </c>
      <c r="IG23" s="16" t="str">
        <f>IF($A23&lt;=①基本情報と建物情報の入力!$G$20, IF(①基本情報と建物情報の入力!$H45&gt;=2, CC23*$GK23*$GV23,"-"),"-")</f>
        <v>-</v>
      </c>
      <c r="IH23" s="25" t="str">
        <f>IF($A23&lt;=①基本情報と建物情報の入力!$G$20, IF(①基本情報と建物情報の入力!$H45&gt;=3, CD23*$GK23*$GV23,"-"),"-")</f>
        <v>-</v>
      </c>
      <c r="II23" s="24" t="str">
        <f>IF($A23&lt;=①基本情報と建物情報の入力!$G$20, IF(①基本情報と建物情報の入力!$H45&gt;=1, CE23*$GL23*$GV23,"-"),"-")</f>
        <v>-</v>
      </c>
      <c r="IJ23" s="16" t="str">
        <f>IF($A23&lt;=①基本情報と建物情報の入力!$G$20, IF(①基本情報と建物情報の入力!$H45&gt;=2, CF23*$GL23*$GV23,"-"),"-")</f>
        <v>-</v>
      </c>
      <c r="IK23" s="25" t="str">
        <f>IF($A23&lt;=①基本情報と建物情報の入力!$G$20, IF(①基本情報と建物情報の入力!$H45&gt;=3, CG23*$GL23*$GV23,"-"),"-")</f>
        <v>-</v>
      </c>
      <c r="IL23" s="24" t="str">
        <f>IF($A23&lt;=①基本情報と建物情報の入力!$G$20, IF(①基本情報と建物情報の入力!$H45&gt;=1, SUM(CH23:CI23,CK23)*$GM23*$GV23+CJ23*$GM23*$GW23,"-"),"-")</f>
        <v>-</v>
      </c>
      <c r="IM23" s="16" t="str">
        <f>IF($A23&lt;=①基本情報と建物情報の入力!$G$20, IF(①基本情報と建物情報の入力!$H45&gt;=2, SUM(CL23:CM23,CO23)*$GM23*$GV23+CN23*$GM23*$GW23,"-"),"-")</f>
        <v>-</v>
      </c>
      <c r="IN23" s="25" t="str">
        <f>IF($A23&lt;=①基本情報と建物情報の入力!$G$20, IF(①基本情報と建物情報の入力!$H45&gt;=3, SUM(CP23:CQ23,CS23)*$GM23*$GV23+CR23*$GM23*$GW23,"-"),"-")</f>
        <v>-</v>
      </c>
      <c r="IO23" s="24" t="str">
        <f>IF($A23&lt;=①基本情報と建物情報の入力!$G$20, IF(①基本情報と建物情報の入力!$H45&gt;=1, CT23*$GN23*$GV23,"-"),"-")</f>
        <v>-</v>
      </c>
      <c r="IP23" s="16" t="str">
        <f>IF($A23&lt;=①基本情報と建物情報の入力!$G$20, IF(①基本情報と建物情報の入力!$H45&gt;=2, CU23*$GN23*$GV23,"-"),"-")</f>
        <v>-</v>
      </c>
      <c r="IQ23" s="25" t="str">
        <f>IF($A23&lt;=①基本情報と建物情報の入力!$G$20, IF(①基本情報と建物情報の入力!$H45&gt;=3, CV23*$GN23*$GV23,"-"),"-")</f>
        <v>-</v>
      </c>
      <c r="IR23" s="24" t="str">
        <f>IF($A23&lt;=①基本情報と建物情報の入力!$G$20, IF(①基本情報と建物情報の入力!$H45&gt;=1, SUM(CW23:CX23,CZ23)*$GO23*$GV23+CY23*$GO23*$GW23,"-"),"-")</f>
        <v>-</v>
      </c>
      <c r="IS23" s="16" t="str">
        <f>IF($A23&lt;=①基本情報と建物情報の入力!$G$20, IF(①基本情報と建物情報の入力!$H45&gt;=2, SUM(DA23:DB23,DD23)*$GO23*$GV23+DC23*$GO23*$GW23,"-"),"-")</f>
        <v>-</v>
      </c>
      <c r="IT23" s="25" t="str">
        <f>IF($A23&lt;=①基本情報と建物情報の入力!$G$20, IF(①基本情報と建物情報の入力!$H45&gt;=3, SUM(DE23:DF23,DH23)*$GO23*$GV23+DG23*$GO23*$GW23,"-"),"-")</f>
        <v>-</v>
      </c>
      <c r="IU23" s="24" t="str">
        <f>IF($A23&lt;=①基本情報と建物情報の入力!$G$20, IF(①基本情報と建物情報の入力!$H45&gt;=1, DI23*$GP23*$GV23,"-"),"-")</f>
        <v>-</v>
      </c>
      <c r="IV23" s="16" t="str">
        <f>IF($A23&lt;=①基本情報と建物情報の入力!$G$20, IF(①基本情報と建物情報の入力!$H45&gt;=2, DJ23*$GP23*$GV23,"-"),"-")</f>
        <v>-</v>
      </c>
      <c r="IW23" s="25" t="str">
        <f>IF($A23&lt;=①基本情報と建物情報の入力!$G$20, IF(①基本情報と建物情報の入力!$H45&gt;=3, DK23*$GP23*$GV23,"-"),"-")</f>
        <v>-</v>
      </c>
      <c r="IX23" s="24" t="str">
        <f>IF($A23&lt;=①基本情報と建物情報の入力!$G$20, IF(①基本情報と建物情報の入力!$H45&gt;=1, DL23*$GQ23*$GV23,"-"),"-")</f>
        <v>-</v>
      </c>
      <c r="IY23" s="16" t="str">
        <f>IF($A23&lt;=①基本情報と建物情報の入力!$G$20, IF(①基本情報と建物情報の入力!$H45&gt;=2, DM23*$GQ23*$GV23,"-"),"-")</f>
        <v>-</v>
      </c>
      <c r="IZ23" s="25" t="str">
        <f>IF($A23&lt;=①基本情報と建物情報の入力!$G$20, IF(①基本情報と建物情報の入力!$H45&gt;=3, DN23*$GQ23*$GV23,"-"),"-")</f>
        <v>-</v>
      </c>
      <c r="JA23" s="24" t="str">
        <f>IF($A23&lt;=①基本情報と建物情報の入力!$G$20, IF(①基本情報と建物情報の入力!$H45&gt;=1, DO23*$GR23*$GV23,"-"),"-")</f>
        <v>-</v>
      </c>
      <c r="JB23" s="16" t="str">
        <f>IF($A23&lt;=①基本情報と建物情報の入力!$G$20, IF(①基本情報と建物情報の入力!$H45&gt;=2, DP23*$GR23*$GV23,"-"),"-")</f>
        <v>-</v>
      </c>
      <c r="JC23" s="25" t="str">
        <f>IF($A23&lt;=①基本情報と建物情報の入力!$G$20, IF(①基本情報と建物情報の入力!$H45&gt;=3, DQ23*$GR23*$GV23,"-"),"-")</f>
        <v>-</v>
      </c>
      <c r="JD23" s="24" t="str">
        <f>IF($A23&lt;=①基本情報と建物情報の入力!$G$20, IF(①基本情報と建物情報の入力!$H45&gt;=1, SUM(DR23:DS23,DU23)*$GS23*$GV23+DT23*$GS23*$GW23,"-"),"-")</f>
        <v>-</v>
      </c>
      <c r="JE23" s="16" t="str">
        <f>IF($A23&lt;=①基本情報と建物情報の入力!$G$20, IF(①基本情報と建物情報の入力!$H45&gt;=2, SUM(DV23:DW23,DY23)*$GS23*$GV23+DX23*$GS23*$GW23,"-"),"-")</f>
        <v>-</v>
      </c>
      <c r="JF23" s="25" t="str">
        <f>IF($A23&lt;=①基本情報と建物情報の入力!$G$20, IF(①基本情報と建物情報の入力!$H45&gt;=3, SUM(DZ23:EA23,EC23)*$GS23*$GV23+EB23*$GS23*$GW23,"-"),"-")</f>
        <v>-</v>
      </c>
      <c r="JG23" s="24" t="str">
        <f>IF($A23&lt;=①基本情報と建物情報の入力!$G$20, IF(①基本情報と建物情報の入力!$H45&gt;=1, ED23*$GT23*$GX23,"-"),"-")</f>
        <v>-</v>
      </c>
      <c r="JH23" s="16" t="str">
        <f>IF($A23&lt;=①基本情報と建物情報の入力!$G$20, IF(①基本情報と建物情報の入力!$H45&gt;=2, EE23*$GT23*$GX23,"-"),"-")</f>
        <v>-</v>
      </c>
      <c r="JI23" s="25" t="str">
        <f>IF($A23&lt;=①基本情報と建物情報の入力!$G$20, IF(①基本情報と建物情報の入力!$H45&gt;=3, EF23*$GT23*$GX23,"-"),"-")</f>
        <v>-</v>
      </c>
      <c r="JJ23" s="99"/>
      <c r="JK23" s="24" t="str">
        <f>IF($A23&lt;=①基本情報と建物情報の入力!$G$20, IF(①基本情報と建物情報の入力!$H45&gt;=1, SUM(HA23,HD23,HG23,HJ23,HM23,HP23,HS23,HV23,HY23)+SUM(IC23,IF23,II23,IL23,IO23,IR23,IU23,IX23,JA23,JD23,JG23),"-"),"-")</f>
        <v>-</v>
      </c>
      <c r="JL23" s="16" t="str">
        <f>IF($A23&lt;=①基本情報と建物情報の入力!$G$20, IF(①基本情報と建物情報の入力!$H45&gt;=2, SUM(HB23,HE23,HH23,HK23,HN23,HQ23,HT23,HW23,HZ23)+SUM(ID23,IG23,IJ23,IM23,IP23,IS23,IV23,IY23,JB23,JE23,JH23),"-"),"-")</f>
        <v>-</v>
      </c>
      <c r="JM23" s="25" t="str">
        <f>IF($A23&lt;=①基本情報と建物情報の入力!$G$20, IF(①基本情報と建物情報の入力!$H45&gt;=3, SUM(HC23,HF23,HI23,HL23,HO23,HR23,HU23,HX23,IA23)+SUM(IE23,IH23,IK23,IN23,IQ23,IT23,IW23,IZ23,JC23,JF23,JI23),"-"),"-")</f>
        <v>-</v>
      </c>
      <c r="JN23" s="16" t="str">
        <f>IF($A23&lt;=①基本情報と建物情報の入力!$G$20, IF(①基本情報と建物情報の入力!$H45&gt;=1, ROUNDUP(JK23/FV23, 2),"-"),"-")</f>
        <v>-</v>
      </c>
      <c r="JO23" s="16" t="str">
        <f>IF($A23&lt;=①基本情報と建物情報の入力!$G$20, IF(①基本情報と建物情報の入力!$H45&gt;=2, ROUNDUP(JL23/FW23, 2),"-"),"-")</f>
        <v>-</v>
      </c>
      <c r="JP23" s="16" t="str">
        <f>IF($A23&lt;=①基本情報と建物情報の入力!$G$20, IF(①基本情報と建物情報の入力!$H45&gt;=3, ROUNDUP(JM23/FX23, 2),"-"),"-")</f>
        <v>-</v>
      </c>
      <c r="JQ23" s="99"/>
      <c r="JR23" s="101" t="str">
        <f>IF($A23&lt;=①基本情報と建物情報の入力!$G$20, INDEX(方位係数!$B$7:$H$16, MATCH(JR$4, 方位係数!$A$7:$A$16,0), MATCH(①基本情報と建物情報の入力!$G$13, 方位係数!$B$6:$I$6,0)),"-")</f>
        <v>-</v>
      </c>
      <c r="JS23" s="101" t="str">
        <f>IF($A23&lt;=①基本情報と建物情報の入力!$G$20, INDEX(方位係数!$B$7:$H$16, MATCH(JS$4, 方位係数!$A$7:$A$16,0), MATCH(①基本情報と建物情報の入力!$G$13, 方位係数!$B$6:$I$6,0)),"-")</f>
        <v>-</v>
      </c>
      <c r="JT23" s="101" t="str">
        <f>IF($A23&lt;=①基本情報と建物情報の入力!$G$20, INDEX(方位係数!$B$7:$H$16, MATCH(JT$4, 方位係数!$A$7:$A$16,0), MATCH(①基本情報と建物情報の入力!$G$13, 方位係数!$B$6:$I$6,0)),"-")</f>
        <v>-</v>
      </c>
      <c r="JU23" s="101" t="str">
        <f>IF($A23&lt;=①基本情報と建物情報の入力!$G$20, INDEX(方位係数!$B$7:$H$16, MATCH(JU$4, 方位係数!$A$7:$A$16,0), MATCH(①基本情報と建物情報の入力!$G$13, 方位係数!$B$6:$I$6,0)),"-")</f>
        <v>-</v>
      </c>
      <c r="JV23" s="101" t="str">
        <f>IF($A23&lt;=①基本情報と建物情報の入力!$G$20, INDEX(方位係数!$B$7:$H$16, MATCH(JV$4, 方位係数!$A$7:$A$16,0), MATCH(①基本情報と建物情報の入力!$G$13, 方位係数!$B$6:$I$6,0)),"-")</f>
        <v>-</v>
      </c>
      <c r="JW23" s="99"/>
      <c r="JX23" s="24" t="str">
        <f>IF($A23&lt;=①基本情報と建物情報の入力!$G$20, IF(①基本情報と建物情報の入力!$H45&gt;=1, IF(AT23=0, 0, AT23*0.034*($FZ23+(BP23*$GJ23+$CE23*$GL23+CH23*$GM23+CW23*$GO23+DR23*$GS23)/AT23)*JR23),"-"),"-")</f>
        <v>-</v>
      </c>
      <c r="JY23" s="16" t="str">
        <f>IF($A23&lt;=①基本情報と建物情報の入力!$G$20, IF(①基本情報と建物情報の入力!$H45&gt;=1, IF(AU23=0, 0, AU23*0.034*($FZ23+(BQ23*$GJ23+$CE23*$GL23+CI23*$GM23+CX23*$GO23+DS23*$GS23)/AU23)*JS23),"-"),"-")</f>
        <v>-</v>
      </c>
      <c r="JZ23" s="16" t="str">
        <f>IF($A23&lt;=①基本情報と建物情報の入力!$G$20, IF(①基本情報と建物情報の入力!$H45&gt;=1, IF(AV23=0, 0, AV23*0.034*($FZ23+(BR23*$GJ23+$CE23*$GL23+CJ23*$GM23+CY23*$GO23+DT23*$GS23)/AV23)*JT23),"-"),"-")</f>
        <v>-</v>
      </c>
      <c r="KA23" s="25" t="str">
        <f>IF($A23&lt;=①基本情報と建物情報の入力!$G$20, IF(①基本情報と建物情報の入力!$H45&gt;=1, IF(AW23=0, 0, AW23*0.034*($FZ23+(BS23*$GJ23+$CE23*$GL23+CK23*$GM23+CZ23*$GO23+DU23*$GS23)/AW23)*JU23),"-"),"-")</f>
        <v>-</v>
      </c>
      <c r="KB23" s="24" t="str">
        <f>IF($A23&lt;=①基本情報と建物情報の入力!$G$20, IF(①基本情報と建物情報の入力!$H45&gt;=2, IF(AX23=0, 0, AX23*0.034*($FZ23+(BT23*$GJ23+$CF23*$GL23+CL23*$GM23+DA23*$GO23+DV23*$GS23)/AX23)*JR23),"-"),"-")</f>
        <v>-</v>
      </c>
      <c r="KC23" s="16" t="str">
        <f>IF($A23&lt;=①基本情報と建物情報の入力!$G$20, IF(①基本情報と建物情報の入力!$H45&gt;=2, IF(AY23=0, 0, AY23*0.034*($FZ23+(BU23*$GJ23+$CF23*$GL23+CM23*$GM23+DB23*$GO23+DW23*$GS23)/AY23)*JS23),"-"),"-")</f>
        <v>-</v>
      </c>
      <c r="KD23" s="16" t="str">
        <f>IF($A23&lt;=①基本情報と建物情報の入力!$G$20, IF(①基本情報と建物情報の入力!$H45&gt;=2, IF(AZ23=0, 0, AZ23*0.034*($FZ23+(BV23*$GJ23+$CF23*$GL23+CN23*$GM23+DC23*$GO23+DX23*$GS23)/AZ23)*JT23),"-"),"-")</f>
        <v>-</v>
      </c>
      <c r="KE23" s="25" t="str">
        <f>IF($A23&lt;=①基本情報と建物情報の入力!$G$20, IF(①基本情報と建物情報の入力!$H45&gt;=2, IF(BA23=0, 0, BA23*0.034*($FZ23+(BW23*$GJ23+$CF23*$GL23+CO23*$GM23+DD23*$GO23+DY23*$GS23)/BA23)*JU23),"-"),"-")</f>
        <v>-</v>
      </c>
      <c r="KF23" s="24" t="str">
        <f>IF($A23&lt;=①基本情報と建物情報の入力!$G$20, IF(①基本情報と建物情報の入力!$H45&gt;=3, IF(BB23=0, 0, BB23*0.034*($FZ23+(BX23*$GJ23+$CG23*$GL23+CP23*$GM23+DE23*$GO23+DZ23*$GS23)/BB23)*JR23),"-"),"-")</f>
        <v>-</v>
      </c>
      <c r="KG23" s="16" t="str">
        <f>IF($A23&lt;=①基本情報と建物情報の入力!$G$20, IF(①基本情報と建物情報の入力!$H45&gt;=3, IF(BC23=0, 0, BC23*0.034*($FZ23+(BY23*$GJ23+$CG23*$GL23+CQ23*$GM23+DF23*$GO23+EA23*$GS23)/BC23)*JS23),"-"),"-")</f>
        <v>-</v>
      </c>
      <c r="KH23" s="16" t="str">
        <f>IF($A23&lt;=①基本情報と建物情報の入力!$G$20, IF(①基本情報と建物情報の入力!$H45&gt;=3, IF(BD23=0, 0, BD23*0.034*($FZ23+(BZ23*$GJ23+$CG23*$GL23+CR23*$GM23+DG23*$GO23+EB23*$GS23)/BD23)*JT23),"-"),"-")</f>
        <v>-</v>
      </c>
      <c r="KI23" s="25" t="str">
        <f>IF($A23&lt;=①基本情報と建物情報の入力!$G$20, IF(①基本情報と建物情報の入力!$H45&gt;=3, IF(BE23=0, 0, BE23*0.034*($FZ23+(CA23*$GJ23+$CG23*$GL23+CS23*$GM23+DH23*$GO23+EC23*$GS23)/BE23)*JU23),"-"),"-")</f>
        <v>-</v>
      </c>
      <c r="KJ23" s="24" t="str">
        <f>IF($A23&lt;=①基本情報と建物情報の入力!$G$20, IF(①基本情報と建物情報の入力!$H45&gt;=1, IF(EX23=0, 0, EX23*0.034*($GA23+(CB23*$GK23+CT23*$GN23+DL23*$GQ23)/EX23)*$JV23),"-"),"-")</f>
        <v>-</v>
      </c>
      <c r="KK23" s="16" t="str">
        <f>IF($A23&lt;=①基本情報と建物情報の入力!$G$20, IF(①基本情報と建物情報の入力!$H45&gt;=2, IF(EY23=0, 0, EY23*0.034*($GA23+(CC23*$GK23+CU23*$GN23+DM23*$GQ23)/EY23)*$JV23),"-"),"-")</f>
        <v>-</v>
      </c>
      <c r="KL23" s="25" t="str">
        <f>IF($A23&lt;=①基本情報と建物情報の入力!$G$20, IF(①基本情報と建物情報の入力!$H45&gt;=3, IF(EZ23=0, 0, EZ23*0.034*($GA23+(CD23*$GK23+CV23*$GN23+DN23*$GQ23)/EZ23)*$JV23),"-"),"-")</f>
        <v>-</v>
      </c>
      <c r="KM23" s="24" t="str">
        <f>IF($A23&lt;=①基本情報と建物情報の入力!$G$20, 0.51,"-")</f>
        <v>-</v>
      </c>
      <c r="KN23" s="25" t="str">
        <f>IF($A23&lt;=①基本情報と建物情報の入力!$G$20, IF(①基本情報と建物情報の入力!$H45&gt;=1, ①基本情報と建物情報の入力!$H$68,"-"),"-")</f>
        <v>-</v>
      </c>
      <c r="KO23" s="24" t="str">
        <f>IF($A23&lt;=①基本情報と建物情報の入力!$G$20, IF(①基本情報と建物情報の入力!$H45&gt;=1, AE23*$KM23*$KN23*JR23,"-"),"-")</f>
        <v>-</v>
      </c>
      <c r="KP23" s="16" t="str">
        <f>IF($A23&lt;=①基本情報と建物情報の入力!$G$20, IF(①基本情報と建物情報の入力!$H45&gt;=1, AF23*$KM23*$KN23,"-"),"-")</f>
        <v>-</v>
      </c>
      <c r="KQ23" s="16" t="str">
        <f>IF($A23&lt;=①基本情報と建物情報の入力!$G$20, IF(①基本情報と建物情報の入力!$H45&gt;=1, AG23*$KM23*$KN23,"-"),"-")</f>
        <v>-</v>
      </c>
      <c r="KR23" s="25" t="str">
        <f>IF($A23&lt;=①基本情報と建物情報の入力!$G$20, IF(①基本情報と建物情報の入力!$H45&gt;=1, AH23*$KM23*$KN23,"-"),"-")</f>
        <v>-</v>
      </c>
      <c r="KS23" s="24" t="str">
        <f>IF($A23&lt;=①基本情報と建物情報の入力!$G$20, IF(①基本情報と建物情報の入力!$H45&gt;=2, AI23*$KM23*$KN23*JR23,"-"),"-")</f>
        <v>-</v>
      </c>
      <c r="KT23" s="16" t="str">
        <f>IF($A23&lt;=①基本情報と建物情報の入力!$G$20, IF(①基本情報と建物情報の入力!$H45&gt;=2, AJ23*$KM23*$KN23*JS23,"-"),"-")</f>
        <v>-</v>
      </c>
      <c r="KU23" s="16" t="str">
        <f>IF($A23&lt;=①基本情報と建物情報の入力!$G$20, IF(①基本情報と建物情報の入力!$H45&gt;=2, AK23*$KM23*$KN23*JT23,"-"),"-")</f>
        <v>-</v>
      </c>
      <c r="KV23" s="25" t="str">
        <f>IF($A23&lt;=①基本情報と建物情報の入力!$G$20, IF(①基本情報と建物情報の入力!$H45&gt;=2, AL23*$KM23*$KN23*JU23,"-"),"-")</f>
        <v>-</v>
      </c>
      <c r="KW23" s="24" t="str">
        <f>IF($A23&lt;=①基本情報と建物情報の入力!$G$20, IF(①基本情報と建物情報の入力!$H45&gt;=3, AM23*$KM23*$KN23*JR23,"-"),"-")</f>
        <v>-</v>
      </c>
      <c r="KX23" s="16" t="str">
        <f>IF($A23&lt;=①基本情報と建物情報の入力!$G$20, IF(①基本情報と建物情報の入力!$H45&gt;=3, AN23*$KM23*$KN23*JS23,"-"),"-")</f>
        <v>-</v>
      </c>
      <c r="KY23" s="16" t="str">
        <f>IF($A23&lt;=①基本情報と建物情報の入力!$G$20, IF(①基本情報と建物情報の入力!$H45&gt;=3, AO23*$KM23*$KN23*JT23,"-"),"-")</f>
        <v>-</v>
      </c>
      <c r="KZ23" s="25" t="str">
        <f>IF($A23&lt;=①基本情報と建物情報の入力!$G$20, IF(①基本情報と建物情報の入力!$H45&gt;=3, AP23*$KM23*$KN23*JU23,"-"),"-")</f>
        <v>-</v>
      </c>
      <c r="LA23" s="16" t="str">
        <f>IF($A23&lt;=①基本情報と建物情報の入力!$G$20, IF(①基本情報と建物情報の入力!$H45&gt;=1, SUM(JX23:KA23,KJ23,KO23:KR23), "-"), "-")</f>
        <v>-</v>
      </c>
      <c r="LB23" s="16" t="str">
        <f>IF($A23&lt;=①基本情報と建物情報の入力!$G$20, IF(①基本情報と建物情報の入力!$H45&gt;=2, SUM(KB23:KE23,KK23,KS23:KV23), "-"), "-")</f>
        <v>-</v>
      </c>
      <c r="LC23" s="16" t="str">
        <f>IF($A23&lt;=①基本情報と建物情報の入力!$G$20, IF(①基本情報と建物情報の入力!$H45&gt;=3, SUM(KF23:KI23,KL23,KW23:KZ23), "-"), "-")</f>
        <v>-</v>
      </c>
      <c r="LD23" s="137" t="str">
        <f>IF($A23&lt;=①基本情報と建物情報の入力!$G$20, IF(①基本情報と建物情報の入力!$H45&gt;=1, ROUNDDOWN(LA23/FV23*100, 1),"-"),"-")</f>
        <v>-</v>
      </c>
      <c r="LE23" s="138" t="str">
        <f>IF($A23&lt;=①基本情報と建物情報の入力!$G$20, IF(①基本情報と建物情報の入力!$H45&gt;=2, ROUNDDOWN(LB23/FW23*100, 1),"-"),"-")</f>
        <v>-</v>
      </c>
      <c r="LF23" s="139" t="str">
        <f>IF($A23&lt;=①基本情報と建物情報の入力!$G$20, IF(①基本情報と建物情報の入力!$H45&gt;=3, ROUNDDOWN(LC23/FX23*100, 1),"-"),"-")</f>
        <v>-</v>
      </c>
      <c r="LG23" s="99"/>
      <c r="LH23" s="102" t="str">
        <f>IF($A23&lt;=①基本情報と建物情報の入力!$G$20, INDEX(方位係数!$B$21:$I$30, MATCH(LH$4, 方位係数!$A$21:$A$30,0), MATCH(①基本情報と建物情報の入力!$G$13, 方位係数!$B$20:$I$20,0)),"-")</f>
        <v>-</v>
      </c>
      <c r="LI23" s="101" t="str">
        <f>IF($A23&lt;=①基本情報と建物情報の入力!$G$20, INDEX(方位係数!$B$21:$I$30, MATCH(LI$4, 方位係数!$A$21:$A$30,0), MATCH(①基本情報と建物情報の入力!$G$13, 方位係数!$B$20:$I$20,0)),"-")</f>
        <v>-</v>
      </c>
      <c r="LJ23" s="101" t="str">
        <f>IF($A23&lt;=①基本情報と建物情報の入力!$G$20, INDEX(方位係数!$B$21:$I$30, MATCH(LJ$4, 方位係数!$A$21:$A$30,0), MATCH(①基本情報と建物情報の入力!$G$13, 方位係数!$B$20:$I$20,0)),"-")</f>
        <v>-</v>
      </c>
      <c r="LK23" s="101" t="str">
        <f>IF($A23&lt;=①基本情報と建物情報の入力!$G$20, INDEX(方位係数!$B$21:$I$30, MATCH(LK$4, 方位係数!$A$21:$A$30,0), MATCH(①基本情報と建物情報の入力!$G$13, 方位係数!$B$20:$I$20,0)),"-")</f>
        <v>-</v>
      </c>
      <c r="LL23" s="103" t="str">
        <f>IF($A23&lt;=①基本情報と建物情報の入力!$G$20, INDEX(方位係数!$B$21:$I$30, MATCH(LL$4, 方位係数!$A$21:$A$30,0), MATCH(①基本情報と建物情報の入力!$G$13, 方位係数!$B$20:$I$20,0)),"-")</f>
        <v>-</v>
      </c>
      <c r="LM23" s="99"/>
      <c r="LN23" s="46" t="str">
        <f>IF($A23&lt;=①基本情報と建物情報の入力!$G$20, IF(①基本情報と建物情報の入力!$H45&gt;=1, IF(AT23=0, 0, AT23*0.034*($FZ23+(BP23*$GJ23+$CE23*$GL23+CH23*$GM23+CW23*$GO23+DR23*$GS23)/AT23)*LH23),"-"),"-")</f>
        <v>-</v>
      </c>
      <c r="LO23" s="47" t="str">
        <f>IF($A23&lt;=①基本情報と建物情報の入力!$G$20, IF(①基本情報と建物情報の入力!$H45&gt;=1, IF(AU23=0, 0, AU23*0.034*($FZ23+(BQ23*$GJ23+$CE23*$GL23+CI23*$GM23+CX23*$GO23+DS23*$GS23)/AU23)*LI23),"-"),"-")</f>
        <v>-</v>
      </c>
      <c r="LP23" s="47" t="str">
        <f>IF($A23&lt;=①基本情報と建物情報の入力!$G$20, IF(①基本情報と建物情報の入力!$H45&gt;=1, IF(AV23=0, 0, AV23*0.034*($FZ23+(BR23*$GJ23+$CE23*$GL23+CJ23*$GM23+CY23*$GO23+DT23*$GS23)/AV23)*LJ23),"-"),"-")</f>
        <v>-</v>
      </c>
      <c r="LQ23" s="104" t="str">
        <f>IF($A23&lt;=①基本情報と建物情報の入力!$G$20, IF(①基本情報と建物情報の入力!$H45&gt;=1, IF(AW23=0, 0, AW23*0.034*($FZ23+(BS23*$GJ23+$CE23*$GL23+CK23*$GM23+CZ23*$GO23+DU23*$GS23)/AW23)*LK23),"-"),"-")</f>
        <v>-</v>
      </c>
      <c r="LR23" s="24" t="str">
        <f>IF($A23&lt;=①基本情報と建物情報の入力!$G$20, IF(①基本情報と建物情報の入力!$H45&gt;=2, IF(AX23=0, 0, AX23*0.034*($FZ23+(BT23*$GJ23+$CF23*$GL23+CL23*$GM23+DA23*$GO23+DV23*$GS23)/AX23)*LH23),"-"),"-")</f>
        <v>-</v>
      </c>
      <c r="LS23" s="16" t="str">
        <f>IF($A23&lt;=①基本情報と建物情報の入力!$G$20, IF(①基本情報と建物情報の入力!$H45&gt;=2, IF(AY23=0, 0, AY23*0.034*($FZ23+(BU23*$GJ23+$CF23*$GL23+CM23*$GM23+DB23*$GO23+DW23*$GS23)/AY23)*LI23),"-"),"-")</f>
        <v>-</v>
      </c>
      <c r="LT23" s="16" t="str">
        <f>IF($A23&lt;=①基本情報と建物情報の入力!$G$20, IF(①基本情報と建物情報の入力!$H45&gt;=2, IF(AZ23=0, 0, AZ23*0.034*($FZ23+(BV23*$GJ23+$CF23*$GL23+CN23*$GM23+DC23*$GO23+DX23*$GS23)/AZ23)*LJ23),"-"),"-")</f>
        <v>-</v>
      </c>
      <c r="LU23" s="25" t="str">
        <f>IF($A23&lt;=①基本情報と建物情報の入力!$G$20, IF(①基本情報と建物情報の入力!$H45&gt;=2, IF(BA23=0, 0, BA23*0.034*($FZ23+(BW23*$GJ23+$CF23*$GL23+CO23*$GM23+DD23*$GO23+DY23*$GS23)/BA23)*LK23),"-"),"-")</f>
        <v>-</v>
      </c>
      <c r="LV23" s="24" t="str">
        <f>IF($A23&lt;=①基本情報と建物情報の入力!$G$20, IF(①基本情報と建物情報の入力!$H45&gt;=3, IF(BB23=0, 0, BB23*0.034*($FZ23+(BX23*$GJ23+$CG23*$GL23+CP23*$GM23+DE23*$GO23+DZ23*$GS23)/BB23)*LH23),"-"),"-")</f>
        <v>-</v>
      </c>
      <c r="LW23" s="16" t="str">
        <f>IF($A23&lt;=①基本情報と建物情報の入力!$G$20, IF(①基本情報と建物情報の入力!$H45&gt;=3, IF(BC23=0, 0, BC23*0.034*($FZ23+(BY23*$GJ23+$CG23*$GL23+CQ23*$GM23+DF23*$GO23+EA23*$GS23)/BC23)*LI23),"-"),"-")</f>
        <v>-</v>
      </c>
      <c r="LX23" s="16" t="str">
        <f>IF($A23&lt;=①基本情報と建物情報の入力!$G$20, IF(①基本情報と建物情報の入力!$H45&gt;=3, IF(BD23=0, 0, BD23*0.034*($FZ23+(BZ23*$GJ23+$CG23*$GL23+CR23*$GM23+DG23*$GO23+EB23*$GS23)/BD23)*LJ23),"-"),"-")</f>
        <v>-</v>
      </c>
      <c r="LY23" s="25" t="str">
        <f>IF($A23&lt;=①基本情報と建物情報の入力!$G$20, IF(①基本情報と建物情報の入力!$H45&gt;=3, IF(BE23=0, 0, BE23*0.034*($FZ23+(CA23*$GJ23+$CG23*$GL23+CS23*$GM23+DH23*$GO23+EC23*$GS23)/BE23)*LK23),"-"),"-")</f>
        <v>-</v>
      </c>
      <c r="LZ23" s="16" t="str">
        <f>IF($A23&lt;=①基本情報と建物情報の入力!$G$20, IF(①基本情報と建物情報の入力!$H45&gt;=1, IF(EX23=0, 0, EX23*0.034*($GA23+(CB23*$GK23+CT23*$GN23+DL23*$GQ23)/EX23)*$LL23),"-"),"-")</f>
        <v>-</v>
      </c>
      <c r="MA23" s="16" t="str">
        <f>IF($A23&lt;=①基本情報と建物情報の入力!$G$20, IF(①基本情報と建物情報の入力!$H45&gt;=2, IF(EY23=0, 0, EY23*0.034*($GA23+(CC23*$GK23+CU23*$GN23+DM23*$GQ23)/EY23)*$LL23),"-"),"-")</f>
        <v>-</v>
      </c>
      <c r="MB23" s="16" t="str">
        <f>IF($A23&lt;=①基本情報と建物情報の入力!$G$20, IF(①基本情報と建物情報の入力!$H45&gt;=3, IF(EZ23=0, 0, EZ23*0.034*($GA23+(CD23*$GK23+CV23*$GN23+DN23*$GQ23)/EZ23)*$LL23),"-"),"-")</f>
        <v>-</v>
      </c>
      <c r="MC23" s="24" t="str">
        <f>IF($A23&lt;=①基本情報と建物情報の入力!$G$20, 0.93,"-")</f>
        <v>-</v>
      </c>
      <c r="MD23" s="25" t="str">
        <f>IF($A23&lt;=①基本情報と建物情報の入力!$G$20, IF(①基本情報と建物情報の入力!$H45&gt;=1, ①基本情報と建物情報の入力!$H$69,"-"),"-")</f>
        <v>-</v>
      </c>
      <c r="ME23" s="24" t="str">
        <f>IF($A23&lt;=①基本情報と建物情報の入力!$G$20, IF(①基本情報と建物情報の入力!$H45&gt;=1, AE23*$MC23*$MD23*LH23,"-"),"-")</f>
        <v>-</v>
      </c>
      <c r="MF23" s="16" t="str">
        <f>IF($A23&lt;=①基本情報と建物情報の入力!$G$20, IF(①基本情報と建物情報の入力!$H45&gt;=1, AF23*$MC23*$MD23*LI23,"-"),"-")</f>
        <v>-</v>
      </c>
      <c r="MG23" s="16" t="str">
        <f>IF($A23&lt;=①基本情報と建物情報の入力!$G$20, IF(①基本情報と建物情報の入力!$H45&gt;=1, AG23*$MC23*$MD23*LJ23,"-"),"-")</f>
        <v>-</v>
      </c>
      <c r="MH23" s="25" t="str">
        <f>IF($A23&lt;=①基本情報と建物情報の入力!$G$20, IF(①基本情報と建物情報の入力!$H45&gt;=1, AH23*$MC23*$MD23*LK23,"-"),"-")</f>
        <v>-</v>
      </c>
      <c r="MI23" s="24" t="str">
        <f>IF($A23&lt;=①基本情報と建物情報の入力!$G$20, IF(①基本情報と建物情報の入力!$H45&gt;=2, AI23*$MC23*$MD23*LH23,"-"),"-")</f>
        <v>-</v>
      </c>
      <c r="MJ23" s="16" t="str">
        <f>IF($A23&lt;=①基本情報と建物情報の入力!$G$20, IF(①基本情報と建物情報の入力!$H45&gt;=2, AJ23*$MC23*$MD23*LI23,"-"),"-")</f>
        <v>-</v>
      </c>
      <c r="MK23" s="16" t="str">
        <f>IF($A23&lt;=①基本情報と建物情報の入力!$G$20, IF(①基本情報と建物情報の入力!$H45&gt;=2, AK23*$MC23*$MD23*LJ23,"-"),"-")</f>
        <v>-</v>
      </c>
      <c r="ML23" s="25" t="str">
        <f>IF($A23&lt;=①基本情報と建物情報の入力!$G$20, IF(①基本情報と建物情報の入力!$H45&gt;=2, AL23*$MC23*$MD23*LK23,"-"),"-")</f>
        <v>-</v>
      </c>
      <c r="MM23" s="24" t="str">
        <f>IF($A23&lt;=①基本情報と建物情報の入力!$G$20, IF(①基本情報と建物情報の入力!$H45&gt;=3, AM23*$MC23*$MD23*LH23,"-"),"-")</f>
        <v>-</v>
      </c>
      <c r="MN23" s="16" t="str">
        <f>IF($A23&lt;=①基本情報と建物情報の入力!$G$20, IF(①基本情報と建物情報の入力!$H45&gt;=3, AN23*$MC23*$MD23*LI23,"-"),"-")</f>
        <v>-</v>
      </c>
      <c r="MO23" s="16" t="str">
        <f>IF($A23&lt;=①基本情報と建物情報の入力!$G$20, IF(①基本情報と建物情報の入力!$H45&gt;=3, AO23*$MC23*$MD23*LJ23,"-"),"-")</f>
        <v>-</v>
      </c>
      <c r="MP23" s="25" t="str">
        <f>IF($A23&lt;=①基本情報と建物情報の入力!$G$20, IF(①基本情報と建物情報の入力!$H45&gt;=3, AP23*$MC23*$MD23*LK23,"-"),"-")</f>
        <v>-</v>
      </c>
      <c r="MQ23" s="16" t="str">
        <f>IF($A23&lt;=①基本情報と建物情報の入力!$G$20, IF(①基本情報と建物情報の入力!$H45&gt;=1, SUM(LN23:LQ23,LZ23,ME23:MH23), "-"), "-")</f>
        <v>-</v>
      </c>
      <c r="MR23" s="16" t="str">
        <f>IF($A23&lt;=①基本情報と建物情報の入力!$G$20, IF(①基本情報と建物情報の入力!$H45&gt;=2, SUM(LR23:LU23,MA23,MI23:ML23), "-"), "-")</f>
        <v>-</v>
      </c>
      <c r="MS23" s="16" t="str">
        <f>IF($A23&lt;=①基本情報と建物情報の入力!$G$20, IF(①基本情報と建物情報の入力!$H45&gt;=3, SUM(LV23:LY23,MB23,MM23:MP23), "-"), "-")</f>
        <v>-</v>
      </c>
      <c r="MT23" s="137" t="str">
        <f>IF($A23&lt;=①基本情報と建物情報の入力!$G$20, IF(①基本情報と建物情報の入力!$H45&gt;=1, ROUNDUP(MQ23/FV23*100,1),"-"),"-")</f>
        <v>-</v>
      </c>
      <c r="MU23" s="138" t="str">
        <f>IF($A23&lt;=①基本情報と建物情報の入力!$G$20, IF(①基本情報と建物情報の入力!$H45&gt;=2,ROUNDUP(MR23/FW23*100,1),"-"),"-")</f>
        <v>-</v>
      </c>
      <c r="MV23" s="139" t="str">
        <f>IF($A23&lt;=①基本情報と建物情報の入力!$G$20, IF(①基本情報と建物情報の入力!$H45&gt;=3, ROUNDUP(MS23/FX23*100,1),"-"),"-")</f>
        <v>-</v>
      </c>
      <c r="MW23" s="99"/>
      <c r="MX23" s="24" t="str">
        <f>IF($A23&lt;=①基本情報と建物情報の入力!$G$20, IF(①基本情報と建物情報の入力!$H45&gt;=1, 1,"-"), "-")</f>
        <v>-</v>
      </c>
      <c r="MY23" s="16" t="str">
        <f>IF($A23&lt;=①基本情報と建物情報の入力!$G$20, IF(①基本情報と建物情報の入力!$H45&gt;=2, 1,"-"), "-")</f>
        <v>-</v>
      </c>
      <c r="MZ23" s="25" t="str">
        <f>IF($A23&lt;=①基本情報と建物情報の入力!$G$20, IF(①基本情報と建物情報の入力!$H45&gt;=3, ①基本情報と建物情報の入力!$H45-2,"-"), "-")</f>
        <v>-</v>
      </c>
      <c r="NA23" s="24" t="str">
        <f>IF($A23&lt;=①基本情報と建物情報の入力!$G$20, IF(①基本情報と建物情報の入力!$H45&gt;=1, FV23*MX23, "-"),"-")</f>
        <v>-</v>
      </c>
      <c r="NB23" s="16" t="str">
        <f>IF($A23&lt;=①基本情報と建物情報の入力!$G$20, IF(①基本情報と建物情報の入力!$H45&gt;=2, FW23*MY23, "-"),"-")</f>
        <v>-</v>
      </c>
      <c r="NC23" s="25" t="str">
        <f>IF($A23&lt;=①基本情報と建物情報の入力!$G$20, IF(①基本情報と建物情報の入力!$H45&gt;=3, FX23*MZ23, "-"),"-")</f>
        <v>-</v>
      </c>
      <c r="ND23" s="24" t="str">
        <f>IF($A23&lt;=①基本情報と建物情報の入力!$G$20, IF(①基本情報と建物情報の入力!$H45&gt;=1,  JK23*MX23, "-"),"-")</f>
        <v>-</v>
      </c>
      <c r="NE23" s="16" t="str">
        <f>IF($A23&lt;=①基本情報と建物情報の入力!$G$20, IF(①基本情報と建物情報の入力!$H45&gt;=2,  JL23*MY23, "-"),"-")</f>
        <v>-</v>
      </c>
      <c r="NF23" s="25" t="str">
        <f>IF($A23&lt;=①基本情報と建物情報の入力!$G$20, IF(①基本情報と建物情報の入力!$H45&gt;=3,  JM23*MZ23, "-"),"-")</f>
        <v>-</v>
      </c>
      <c r="NG23" s="24" t="str">
        <f>IF($A23&lt;=①基本情報と建物情報の入力!$G$20, IF(①基本情報と建物情報の入力!$H45&gt;=1,  MQ23*MX23, "-"),"-")</f>
        <v>-</v>
      </c>
      <c r="NH23" s="16" t="str">
        <f>IF($A23&lt;=①基本情報と建物情報の入力!$G$20, IF(①基本情報と建物情報の入力!$H45&gt;=2,  MR23*MY23, "-"),"-")</f>
        <v>-</v>
      </c>
      <c r="NI23" s="25" t="str">
        <f>IF($A23&lt;=①基本情報と建物情報の入力!$G$20, IF(①基本情報と建物情報の入力!$H45&gt;=3,  MS23*MZ23, "-"),"-")</f>
        <v>-</v>
      </c>
      <c r="NJ23" s="112"/>
      <c r="NK23" s="112"/>
      <c r="NL23" s="99"/>
      <c r="NM23" s="209" t="str">
        <f>IF($A23&lt;=①基本情報と建物情報の入力!$G$20,IF(①基本情報と建物情報の入力!$H45&gt;=1,③一次エネルギー消費量の計算結果!E63-③一次エネルギー消費量の計算結果!F63,"-"),"-")</f>
        <v>-</v>
      </c>
      <c r="NN23" s="210" t="str">
        <f>IF($A23&lt;=①基本情報と建物情報の入力!$G$20,IF(①基本情報と建物情報の入力!$H45&gt;=2,③一次エネルギー消費量の計算結果!E64-③一次エネルギー消費量の計算結果!F64,"-"),"-")</f>
        <v>-</v>
      </c>
      <c r="NO23" s="211" t="str">
        <f>IF($A23&lt;=①基本情報と建物情報の入力!$G$20,IF(①基本情報と建物情報の入力!$H45&gt;=3,③一次エネルギー消費量の計算結果!E65-③一次エネルギー消費量の計算結果!F65,"-"),"-")</f>
        <v>-</v>
      </c>
      <c r="NP23" s="209" t="str">
        <f>IF($A23&lt;=①基本情報と建物情報の入力!$G$20,IF(①基本情報と建物情報の入力!$H45&gt;=1,③一次エネルギー消費量の計算結果!G63-③一次エネルギー消費量の計算結果!H63,"-"),"-")</f>
        <v>-</v>
      </c>
      <c r="NQ23" s="210" t="str">
        <f>IF($A23&lt;=①基本情報と建物情報の入力!$G$20,IF(①基本情報と建物情報の入力!$H45&gt;=2,③一次エネルギー消費量の計算結果!G64-③一次エネルギー消費量の計算結果!H64,"-"),"-")</f>
        <v>-</v>
      </c>
      <c r="NR23" s="211" t="str">
        <f>IF($A23&lt;=①基本情報と建物情報の入力!$G$20,IF(①基本情報と建物情報の入力!$H45&gt;=3,③一次エネルギー消費量の計算結果!G65-③一次エネルギー消費量の計算結果!H65,"-"),"-")</f>
        <v>-</v>
      </c>
      <c r="NS23" s="209" t="str">
        <f>IF($A23&lt;=①基本情報と建物情報の入力!$G$20, IF(①基本情報と建物情報の入力!$H45&gt;=1,NM23*MX23,"-"), "-")</f>
        <v>-</v>
      </c>
      <c r="NT23" s="210" t="str">
        <f>IF($A23&lt;=①基本情報と建物情報の入力!$G$20, IF(①基本情報と建物情報の入力!$H45&gt;=2,NN23*MY23,"-"), "-")</f>
        <v>-</v>
      </c>
      <c r="NU23" s="211" t="str">
        <f>IF($A23&lt;=①基本情報と建物情報の入力!$G$20, IF(①基本情報と建物情報の入力!$H45&gt;=3,NO23*MZ23,"-"), "-")</f>
        <v>-</v>
      </c>
      <c r="NV23" s="209" t="str">
        <f>IF($A23&lt;=①基本情報と建物情報の入力!$G$20, IF(①基本情報と建物情報の入力!$H45&gt;=1,NP23*MX23,"-"), "-")</f>
        <v>-</v>
      </c>
      <c r="NW23" s="210" t="str">
        <f>IF($A23&lt;=①基本情報と建物情報の入力!$G$20, IF(①基本情報と建物情報の入力!$H45&gt;=2,NQ23*MY23,"-"), "-")</f>
        <v>-</v>
      </c>
      <c r="NX23" s="210" t="str">
        <f>IF($A23&lt;=①基本情報と建物情報の入力!$G$20, IF(①基本情報と建物情報の入力!$H45&gt;=3,NR23*MZ23,"-"), "-")</f>
        <v>-</v>
      </c>
      <c r="NY23" s="112"/>
      <c r="NZ23" s="112"/>
    </row>
    <row r="24" spans="1:390" s="16" customFormat="1">
      <c r="A24" s="17">
        <f t="shared" si="0"/>
        <v>18</v>
      </c>
      <c r="B24" s="154" t="s">
        <v>104</v>
      </c>
      <c r="C24" s="16" t="str">
        <f>IF(A24&lt;=①基本情報と建物情報の入力!$G$20, ①基本情報と建物情報の入力!$G$19/①基本情報と建物情報の入力!$G$20, "-")</f>
        <v>-</v>
      </c>
      <c r="D24" s="16" t="str">
        <f>IF(A24&lt;=①基本情報と建物情報の入力!$G$20, IF(①基本情報と建物情報の入力!H46&gt;=1, (①基本情報と建物情報の入力!$D46+SQRT(①基本情報と建物情報の入力!$D46^2-16*①基本情報と建物情報の入力!$C46))/4, "-"), "-")</f>
        <v>-</v>
      </c>
      <c r="E24" s="16" t="str">
        <f>IF(A24&lt;=①基本情報と建物情報の入力!$G$20, IF(①基本情報と建物情報の入力!H46&gt;=1, (①基本情報と建物情報の入力!$D46-SQRT(①基本情報と建物情報の入力!$D46^2-16*①基本情報と建物情報の入力!$C46))/4, "-"), "-")</f>
        <v>-</v>
      </c>
      <c r="F24" s="16" t="str">
        <f>IF(A24&lt;=①基本情報と建物情報の入力!$G$20, IF(①基本情報と建物情報の入力!H46&gt;=1, IF(A24=①基本情報と建物情報の入力!$G$20, ①基本情報と建物情報の入力!$C46, ①基本情報と建物情報の入力!G46), "-"), "-")</f>
        <v>-</v>
      </c>
      <c r="G24" s="16" t="str">
        <f>IF(A24&lt;=①基本情報と建物情報の入力!$G$20, IF(①基本情報と建物情報の入力!H46&gt;=1, IF(A24=1, 0, ①基本情報と建物情報の入力!F46), "-"), "-")</f>
        <v>-</v>
      </c>
      <c r="H24" s="24" t="str">
        <f>IF(A24&lt;=①基本情報と建物情報の入力!$G$20,IF(①基本情報と建物情報の入力!H46&gt;=1, ①基本情報と建物情報の入力!$E46*(1-(0.24/①基本情報と建物情報の入力!$H46))*0.64,"-"), "-")</f>
        <v>-</v>
      </c>
      <c r="I24" s="16" t="str">
        <f>IF(A24&lt;=①基本情報と建物情報の入力!$G$20,IF(①基本情報と建物情報の入力!H46&gt;=1,①基本情報と建物情報の入力!$E46*0.12/①基本情報と建物情報の入力!$H46,"-"), "-")</f>
        <v>-</v>
      </c>
      <c r="J24" s="16" t="str">
        <f>IF(A24&lt;=①基本情報と建物情報の入力!$G$20,IF(①基本情報と建物情報の入力!H46&gt;=1,①基本情報と建物情報の入力!$E46*(1-(0.24/①基本情報と建物情報の入力!$H46))*0.36,"-"), "-")</f>
        <v>-</v>
      </c>
      <c r="K24" s="25" t="str">
        <f>IF(A24&lt;=①基本情報と建物情報の入力!$G$20,IF(①基本情報と建物情報の入力!H46&gt;=1,①基本情報と建物情報の入力!$E46*0.12/①基本情報と建物情報の入力!$H46,"-"), "-")</f>
        <v>-</v>
      </c>
      <c r="L24" s="24" t="str">
        <f>IF($A24&lt;=①基本情報と建物情報の入力!$G$20, IF(①基本情報と建物情報の入力!H46&gt;=1,D24*$C24-H24, "-"), "-")</f>
        <v>-</v>
      </c>
      <c r="M24" s="16" t="str">
        <f>IF($A24&lt;=①基本情報と建物情報の入力!$G$20, IF(①基本情報と建物情報の入力!H46&gt;=1,E24*$C24-I24, "-"), "-")</f>
        <v>-</v>
      </c>
      <c r="N24" s="16" t="str">
        <f>IF($A24&lt;=①基本情報と建物情報の入力!$G$20, IF(①基本情報と建物情報の入力!H46&gt;=1,D24*$C24-J24-1.6*①基本情報と建物情報の入力!$H46, "-"), "-")</f>
        <v>-</v>
      </c>
      <c r="O24" s="25" t="str">
        <f>IF($A24&lt;=①基本情報と建物情報の入力!$G$20, IF(①基本情報と建物情報の入力!H46&gt;=1,E24*$C24-K24, "-"), "-")</f>
        <v>-</v>
      </c>
      <c r="P24" s="24" t="str">
        <f>IF(A24&lt;=①基本情報と建物情報の入力!$G$20, IF(①基本情報と建物情報の入力!H46&gt;=1,①基本情報と建物情報の入力!C46/①基本情報と建物情報の入力!H46, "-"), "-")</f>
        <v>-</v>
      </c>
      <c r="Q24" s="16" t="str">
        <f>IF(A24&lt;=①基本情報と建物情報の入力!$G$20, IF(①基本情報と建物情報の入力!H46&gt;=2, ①基本情報と建物情報の入力!C46/①基本情報と建物情報の入力!H46, "-"),"-")</f>
        <v>-</v>
      </c>
      <c r="R24" s="25" t="str">
        <f>IF(A24&lt;=①基本情報と建物情報の入力!$G$20,IF(①基本情報と建物情報の入力!H46&gt;=3, ①基本情報と建物情報の入力!C46/①基本情報と建物情報の入力!H46, "-"),"-")</f>
        <v>-</v>
      </c>
      <c r="S24" s="24" t="str">
        <f>IF($A24&lt;=①基本情報と建物情報の入力!$G$20, IF(①基本情報と建物情報の入力!$H46&gt;=1, IF(①基本情報と建物情報の入力!$I46="有り", P24*室面積の比率!$B$4, P24*室面積の比率!$B$5),"-"), "-")</f>
        <v>-</v>
      </c>
      <c r="T24" s="16" t="str">
        <f>IF($A24&lt;=①基本情報と建物情報の入力!$G$20, IF(①基本情報と建物情報の入力!$H46&gt;=2, IF(①基本情報と建物情報の入力!$I46="有り", Q24*室面積の比率!$B$4, Q24*室面積の比率!$B$5),"-"), "-")</f>
        <v>-</v>
      </c>
      <c r="U24" s="25" t="str">
        <f>IF($A24&lt;=①基本情報と建物情報の入力!$G$20, IF(①基本情報と建物情報の入力!$H46&gt;=3, IF(①基本情報と建物情報の入力!$I46="有り", R24*室面積の比率!$B$4, R24*室面積の比率!$B$5),"-"), "-")</f>
        <v>-</v>
      </c>
      <c r="V24" s="24" t="str">
        <f>IF($A24&lt;=①基本情報と建物情報の入力!$G$20, IF(①基本情報と建物情報の入力!$H46&gt;=1, IF(①基本情報と建物情報の入力!$I46="有り", P24*室面積の比率!$C$4, 0),"-"), "-")</f>
        <v>-</v>
      </c>
      <c r="W24" s="16" t="str">
        <f>IF($A24&lt;=①基本情報と建物情報の入力!$G$20, IF(①基本情報と建物情報の入力!$H46&gt;=2, IF(①基本情報と建物情報の入力!$I46="有り", Q24*室面積の比率!$C$4, 0),"-"), "-")</f>
        <v>-</v>
      </c>
      <c r="X24" s="25" t="str">
        <f>IF($A24&lt;=①基本情報と建物情報の入力!$G$20, IF(①基本情報と建物情報の入力!$H46&gt;=3, IF(①基本情報と建物情報の入力!$I46="有り", R24*室面積の比率!$C$4, 0),"-"), "-")</f>
        <v>-</v>
      </c>
      <c r="Y24" s="24" t="str">
        <f>IF(A24&lt;=①基本情報と建物情報の入力!$G$20, IF(①基本情報と建物情報の入力!H46&gt;=1, F24/①基本情報と建物情報の入力!H46, "-"),"-")</f>
        <v>-</v>
      </c>
      <c r="Z24" s="16" t="str">
        <f>IF(A24&lt;=①基本情報と建物情報の入力!$G$20, IF(①基本情報と建物情報の入力!H46&gt;=2, F24/①基本情報と建物情報の入力!H46, "-"),"-")</f>
        <v>-</v>
      </c>
      <c r="AA24" s="25" t="str">
        <f>IF(A24&lt;=①基本情報と建物情報の入力!$G$20, IF(①基本情報と建物情報の入力!H46&gt;=3, F24/①基本情報と建物情報の入力!H46, "-"),"-")</f>
        <v>-</v>
      </c>
      <c r="AB24" s="24" t="str">
        <f>IF(A24&lt;=①基本情報と建物情報の入力!$G$20, IF(①基本情報と建物情報の入力!H46&gt;=1, G24/①基本情報と建物情報の入力!H46, "-"),"-")</f>
        <v>-</v>
      </c>
      <c r="AC24" s="16" t="str">
        <f>IF(A24&lt;=①基本情報と建物情報の入力!$G$20, IF(①基本情報と建物情報の入力!H46&gt;=2, G24/①基本情報と建物情報の入力!H46, "-"),"-")</f>
        <v>-</v>
      </c>
      <c r="AD24" s="25" t="str">
        <f>IF(A24&lt;=①基本情報と建物情報の入力!$G$20, IF(①基本情報と建物情報の入力!H46&gt;=3, G24/①基本情報と建物情報の入力!H46, "-"),"-")</f>
        <v>-</v>
      </c>
      <c r="AE24" s="24" t="str">
        <f>IF(A24&lt;=①基本情報と建物情報の入力!$G$20, IF(①基本情報と建物情報の入力!H46&gt;=1,H24/①基本情報と建物情報の入力!H46,"-"), "-")</f>
        <v>-</v>
      </c>
      <c r="AF24" s="16" t="str">
        <f>IF(A24&lt;=①基本情報と建物情報の入力!$G$20,IF(①基本情報と建物情報の入力!H46&gt;=1,I24,"-"), "-")</f>
        <v>-</v>
      </c>
      <c r="AG24" s="16" t="str">
        <f>IF(A24&lt;=①基本情報と建物情報の入力!$G$20,IF(①基本情報と建物情報の入力!H46&gt;=1,J24/①基本情報と建物情報の入力!H46,"-"), "-")</f>
        <v>-</v>
      </c>
      <c r="AH24" s="25" t="str">
        <f>IF(A24&lt;=①基本情報と建物情報の入力!$G$20,IF(①基本情報と建物情報の入力!H46&gt;=1,IF(①基本情報と建物情報の入力!H46=1, K24,0), "-"),"-")</f>
        <v>-</v>
      </c>
      <c r="AI24" s="24" t="str">
        <f>IF(A24&lt;=①基本情報と建物情報の入力!$G$20, IF(①基本情報と建物情報の入力!H46&gt;=2, H24/①基本情報と建物情報の入力!H46,"-"),"-")</f>
        <v>-</v>
      </c>
      <c r="AJ24" s="16" t="str">
        <f>IF(A24&lt;=①基本情報と建物情報の入力!$G$20,IF(①基本情報と建物情報の入力!H46&gt;=2, 0, "-"), "-")</f>
        <v>-</v>
      </c>
      <c r="AK24" s="16" t="str">
        <f>IF(A24&lt;=①基本情報と建物情報の入力!$G$20, IF(①基本情報と建物情報の入力!H46&gt;=2, J24/①基本情報と建物情報の入力!H46,"-"),"-")</f>
        <v>-</v>
      </c>
      <c r="AL24" s="25" t="str">
        <f>IF(A24&lt;=①基本情報と建物情報の入力!$G$20, IF(①基本情報と建物情報の入力!H46&gt;=2, K24, "-"), "-")</f>
        <v>-</v>
      </c>
      <c r="AM24" s="24" t="str">
        <f>IF(A24&lt;=①基本情報と建物情報の入力!$G$20, IF(①基本情報と建物情報の入力!H46&gt;=3, H24/①基本情報と建物情報の入力!H46,"-"), "-")</f>
        <v>-</v>
      </c>
      <c r="AN24" s="16" t="str">
        <f>IF(A24&lt;=①基本情報と建物情報の入力!$G$20, IF(①基本情報と建物情報の入力!H46&gt;=3, 0, "-"),"-")</f>
        <v>-</v>
      </c>
      <c r="AO24" s="16" t="str">
        <f>IF(A24&lt;=①基本情報と建物情報の入力!$G$20,IF(①基本情報と建物情報の入力!H46&gt;=3, J24/①基本情報と建物情報の入力!H46,"-"),"-")</f>
        <v>-</v>
      </c>
      <c r="AP24" s="25" t="str">
        <f>IF(A24&lt;=①基本情報と建物情報の入力!$G$20,IF(①基本情報と建物情報の入力!H46&gt;=3, 0, "-"),"-")</f>
        <v>-</v>
      </c>
      <c r="AQ24" s="24" t="str">
        <f>IF(A24&lt;=①基本情報と建物情報の入力!$G$20,IF(①基本情報と建物情報の入力!H46&gt;=1,1.6,"-"), "-")</f>
        <v>-</v>
      </c>
      <c r="AR24" s="16" t="str">
        <f>IF(A24&lt;=①基本情報と建物情報の入力!$G$20, IF(①基本情報と建物情報の入力!H46&gt;=2, 1.6, "-"), "-")</f>
        <v>-</v>
      </c>
      <c r="AS24" s="25" t="str">
        <f>IF(A24&lt;=①基本情報と建物情報の入力!$G$20, IF(①基本情報と建物情報の入力!H46&gt;=3, 1.6, "-"), "-")</f>
        <v>-</v>
      </c>
      <c r="AT24" s="24" t="str">
        <f>IF(A24&lt;=①基本情報と建物情報の入力!$G$20, IF(①基本情報と建物情報の入力!H46&gt;=1,L24/①基本情報と建物情報の入力!H46, "-"), "-")</f>
        <v>-</v>
      </c>
      <c r="AU24" s="16" t="str">
        <f>IF(A24&lt;=①基本情報と建物情報の入力!$G$20, IF(①基本情報と建物情報の入力!H46&gt;=1,M24, "-"), "-")</f>
        <v>-</v>
      </c>
      <c r="AV24" s="16" t="str">
        <f>IF(A24&lt;=①基本情報と建物情報の入力!$G$20, IF(①基本情報と建物情報の入力!H46&gt;=1,N24/①基本情報と建物情報の入力!H46, "-"), "-")</f>
        <v>-</v>
      </c>
      <c r="AW24" s="25" t="str">
        <f>IF(A24&lt;=①基本情報と建物情報の入力!$G$20, IF(①基本情報と建物情報の入力!H46&gt;=1, IF(①基本情報と建物情報の入力!H46=1, O24, 0), "-"), "-")</f>
        <v>-</v>
      </c>
      <c r="AX24" s="24" t="str">
        <f>IF(A24&lt;=①基本情報と建物情報の入力!$G$20, IF(①基本情報と建物情報の入力!H46&gt;=2, L24/①基本情報と建物情報の入力!H46, "-"), "-")</f>
        <v>-</v>
      </c>
      <c r="AY24" s="16" t="str">
        <f>IF(A24&lt;=①基本情報と建物情報の入力!$G$20, IF(①基本情報と建物情報の入力!H46&gt;=2, 0, "-"), "-")</f>
        <v>-</v>
      </c>
      <c r="AZ24" s="16" t="str">
        <f>IF(A24&lt;=①基本情報と建物情報の入力!$G$20, IF(①基本情報と建物情報の入力!H46&gt;=2, N24/①基本情報と建物情報の入力!H46, "-"), "-")</f>
        <v>-</v>
      </c>
      <c r="BA24" s="25" t="str">
        <f>IF(A24&lt;=①基本情報と建物情報の入力!$G$20, IF(①基本情報と建物情報の入力!H46&gt;=2, O24, "-"),"-")</f>
        <v>-</v>
      </c>
      <c r="BB24" s="24" t="str">
        <f>IF(A24&lt;=①基本情報と建物情報の入力!$G$20, IF(①基本情報と建物情報の入力!H46&gt;=3, L24/①基本情報と建物情報の入力!H46, "-"),"-")</f>
        <v>-</v>
      </c>
      <c r="BC24" s="16" t="str">
        <f>IF(A24&lt;=①基本情報と建物情報の入力!$G$20, IF(①基本情報と建物情報の入力!H46&gt;=3, 0, "-"), "-")</f>
        <v>-</v>
      </c>
      <c r="BD24" s="16" t="str">
        <f>IF(A24&lt;=①基本情報と建物情報の入力!$G$20, IF(①基本情報と建物情報の入力!H46&gt;=3, N24/①基本情報と建物情報の入力!H46, "-"),"-")</f>
        <v>-</v>
      </c>
      <c r="BE24" s="25" t="str">
        <f>IF(A24&lt;=①基本情報と建物情報の入力!$G$20, IF(①基本情報と建物情報の入力!H46&gt;=3, 0, "-"), "-")</f>
        <v>-</v>
      </c>
      <c r="BF24" s="24" t="str">
        <f>IF(A24&lt;=①基本情報と建物情報の入力!$G$20, IF(①基本情報と建物情報の入力!H46=1, 0, IF(①基本情報と建物情報の入力!H46&gt;=2, E24*C24, "-")), "-")</f>
        <v>-</v>
      </c>
      <c r="BG24" s="16" t="str">
        <f>IF(A24&lt;=①基本情報と建物情報の入力!$G$20, IF(①基本情報と建物情報の入力!H46&gt;=2, E24*C24, "-"),"-")</f>
        <v>-</v>
      </c>
      <c r="BH24" s="25" t="str">
        <f>IF(A24&lt;=①基本情報と建物情報の入力!$G$20, IF(①基本情報と建物情報の入力!H46&gt;=3, E24*C24*2, "-"), "-")</f>
        <v>-</v>
      </c>
      <c r="BI24" s="24" t="str">
        <f>IF(A24&lt;=①基本情報と建物情報の入力!$G$20, IF(①基本情報と建物情報の入力!H46&gt;=1, IF(A24=1, 0, P24-AB24), "-"), "-")</f>
        <v>-</v>
      </c>
      <c r="BJ24" s="16" t="str">
        <f>IF(A24&lt;=①基本情報と建物情報の入力!$G$20, IF(①基本情報と建物情報の入力!H46&gt;=2, IF(A24=1, 0, Q24-AC24), "-"),"-")</f>
        <v>-</v>
      </c>
      <c r="BK24" s="25" t="str">
        <f>IF(A24&lt;=①基本情報と建物情報の入力!$G$20, IF(①基本情報と建物情報の入力!H46&gt;=3, IF(A24=1, 0, R24-AD24), "-"),"-")</f>
        <v>-</v>
      </c>
      <c r="BL24" s="24" t="str">
        <f>IF(A24&lt;=①基本情報と建物情報の入力!$G$20, IF(①基本情報と建物情報の入力!H46&gt;=1, IF(A24=①基本情報と建物情報の入力!$G$20, 0, P24-Y24), "-"), "-")</f>
        <v>-</v>
      </c>
      <c r="BM24" s="16" t="str">
        <f>IF(A24&lt;=①基本情報と建物情報の入力!$G$20, IF(①基本情報と建物情報の入力!H46&gt;=2, IF(A24=①基本情報と建物情報の入力!$G$20, 0, Q24-Z24), "-"), "-")</f>
        <v>-</v>
      </c>
      <c r="BN24" s="25" t="str">
        <f>IF(A24&lt;=①基本情報と建物情報の入力!$G$20, IF(①基本情報と建物情報の入力!H46&gt;=3, IF(A24=①基本情報と建物情報の入力!$G$20, 0, R24-AA24), "-"), "-")</f>
        <v>-</v>
      </c>
      <c r="BO24" s="99"/>
      <c r="BP24" s="24" t="str">
        <f>IF(A24&lt;=①基本情報と建物情報の入力!$G$20,IF(①基本情報と建物情報の入力!H46&gt;=1,IF(①基本情報と建物情報の入力!H46=1,C24*2/2,C24/2), "-"), "-")</f>
        <v>-</v>
      </c>
      <c r="BQ24" s="16" t="str">
        <f>IF(A24&lt;=①基本情報と建物情報の入力!$G$20, IF(①基本情報と建物情報の入力!H46&gt;=1, C24*2/2, "-"), "-")</f>
        <v>-</v>
      </c>
      <c r="BR24" s="16" t="str">
        <f>IF(A24&lt;=①基本情報と建物情報の入力!$G$20, IF(①基本情報と建物情報の入力!H46&gt;=1, IF(①基本情報と建物情報の入力!H46=1, C24*2/2, C24/2), "-"), "-")</f>
        <v>-</v>
      </c>
      <c r="BS24" s="25" t="str">
        <f>IF(A24&lt;=①基本情報と建物情報の入力!$G$20, IF(①基本情報と建物情報の入力!H46&gt;=1, IF(①基本情報と建物情報の入力!H46=1, C24*2/2, 0), "-"), "-")</f>
        <v>-</v>
      </c>
      <c r="BT24" s="24" t="str">
        <f>IF(A24&lt;=①基本情報と建物情報の入力!$G$20, IF(①基本情報と建物情報の入力!H46&gt;=2, C24/2, "-"), "-")</f>
        <v>-</v>
      </c>
      <c r="BU24" s="16" t="str">
        <f>IF(A24&lt;=①基本情報と建物情報の入力!$G$20, IF(①基本情報と建物情報の入力!H46&gt;=2, 0, "-"), "-")</f>
        <v>-</v>
      </c>
      <c r="BV24" s="16" t="str">
        <f>IF(A24&lt;=①基本情報と建物情報の入力!$G$20, IF(①基本情報と建物情報の入力!H46&gt;=2, C24/2, "-"), "-")</f>
        <v>-</v>
      </c>
      <c r="BW24" s="25" t="str">
        <f>IF(A24&lt;=①基本情報と建物情報の入力!$G$20, IF(①基本情報と建物情報の入力!H46&gt;=2, C24*2/2, "-"), "-")</f>
        <v>-</v>
      </c>
      <c r="BX24" s="24" t="str">
        <f>IF(A24&lt;=①基本情報と建物情報の入力!$G$20, IF(①基本情報と建物情報の入力!H46&gt;=3, 0, "-"), "-")</f>
        <v>-</v>
      </c>
      <c r="BY24" s="16" t="str">
        <f>IF(A24&lt;=①基本情報と建物情報の入力!$G$20, IF(①基本情報と建物情報の入力!H46&gt;=3, 0, "-"), "-")</f>
        <v>-</v>
      </c>
      <c r="BZ24" s="16" t="str">
        <f>IF(A24&lt;=①基本情報と建物情報の入力!$G$20, IF(①基本情報と建物情報の入力!H46&gt;=3, 0, "-"), "-")</f>
        <v>-</v>
      </c>
      <c r="CA24" s="25" t="str">
        <f>IF(A24&lt;=①基本情報と建物情報の入力!$G$20, IF(①基本情報と建物情報の入力!H46&gt;=3, 0, "-"), "-")</f>
        <v>-</v>
      </c>
      <c r="CB24" s="24" t="str">
        <f>IF(A24&lt;=①基本情報と建物情報の入力!$G$20,IF(①基本情報と建物情報の入力!H46&gt;=1, IF(F24&gt;0, IF(A24=①基本情報と建物情報の入力!$G$20, IF(①基本情報と建物情報の入力!H46=1, (D24+E24)*2, D24/①基本情報と建物情報の入力!H46*2+E24), IF(①基本情報と建物情報の入力!H46=1, (D24+F24/D24*2), D24/①基本情報と建物情報の入力!H46+F24/D24)),0),"-"),"-")</f>
        <v>-</v>
      </c>
      <c r="CC24" s="16" t="str">
        <f>IF(A24&lt;=①基本情報と建物情報の入力!$G$20, IF(①基本情報と建物情報の入力!H46&gt;=2, IF(F24&gt;0, IF(A24=①基本情報と建物情報の入力!$G$20, D24/①基本情報と建物情報の入力!H46*2+E24, D24/①基本情報と建物情報の入力!H46+F24/D24), 0),"-"),"-")</f>
        <v>-</v>
      </c>
      <c r="CD24" s="25" t="str">
        <f>IF(A24&lt;=①基本情報と建物情報の入力!$G$20, IF(①基本情報と建物情報の入力!H46&gt;=3, IF(F24&gt;0, IF(A24=①基本情報と建物情報の入力!$G$20, D24/①基本情報と建物情報の入力!H46*2, D24/①基本情報と建物情報の入力!H46),0),"-"),"-")</f>
        <v>-</v>
      </c>
      <c r="CE24" s="24" t="str">
        <f>IF(A24&lt;=①基本情報と建物情報の入力!$G$20, IF(①基本情報と建物情報の入力!H46&gt;=1, IF(A24=1,0, IF(G24&gt;0, IF(①基本情報と建物情報の入力!H46=1, D24+G24/D24*2, D24/①基本情報と建物情報の入力!H46+G24/D24),0)),"-"),"-")</f>
        <v>-</v>
      </c>
      <c r="CF24" s="16" t="str">
        <f>IF(A24&lt;=①基本情報と建物情報の入力!$G$20, IF(①基本情報と建物情報の入力!H46&gt;=2, IF(A24=1, 0, IF(G24&gt;0, D24/①基本情報と建物情報の入力!H46+G24/D24, 0)),"-"),"-")</f>
        <v>-</v>
      </c>
      <c r="CG24" s="25" t="str">
        <f>IF(A24&lt;=①基本情報と建物情報の入力!$G$20, IF(①基本情報と建物情報の入力!H46&gt;=3, IF(A24=1, 0, IF(G24&gt;0, D24/①基本情報と建物情報の入力!H46,0)),"-"), "-")</f>
        <v>-</v>
      </c>
      <c r="CH24" s="24" t="str">
        <f>IF(A24&lt;=①基本情報と建物情報の入力!$G$20, IF(①基本情報と建物情報の入力!H46&gt;=1, IF(①基本情報と建物情報の入力!H46=1, D24/①基本情報と建物情報の入力!H46/20*C24, C24/2+D24/①基本情報と建物情報の入力!H46/20*C24), "-"), "-")</f>
        <v>-</v>
      </c>
      <c r="CI24" s="16" t="str">
        <f>IF(A24&lt;=①基本情報と建物情報の入力!$G$20, IF(①基本情報と建物情報の入力!H46&gt;=1, C24*E24/20, "-"), "-")</f>
        <v>-</v>
      </c>
      <c r="CJ24" s="16" t="str">
        <f>IF(A24&lt;=①基本情報と建物情報の入力!$G$20, IF(①基本情報と建物情報の入力!H46&gt;=1,IF(①基本情報と建物情報の入力!H46=1, D24/①基本情報と建物情報の入力!H46/20*C24, C24/2+D24/①基本情報と建物情報の入力!H46/20*C24), "-"), "-")</f>
        <v>-</v>
      </c>
      <c r="CK24" s="25" t="str">
        <f>IF(A24&lt;=①基本情報と建物情報の入力!$G$20, IF(①基本情報と建物情報の入力!H46&gt;=1, IF(①基本情報と建物情報の入力!H46=1, C24*E24/20, 0), "-"), "-")</f>
        <v>-</v>
      </c>
      <c r="CL24" s="24" t="str">
        <f>IF(A24&lt;=①基本情報と建物情報の入力!$G$20, IF(①基本情報と建物情報の入力!H46&gt;=2, C24/2+D24/①基本情報と建物情報の入力!H46/20*C24,"-"), "-")</f>
        <v>-</v>
      </c>
      <c r="CM24" s="16" t="str">
        <f>IF(A24&lt;=①基本情報と建物情報の入力!$G$20, IF(①基本情報と建物情報の入力!H46&gt;=2, 0,"-"), "-")</f>
        <v>-</v>
      </c>
      <c r="CN24" s="16" t="str">
        <f>IF(A24&lt;=①基本情報と建物情報の入力!$G$20, IF(①基本情報と建物情報の入力!H46&gt;=2, C24/2+D24/①基本情報と建物情報の入力!H46/20*C24,"-"), "-")</f>
        <v>-</v>
      </c>
      <c r="CO24" s="25" t="str">
        <f>IF(A24&lt;=①基本情報と建物情報の入力!$G$20, IF(①基本情報と建物情報の入力!H46&gt;=2, C24*E24/20, "-"), "-")</f>
        <v>-</v>
      </c>
      <c r="CP24" s="24" t="str">
        <f>IF(A24&lt;=①基本情報と建物情報の入力!$G$20, IF(①基本情報と建物情報の入力!H46&gt;=3, C24+D24/①基本情報と建物情報の入力!H46/20*C24, "-"), "-")</f>
        <v>-</v>
      </c>
      <c r="CQ24" s="16" t="str">
        <f>IF(A24&lt;=①基本情報と建物情報の入力!$G$20, IF(①基本情報と建物情報の入力!H46&gt;=3, 0, "-"), "-")</f>
        <v>-</v>
      </c>
      <c r="CR24" s="16" t="str">
        <f>IF(A24&lt;=①基本情報と建物情報の入力!$G$20, IF(①基本情報と建物情報の入力!H46&gt;=3, C24+D24/①基本情報と建物情報の入力!H46/20*C24, "-"), "-")</f>
        <v>-</v>
      </c>
      <c r="CS24" s="25" t="str">
        <f>IF(A24&lt;=①基本情報と建物情報の入力!$G$20, IF(①基本情報と建物情報の入力!H46&gt;=3, 0, "-"), "-")</f>
        <v>-</v>
      </c>
      <c r="CT24" s="24" t="str">
        <f>IF(A24&lt;=①基本情報と建物情報の入力!$G$20, IF(①基本情報と建物情報の入力!H46&gt;=1, IF(F24&gt;0, IF(A24=①基本情報と建物情報の入力!$G$20, IF(①基本情報と建物情報の入力!H46=1, D24*E24/20/①基本情報と建物情報の入力!H46*2, E24/2+D24*E24/20/①基本情報と建物情報の入力!H46*2),IF(①基本情報と建物情報の入力!H46=1, F24/10/①基本情報と建物情報の入力!H46,F24/D24/2+F24/10/①基本情報と建物情報の入力!H46)),0),"-"),"-")</f>
        <v>-</v>
      </c>
      <c r="CU24" s="16" t="str">
        <f>IF(A24&lt;=①基本情報と建物情報の入力!$G$20, IF(①基本情報と建物情報の入力!H46&gt;=2, IF(F24&gt;0, IF(A24=①基本情報と建物情報の入力!$G$20,E24/2+D24*E24/20/①基本情報と建物情報の入力!H46*2, F24/D24/2+F24/10/①基本情報と建物情報の入力!H46),0),"-"),"-")</f>
        <v>-</v>
      </c>
      <c r="CV24" s="25" t="str">
        <f>IF(A24&lt;=①基本情報と建物情報の入力!$G$20, IF(①基本情報と建物情報の入力!H46&gt;=3, IF(F24&gt;0, IF(A24=①基本情報と建物情報の入力!$G$20, E24+E24*D24/20/①基本情報と建物情報の入力!H46*2, F24/D24+F24/10/①基本情報と建物情報の入力!H46),0),"-"), "-")</f>
        <v>-</v>
      </c>
      <c r="CW24" s="24" t="str">
        <f>IF(A24&lt;=①基本情報と建物情報の入力!$G$20, IF(①基本情報と建物情報の入力!H46&gt;=1, IF(A24=1, IF(A24=①基本情報と建物情報の入力!$G$20, 0, IF(F24&gt;0, 0, IF(G25&gt;0, 0, D24/①基本情報と建物情報の入力!H46/2))), IF(A24=①基本情報と建物情報の入力!$G$20, IF(G24&gt;0, 0, IF(F23&gt;0, 0, D24/①基本情報と建物情報の入力!H46/2)), IF(F24&gt;0, IF(G24&gt;0, 0, IF(F23&gt;0, 0, D24/①基本情報と建物情報の入力!H46/2)), IF(G24&gt;0, IF(G25&gt;0, 0, D24/①基本情報と建物情報の入力!H46/2), IF(G25&gt;0, IF(F23&gt;0, 0,D24/①基本情報と建物情報の入力!H46/2), IF(F23&gt;0, D24/①基本情報と建物情報の入力!H46/2, D24/①基本情報と建物情報の入力!H46)))))),"-"),"-")</f>
        <v>-</v>
      </c>
      <c r="CX24" s="16" t="str">
        <f>IF(A24&lt;=①基本情報と建物情報の入力!$G$20, IF(①基本情報と建物情報の入力!H46&gt;=1, IF(A24=1, IF(A24=①基本情報と建物情報の入力!$G$20, 0, E24/2), IF(A24=①基本情報と建物情報の入力!$G$20, E24/2, E24)),"-"),"-")</f>
        <v>-</v>
      </c>
      <c r="CY24" s="16" t="str">
        <f>IF(A24&lt;=①基本情報と建物情報の入力!$G$20, IF(①基本情報と建物情報の入力!H46&gt;=1, IF(A24=1, IF(A24=①基本情報と建物情報の入力!$G$20, 0, D24/①基本情報と建物情報の入力!H46/2), IF(A24=①基本情報と建物情報の入力!$G$20, D24/①基本情報と建物情報の入力!H46/2, D24/①基本情報と建物情報の入力!H46)),"-"),"-")</f>
        <v>-</v>
      </c>
      <c r="CZ24" s="25" t="str">
        <f>IF(A24&lt;=①基本情報と建物情報の入力!$G$20, IF(①基本情報と建物情報の入力!H46&gt;=1, IF(A24=1, IF(A24=①基本情報と建物情報の入力!$G$20, 0, IF(①基本情報と建物情報の入力!H46=1, E24/2, 0)), IF(A24=①基本情報と建物情報の入力!$G$20, IF(①基本情報と建物情報の入力!H46=1, E24/2, 0),IF(①基本情報と建物情報の入力!H46=1, E24, 0))),"-"),"-")</f>
        <v>-</v>
      </c>
      <c r="DA24" s="46" t="str">
        <f>IF(A24&lt;=①基本情報と建物情報の入力!$G$20, IF(①基本情報と建物情報の入力!H46&gt;=2, IF(A24=1, IF(A24=①基本情報と建物情報の入力!$G$20, 0, IF(F24&gt;0, 0, IF(G25&gt;0, 0, D24/①基本情報と建物情報の入力!H46/2))), IF(A24=①基本情報と建物情報の入力!$G$20, IF(G24&gt;0, 0, IF(F23&gt;0, 0, D24/①基本情報と建物情報の入力!H46/2)), IF(F24&gt;0, IF(G24&gt;0, 0, IF(F23&gt;0, 0, D24/①基本情報と建物情報の入力!H46/2)), IF(G24&gt;0, IF(G25&gt;0, 0, D24/①基本情報と建物情報の入力!H46/2), IF(G25&gt;0,IF(F23&gt;0, 0, D24/①基本情報と建物情報の入力!H46/2), IF(F23&gt;0, D24/①基本情報と建物情報の入力!H46/2, D24/①基本情報と建物情報の入力!H46)))))),"-"),"-")</f>
        <v>-</v>
      </c>
      <c r="DB24" s="16" t="str">
        <f>IF(A24&lt;=①基本情報と建物情報の入力!$G$20, IF(①基本情報と建物情報の入力!H46&gt;=2, 0,"-"),"-")</f>
        <v>-</v>
      </c>
      <c r="DC24" s="16" t="str">
        <f>IF(A24&lt;=①基本情報と建物情報の入力!$G$20, IF(①基本情報と建物情報の入力!H46&gt;=2, IF(A24=1, IF(A24=①基本情報と建物情報の入力!$G$20, 0, D24/①基本情報と建物情報の入力!H46/2), IF(A24=①基本情報と建物情報の入力!$G$20, D24/①基本情報と建物情報の入力!H46/2, D24/①基本情報と建物情報の入力!H46)),"-"),"-")</f>
        <v>-</v>
      </c>
      <c r="DD24" s="25" t="str">
        <f>IF(A24&lt;=①基本情報と建物情報の入力!$G$20, IF(①基本情報と建物情報の入力!H46&gt;=2, IF(A24=1, IF(A24=①基本情報と建物情報の入力!$G$20, 0, E24/2), IF(A24=①基本情報と建物情報の入力!$G$20, E24/2, E24)),"-"),"-")</f>
        <v>-</v>
      </c>
      <c r="DE24" s="47" t="str">
        <f>IF(A24&lt;=①基本情報と建物情報の入力!$G$20, IF(①基本情報と建物情報の入力!H46&gt;=3, IF(A24=1, IF(A24=①基本情報と建物情報の入力!$G$20, 0, IF(F24&gt;0, 0, IF(G25&gt;0, 0, D24/①基本情報と建物情報の入力!H46/2))), IF(A24=①基本情報と建物情報の入力!$G$20, IF(G24&gt;0, 0, IF(F23&gt;0, 0, D24/①基本情報と建物情報の入力!H46/2)), IF(F24&gt;0, IF(G24&gt;0, 0, IF(F23&gt;0, 0, D24/①基本情報と建物情報の入力!H46/2)), IF(G24&gt;0, IF(G25&gt;0, 0, D24/①基本情報と建物情報の入力!H46/2), IF(G25&gt;0, IF(F23&gt;0, 0, D24/①基本情報と建物情報の入力!H46/2), IF(F23&gt;0, D24/①基本情報と建物情報の入力!H46/2, D24/①基本情報と建物情報の入力!H46)))))),"-"),"-")</f>
        <v>-</v>
      </c>
      <c r="DF24" s="16" t="str">
        <f>IF(A24&lt;=①基本情報と建物情報の入力!$G$20, IF(①基本情報と建物情報の入力!H46&gt;=3, 0, "-"),"-")</f>
        <v>-</v>
      </c>
      <c r="DG24" s="16" t="str">
        <f>IF(A24&lt;=①基本情報と建物情報の入力!$G$20, IF(①基本情報と建物情報の入力!H46&gt;=3, IF(A24=1, IF(A24=①基本情報と建物情報の入力!$G$20, 0, D24/①基本情報と建物情報の入力!H46/2), IF(A24=①基本情報と建物情報の入力!$G$20, D24/①基本情報と建物情報の入力!H46/2, D24/①基本情報と建物情報の入力!H46)),"-"),"-")</f>
        <v>-</v>
      </c>
      <c r="DH24" s="25" t="str">
        <f>IF(A24&lt;=①基本情報と建物情報の入力!$G$20, IF(①基本情報と建物情報の入力!H46&gt;=3, 0, "-"),"-")</f>
        <v>-</v>
      </c>
      <c r="DI24" s="24" t="str">
        <f>IF(A24&lt;=①基本情報と建物情報の入力!$G$20, IF(①基本情報と建物情報の入力!H46&gt;=1, IF(A24=1, 0, IF(G24&gt;0, IF(①基本情報と建物情報の入力!H46=1, G24/10/①基本情報と建物情報の入力!H46, G24/D24/2+G24/10/①基本情報と建物情報の入力!H46), 0)),"-"),"-")</f>
        <v>-</v>
      </c>
      <c r="DJ24" s="16" t="str">
        <f>IF(A24&lt;=①基本情報と建物情報の入力!$G$20, IF(①基本情報と建物情報の入力!H46&gt;=2, IF(A24=1, 0, IF(G24&gt;0, G24/D24/2+G24/10/①基本情報と建物情報の入力!H46, 0)),"-"),"-")</f>
        <v>-</v>
      </c>
      <c r="DK24" s="25" t="str">
        <f>IF(A24&lt;=①基本情報と建物情報の入力!$G$20, IF(①基本情報と建物情報の入力!H46&gt;=3, IF(A24=1, 0, IF(G24&gt;0, G24/D24+G24/10/①基本情報と建物情報の入力!H46, 0)),"-"),"-")</f>
        <v>-</v>
      </c>
      <c r="DL24" s="24" t="str">
        <f>IF(A24&lt;=①基本情報と建物情報の入力!$G$20, IF(①基本情報と建物情報の入力!H46&gt;=1, IF(A24=1, IF(A24=①基本情報と建物情報の入力!$G$20, 0, IF(F24&gt;0, D24/①基本情報と建物情報の入力!H46/2, 0)), IF(A24=①基本情報と建物情報の入力!$G$20, IF(F23&gt;0, D24/①基本情報と建物情報の入力!H46/2, 0), IF(F24&gt;0, IF(F23&gt;0, D24/①基本情報と建物情報の入力!H46, D24/①基本情報と建物情報の入力!H46/2), IF(F23&gt;0, D24/①基本情報と建物情報の入力!H46/2, 0)))),"-"),"-")</f>
        <v>-</v>
      </c>
      <c r="DM24" s="16" t="str">
        <f>IF(A24&lt;=①基本情報と建物情報の入力!$G$20, IF(①基本情報と建物情報の入力!H46&gt;=2, IF(A24=1, IF(A24=①基本情報と建物情報の入力!$G$20, 0, IF(F24&gt;0, D24/①基本情報と建物情報の入力!H46/2, 0)), IF(A24=①基本情報と建物情報の入力!$G$20, IF(F23&gt;0, D24/①基本情報と建物情報の入力!H46/2, 0), IF(F24&gt;0, IF(F23&gt;0, D24/①基本情報と建物情報の入力!H46, D24/①基本情報と建物情報の入力!H46/2), IF(F23&gt;0, D24/①基本情報と建物情報の入力!H46/2, 0)))),"-"),"-")</f>
        <v>-</v>
      </c>
      <c r="DN24" s="25" t="str">
        <f>IF(A24&lt;=①基本情報と建物情報の入力!$G$20, IF(①基本情報と建物情報の入力!H46&gt;=3, IF(A24=1, IF(A24=①基本情報と建物情報の入力!$G$20, 0, IF(F24&gt;0, D24/①基本情報と建物情報の入力!H46/2, 0)), IF(A24=①基本情報と建物情報の入力!$G$20, IF(F23&gt;0, D24/①基本情報と建物情報の入力!H46/2, 0), IF(F24&gt;0, IF(F23&gt;0, D24/①基本情報と建物情報の入力!H46, D24/①基本情報と建物情報の入力!H46/2), IF(F23&gt;0, D24/①基本情報と建物情報の入力!H46/2, 0)))),"-"),"-")</f>
        <v>-</v>
      </c>
      <c r="DO24" s="24" t="str">
        <f>IF(A24&lt;=①基本情報と建物情報の入力!$G$20, IF(①基本情報と建物情報の入力!H46&gt;=1, IF(A24=1, IF(A24=①基本情報と建物情報の入力!$G$20, 0, IF(G25&gt;0, D24/①基本情報と建物情報の入力!H46/2, 0)), IF(A24=①基本情報と建物情報の入力!$G$20, IF(G24&gt;0, D24/①基本情報と建物情報の入力!H46/2,0), IF(G24&gt;0, IF(G25&gt;0, D24/①基本情報と建物情報の入力!H47, D24/①基本情報と建物情報の入力!H46/2), IF(G25&gt;0, D24/①基本情報と建物情報の入力!H46/2,0)))),"-"),"-")</f>
        <v>-</v>
      </c>
      <c r="DP24" s="16" t="str">
        <f>IF(A24&lt;=①基本情報と建物情報の入力!$G$20, IF(①基本情報と建物情報の入力!H46&gt;=2, IF(A24=1, IF(A24=①基本情報と建物情報の入力!$G$20, 0, IF(G25&gt;0, D24/①基本情報と建物情報の入力!H46/2, 0)), IF(A24=①基本情報と建物情報の入力!$G$20, IF(G24&gt;0, D24/①基本情報と建物情報の入力!H46/2,0), IF(G24&gt;0, IF(G25&gt;0, D24/①基本情報と建物情報の入力!H47, D24/①基本情報と建物情報の入力!H46/2), IF(G25&gt;0, D24/①基本情報と建物情報の入力!H46/2,0)))),"-"),"-")</f>
        <v>-</v>
      </c>
      <c r="DQ24" s="25" t="str">
        <f>IF(A24&lt;=①基本情報と建物情報の入力!$G$20, IF(①基本情報と建物情報の入力!H46&gt;=3, IF(A24=1, IF(A24=①基本情報と建物情報の入力!$G$20, 0, IF(G25&gt;0, D24/①基本情報と建物情報の入力!H46/2, 0)), IF(A24=①基本情報と建物情報の入力!$G$20, IF(G24&gt;0, D24/①基本情報と建物情報の入力!H46/2,0), IF(G24&gt;0, IF(G25&gt;0, D24/①基本情報と建物情報の入力!H47, D24/①基本情報と建物情報の入力!H46/2), IF(G25&gt;0, D24/①基本情報と建物情報の入力!H46/2,0)))),"-"),"-")</f>
        <v>-</v>
      </c>
      <c r="DR24" s="24" t="str">
        <f>IF(A24&lt;=①基本情報と建物情報の入力!$G$20, IF(①基本情報と建物情報の入力!H46&gt;=1, IF(A24=1, D24/①基本情報と建物情報の入力!H46, 0),"-"),"-")</f>
        <v>-</v>
      </c>
      <c r="DS24" s="16" t="str">
        <f>IF(A24&lt;=①基本情報と建物情報の入力!$G$20, IF(①基本情報と建物情報の入力!H46&gt;=1, IF(A24=1, E24, 0),"-"),"-")</f>
        <v>-</v>
      </c>
      <c r="DT24" s="16" t="str">
        <f>IF(A24&lt;=①基本情報と建物情報の入力!$G$20, IF(①基本情報と建物情報の入力!H46&gt;=1, IF(A24=1, D24/①基本情報と建物情報の入力!H46, 0),"-"),"-")</f>
        <v>-</v>
      </c>
      <c r="DU24" s="25" t="str">
        <f>IF(A24&lt;=①基本情報と建物情報の入力!$G$20, IF(①基本情報と建物情報の入力!H46&gt;=1, IF(A24=1, IF(①基本情報と建物情報の入力!H46=1, E24, 0), 0),"-"),"-")</f>
        <v>-</v>
      </c>
      <c r="DV24" s="24" t="str">
        <f>IF(A24&lt;=①基本情報と建物情報の入力!$G$20, IF(①基本情報と建物情報の入力!H46&gt;=2, IF(A24=1, D24/①基本情報と建物情報の入力!H46, 0),"-"),"-")</f>
        <v>-</v>
      </c>
      <c r="DW24" s="16" t="str">
        <f>IF(A24&lt;=①基本情報と建物情報の入力!$G$20, IF(①基本情報と建物情報の入力!H46&gt;=2, 0,"-"),"-")</f>
        <v>-</v>
      </c>
      <c r="DX24" s="16" t="str">
        <f>IF(A24&lt;=①基本情報と建物情報の入力!$G$20, IF(①基本情報と建物情報の入力!H46&gt;=2, IF(A24=1, D24/①基本情報と建物情報の入力!H46, 0),"-"),"-")</f>
        <v>-</v>
      </c>
      <c r="DY24" s="25" t="str">
        <f>IF(A24&lt;=①基本情報と建物情報の入力!$G$20, IF(①基本情報と建物情報の入力!H46&gt;=2, IF(A24=1, E24, 0),"-"),"-")</f>
        <v>-</v>
      </c>
      <c r="DZ24" s="24" t="str">
        <f>IF(A24&lt;=①基本情報と建物情報の入力!$G$20, IF(①基本情報と建物情報の入力!H46&gt;=3, IF(A24=1, D24/①基本情報と建物情報の入力!H46, 0),"-"),"-")</f>
        <v>-</v>
      </c>
      <c r="EA24" s="16" t="str">
        <f>IF(A24&lt;=①基本情報と建物情報の入力!$G$20, IF(①基本情報と建物情報の入力!H46&gt;=3, 0, "-"),"-")</f>
        <v>-</v>
      </c>
      <c r="EB24" s="16" t="str">
        <f>IF(A24&lt;=①基本情報と建物情報の入力!$G$20, IF(①基本情報と建物情報の入力!H46&gt;=3, IF(A24=1, D24/①基本情報と建物情報の入力!H46, 0),"-"),"-")</f>
        <v>-</v>
      </c>
      <c r="EC24" s="25" t="str">
        <f>IF(A24&lt;=①基本情報と建物情報の入力!$G$20, IF(①基本情報と建物情報の入力!H46&gt;=3, 0, "-"),"-")</f>
        <v>-</v>
      </c>
      <c r="ED24" s="24" t="str">
        <f>IF(A24&lt;=①基本情報と建物情報の入力!$G$20, IF(①基本情報と建物情報の入力!H46&gt;=1, IF(A24=1, IF(①基本情報と建物情報の入力!H46=1, D24*E24/①基本情報と建物情報の入力!H46/10, E24/2+D24*E24/①基本情報と建物情報の入力!H46/10),0),"-"),"-")</f>
        <v>-</v>
      </c>
      <c r="EE24" s="16" t="str">
        <f>IF(A24&lt;=①基本情報と建物情報の入力!$G$20, IF(①基本情報と建物情報の入力!H46&gt;=2, IF(A24=1, E24/2+D24*E24/①基本情報と建物情報の入力!H46/10,0),"-"),"-")</f>
        <v>-</v>
      </c>
      <c r="EF24" s="25" t="str">
        <f>IF(A24&lt;=①基本情報と建物情報の入力!$G$20, IF(①基本情報と建物情報の入力!H46&gt;=3, IF(A24=1, E24+D24*E24/①基本情報と建物情報の入力!H46/10,0),"-"),"-")</f>
        <v>-</v>
      </c>
      <c r="EG24" s="99"/>
      <c r="EH24" s="24" t="str">
        <f>IF(A24&lt;=①基本情報と建物情報の入力!$G$20, IF(①基本情報と建物情報の入力!H46&gt;=1, SUM(AT24:AU24,AW24),"-"),"-")</f>
        <v>-</v>
      </c>
      <c r="EI24" s="16" t="str">
        <f>IF(A24&lt;=①基本情報と建物情報の入力!$G$20, IF(①基本情報と建物情報の入力!H46&gt;=2, SUM(AX24:AY24,BA24),"-"),"-")</f>
        <v>-</v>
      </c>
      <c r="EJ24" s="25" t="str">
        <f>IF(A24&lt;=①基本情報と建物情報の入力!$G$20, IF(①基本情報と建物情報の入力!H46&gt;=3, SUM(BB24:BC24,BE24),"-"),"-")</f>
        <v>-</v>
      </c>
      <c r="EK24" s="24" t="str">
        <f>IF(A24&lt;=①基本情報と建物情報の入力!$G$20, IF(①基本情報と建物情報の入力!H46&gt;=1,  AV24,"-"),"-")</f>
        <v>-</v>
      </c>
      <c r="EL24" s="16" t="str">
        <f>IF(A24&lt;=①基本情報と建物情報の入力!$G$20, IF(①基本情報と建物情報の入力!H46&gt;=2,AZ24,"-"),"-")</f>
        <v>-</v>
      </c>
      <c r="EM24" s="25" t="str">
        <f>IF(A24&lt;=①基本情報と建物情報の入力!$G$20, IF(①基本情報と建物情報の入力!H46&gt;=3, BD24,"-"),"-")</f>
        <v>-</v>
      </c>
      <c r="EN24" s="24" t="str">
        <f>IF($A24&lt;=①基本情報と建物情報の入力!$G$20, IF(①基本情報と建物情報の入力!$H46&gt;=1, SUM(AE24:AF24,AH24),"-"),"-")</f>
        <v>-</v>
      </c>
      <c r="EO24" s="16" t="str">
        <f>IF($A24&lt;=①基本情報と建物情報の入力!$G$20, IF(①基本情報と建物情報の入力!$H46&gt;=2, SUM(AI24:AJ24,AL24),"-"),"-")</f>
        <v>-</v>
      </c>
      <c r="EP24" s="25" t="str">
        <f>IF($A24&lt;=①基本情報と建物情報の入力!$G$20, IF(①基本情報と建物情報の入力!$H46&gt;=3, SUM(AM24:AN24,AP24),"-"),"-")</f>
        <v>-</v>
      </c>
      <c r="EQ24" s="24" t="str">
        <f>IF($A24&lt;=①基本情報と建物情報の入力!$G$20, IF(①基本情報と建物情報の入力!$H46&gt;=1, AG24,"-"),"-")</f>
        <v>-</v>
      </c>
      <c r="ER24" s="16" t="str">
        <f>IF($A24&lt;=①基本情報と建物情報の入力!$G$20, IF(①基本情報と建物情報の入力!$H46&gt;=2, AK24,"-"),"-")</f>
        <v>-</v>
      </c>
      <c r="ES24" s="25" t="str">
        <f>IF($A24&lt;=①基本情報と建物情報の入力!$G$20, IF(①基本情報と建物情報の入力!$H46&gt;=3, AO24,"-"),"-")</f>
        <v>-</v>
      </c>
      <c r="ET24" s="99"/>
      <c r="EU24" s="24" t="str">
        <f>IF($A24&lt;=①基本情報と建物情報の入力!$G$20, IF(①基本情報と建物情報の入力!$H46&gt;=1,SUM(EH24,EK24),"-"),"-")</f>
        <v>-</v>
      </c>
      <c r="EV24" s="16" t="str">
        <f>IF($A24&lt;=①基本情報と建物情報の入力!$G$20, IF(①基本情報と建物情報の入力!$H46&gt;=2,SUM(EI24,EL24),"-"),"-")</f>
        <v>-</v>
      </c>
      <c r="EW24" s="25" t="str">
        <f>IF($A24&lt;=①基本情報と建物情報の入力!$G$20, IF(①基本情報と建物情報の入力!$H46&gt;=3,SUM(EJ24,EM24),"-"),"-")</f>
        <v>-</v>
      </c>
      <c r="EX24" s="24" t="str">
        <f>IF($A24&lt;=①基本情報と建物情報の入力!$G$20, IF(①基本情報と建物情報の入力!$H46&gt;=1,   Y24,"-"),"-")</f>
        <v>-</v>
      </c>
      <c r="EY24" s="16" t="str">
        <f>IF($A24&lt;=①基本情報と建物情報の入力!$G$20, IF(①基本情報と建物情報の入力!$H46&gt;=1,   Z24,"-"),"-")</f>
        <v>-</v>
      </c>
      <c r="EZ24" s="25" t="str">
        <f>IF($A24&lt;=①基本情報と建物情報の入力!$G$20, IF(①基本情報と建物情報の入力!$H46&gt;=1,   AA24,"-"),"-")</f>
        <v>-</v>
      </c>
      <c r="FA24" s="24" t="str">
        <f>IF($A24&lt;=①基本情報と建物情報の入力!$G$20, IF(①基本情報と建物情報の入力!$H46&gt;=1, IF($A24=1, P24, 0),"-"),"-")</f>
        <v>-</v>
      </c>
      <c r="FB24" s="16" t="str">
        <f>IF($A24&lt;=①基本情報と建物情報の入力!$G$20, IF(①基本情報と建物情報の入力!$H46&gt;=2, IF($A24=1, Q24, 0),"-"),"-")</f>
        <v>-</v>
      </c>
      <c r="FC24" s="25" t="str">
        <f>IF($A24&lt;=①基本情報と建物情報の入力!$G$20, IF(①基本情報と建物情報の入力!$H46&gt;=3, IF($A24=1, R24, 0),"-"),"-")</f>
        <v>-</v>
      </c>
      <c r="FD24" s="24" t="str">
        <f>IF($A24&lt;=①基本情報と建物情報の入力!$G$20, IF(①基本情報と建物情報の入力!$H46&gt;=1, AB24,"-"),"-")</f>
        <v>-</v>
      </c>
      <c r="FE24" s="16" t="str">
        <f>IF($A24&lt;=①基本情報と建物情報の入力!$G$20, IF(①基本情報と建物情報の入力!$H46&gt;=2, AC24,"-"),"-")</f>
        <v>-</v>
      </c>
      <c r="FF24" s="25" t="str">
        <f>IF($A24&lt;=①基本情報と建物情報の入力!$G$20, IF(①基本情報と建物情報の入力!$H46&gt;=3, AD24,"-"),"-")</f>
        <v>-</v>
      </c>
      <c r="FG24" s="24" t="str">
        <f>IF($A24&lt;=①基本情報と建物情報の入力!$G$20, IF(①基本情報と建物情報の入力!$H46&gt;=1, BF24,"-"),"-")</f>
        <v>-</v>
      </c>
      <c r="FH24" s="16" t="str">
        <f>IF($A24&lt;=①基本情報と建物情報の入力!$G$20, IF(①基本情報と建物情報の入力!$H46&gt;=2, BG24,"-"),"-")</f>
        <v>-</v>
      </c>
      <c r="FI24" s="25" t="str">
        <f>IF($A24&lt;=①基本情報と建物情報の入力!$G$20, IF(①基本情報と建物情報の入力!$H46&gt;=3, BH24,"-"),"-")</f>
        <v>-</v>
      </c>
      <c r="FJ24" s="24" t="str">
        <f>IF($A24&lt;=①基本情報と建物情報の入力!$G$20, IF(①基本情報と建物情報の入力!$H46&gt;=1, IF($A24=1, 0, BI24),"-"),"-")</f>
        <v>-</v>
      </c>
      <c r="FK24" s="16" t="str">
        <f>IF($A24&lt;=①基本情報と建物情報の入力!$G$20, IF(①基本情報と建物情報の入力!$H46&gt;=1, IF($A24=1, 0, BJ24),"-"),"-")</f>
        <v>-</v>
      </c>
      <c r="FL24" s="25" t="str">
        <f>IF($A24&lt;=①基本情報と建物情報の入力!$G$20, IF(①基本情報と建物情報の入力!$H46&gt;=1, IF($A24=1, 0, BK24),"-"),"-")</f>
        <v>-</v>
      </c>
      <c r="FM24" s="24" t="str">
        <f>IF($A24&lt;=①基本情報と建物情報の入力!$G$20, IF(①基本情報と建物情報の入力!$H46&gt;=1, BL24,"-"),"-")</f>
        <v>-</v>
      </c>
      <c r="FN24" s="16" t="str">
        <f>IF($A24&lt;=①基本情報と建物情報の入力!$G$20, IF(①基本情報と建物情報の入力!$H46&gt;=2, BM24,"-"),"-")</f>
        <v>-</v>
      </c>
      <c r="FO24" s="25" t="str">
        <f>IF($A24&lt;=①基本情報と建物情報の入力!$G$20, IF(①基本情報と建物情報の入力!$H46&gt;=3, BN24,"-"),"-")</f>
        <v>-</v>
      </c>
      <c r="FP24" s="24" t="str">
        <f>IF($A24&lt;=①基本情報と建物情報の入力!$G$20, IF(①基本情報と建物情報の入力!$H46&gt;=1, SUM(EN24,EQ24),"-"),"-")</f>
        <v>-</v>
      </c>
      <c r="FQ24" s="16" t="str">
        <f>IF($A24&lt;=①基本情報と建物情報の入力!$G$20, IF(①基本情報と建物情報の入力!$H46&gt;=2, SUM(EO24,ER24),"-"),"-")</f>
        <v>-</v>
      </c>
      <c r="FR24" s="25" t="str">
        <f>IF($A24&lt;=①基本情報と建物情報の入力!$G$20, IF(①基本情報と建物情報の入力!$H46&gt;=3, SUM(EP24,ES24),"-"),"-")</f>
        <v>-</v>
      </c>
      <c r="FS24" s="24" t="str">
        <f>IF($A24&lt;=①基本情報と建物情報の入力!$G$20, IF(①基本情報と建物情報の入力!$H46&gt;=1, AQ24,"-"),"-")</f>
        <v>-</v>
      </c>
      <c r="FT24" s="16" t="str">
        <f>IF($A24&lt;=①基本情報と建物情報の入力!$G$20, IF(①基本情報と建物情報の入力!$H46&gt;=2, AR24,"-"),"-")</f>
        <v>-</v>
      </c>
      <c r="FU24" s="25" t="str">
        <f>IF($A24&lt;=①基本情報と建物情報の入力!$G$20, IF(①基本情報と建物情報の入力!$H46&gt;=3, AS24,"-"),"-")</f>
        <v>-</v>
      </c>
      <c r="FV24" s="24" t="str">
        <f>IF($A24&lt;=①基本情報と建物情報の入力!$G$20, IF(①基本情報と建物情報の入力!$H46&gt;=1, SUM(EU24,EX24,FA24,FD24,FG24,FJ24,FM24,FP24,FS24),"-"),"-")</f>
        <v>-</v>
      </c>
      <c r="FW24" s="16" t="str">
        <f>IF($A24&lt;=①基本情報と建物情報の入力!$G$20, IF(①基本情報と建物情報の入力!$H46&gt;=2, SUM(EV24,EY24,FB24,FE24,FH24,FK24,FN24,FQ24,FT24),"-"),"-")</f>
        <v>-</v>
      </c>
      <c r="FX24" s="25" t="str">
        <f>IF($A24&lt;=①基本情報と建物情報の入力!$G$20, IF(①基本情報と建物情報の入力!$H46&gt;=3, SUM(EW24,EZ24,FC24,FF24,FI24,FL24,FO24,FR24,FU24),"-"),"-")</f>
        <v>-</v>
      </c>
      <c r="FY24" s="99"/>
      <c r="FZ24" s="24" t="str">
        <f>IF($A24&lt;=①基本情報と建物情報の入力!$G$20, ①基本情報と建物情報の入力!H$61, "-")</f>
        <v>-</v>
      </c>
      <c r="GA24" s="16" t="str">
        <f>IF($A24&lt;=①基本情報と建物情報の入力!$G$20, ①基本情報と建物情報の入力!H$62, "-")</f>
        <v>-</v>
      </c>
      <c r="GB24" s="16" t="str">
        <f>IF($A24&lt;=①基本情報と建物情報の入力!$G$20, ①基本情報と建物情報の入力!H$63, "-")</f>
        <v>-</v>
      </c>
      <c r="GC24" s="16" t="str">
        <f>IF($A24&lt;=①基本情報と建物情報の入力!$G$20, ①基本情報と建物情報の入力!H$64, "-")</f>
        <v>-</v>
      </c>
      <c r="GD24" s="16" t="str">
        <f>IF($A24&lt;=①基本情報と建物情報の入力!$G$20, ①基本情報と建物情報の入力!H$65, "-")</f>
        <v>-</v>
      </c>
      <c r="GE24" s="16" t="str">
        <f>IF($A24&lt;=①基本情報と建物情報の入力!$G$20, ①基本情報と建物情報の入力!H$66, "-")</f>
        <v>-</v>
      </c>
      <c r="GF24" s="16" t="str">
        <f>IF(A24&lt;=①基本情報と建物情報の入力!$G$20, ①基本情報と建物情報の入力!$H$66/(2*(0.09-0.15)*①基本情報と建物情報の入力!$H$66+1),"-")</f>
        <v>-</v>
      </c>
      <c r="GG24" s="16" t="str">
        <f>IF($A24&lt;=①基本情報と建物情報の入力!$G$20, ①基本情報と建物情報の入力!H$67, "-")</f>
        <v>-</v>
      </c>
      <c r="GH24" s="25" t="str">
        <f>IF($A24&lt;=①基本情報と建物情報の入力!$G$20, 4.65, "-")</f>
        <v>-</v>
      </c>
      <c r="GI24" s="99"/>
      <c r="GJ24" s="24" t="str">
        <f>IF($A24&lt;=①基本情報と建物情報の入力!$G$20,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4" s="16" t="str">
        <f t="array" ref="GK24">IF($A24&lt;=①基本情報と建物情報の入力!$G$20,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4" s="16" t="str">
        <f t="array" ref="GL24">IF($A24&lt;=①基本情報と建物情報の入力!$G$20,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4" s="16" t="str">
        <f t="array" ref="GM24">IF($A24&lt;=①基本情報と建物情報の入力!$G$20,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4" s="16" t="str">
        <f t="array" ref="GN24">IF($A24&lt;=①基本情報と建物情報の入力!$G$20,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4" s="16" t="str">
        <f t="array" ref="GO24">IF($A24&lt;=①基本情報と建物情報の入力!$G$20,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4" s="16" t="str">
        <f t="array" ref="GP24">IF($A24&lt;=①基本情報と建物情報の入力!$G$20,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4" s="16" t="str">
        <f t="array" ref="GQ24">IF($A24&lt;=①基本情報と建物情報の入力!$G$20,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4" s="16" t="str">
        <f t="array" ref="GR24">IF($A24&lt;=①基本情報と建物情報の入力!$G$20,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4" s="16" t="str">
        <f t="array" ref="GS24">IF($A24&lt;=①基本情報と建物情報の入力!$G$20,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4" s="25" t="str">
        <f t="array" ref="GT24">IF($A24&lt;=①基本情報と建物情報の入力!$G$20,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4" s="99"/>
      <c r="GV24" s="24" t="str">
        <f>IF($A24&lt;=①基本情報と建物情報の入力!$G$20, 温度差係数!$A$10, "-")</f>
        <v>-</v>
      </c>
      <c r="GW24" s="16" t="str">
        <f>IF($A24&lt;=①基本情報と建物情報の入力!$G$20,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4" s="16" t="str">
        <f>IF($A24&lt;=①基本情報と建物情報の入力!$G$20, 温度差係数!$B$10, "-")</f>
        <v>-</v>
      </c>
      <c r="GY24" s="25" t="str">
        <f>IF($A24&lt;=①基本情報と建物情報の入力!$G$20, INDEX(温度差係数!$C$10:$J$10, 0, MATCH(①基本情報と建物情報の入力!$G$13, 温度差係数!$C$9:$J$9, 0)), "-")</f>
        <v>-</v>
      </c>
      <c r="GZ24" s="99"/>
      <c r="HA24" s="24" t="str">
        <f>IF($A24&lt;=①基本情報と建物情報の入力!$G$20, IF(①基本情報と建物情報の入力!$H46&gt;=1, EH24*$FZ24*$GV24+EK24*$FZ24*$GW24,"-"),"-")</f>
        <v>-</v>
      </c>
      <c r="HB24" s="16" t="str">
        <f>IF($A24&lt;=①基本情報と建物情報の入力!$G$20, IF(①基本情報と建物情報の入力!$H46&gt;=2, EI24*$FZ24*$GV24+EL24*$FZ24*$GW24,"-"),"-")</f>
        <v>-</v>
      </c>
      <c r="HC24" s="25" t="str">
        <f>IF($A24&lt;=①基本情報と建物情報の入力!$G$20, IF(①基本情報と建物情報の入力!$H46&gt;=3, EJ24*$FZ24*$GV24+EM24*$FZ24*$GW24,"-"),"-")</f>
        <v>-</v>
      </c>
      <c r="HD24" s="24" t="str">
        <f>IF($A24&lt;=①基本情報と建物情報の入力!$G$20, IF(①基本情報と建物情報の入力!$H46&gt;=1, EX24*$GA24*$GV24,"-"),"-")</f>
        <v>-</v>
      </c>
      <c r="HE24" s="16" t="str">
        <f>IF($A24&lt;=①基本情報と建物情報の入力!$G$20, IF(①基本情報と建物情報の入力!$H46&gt;=2, EY24*$GA24*$GV24,"-"),"-")</f>
        <v>-</v>
      </c>
      <c r="HF24" s="25" t="str">
        <f>IF($A24&lt;=①基本情報と建物情報の入力!$G$20, IF(①基本情報と建物情報の入力!$H46&gt;=3, EZ24*$GA24*$GV24,"-"),"-")</f>
        <v>-</v>
      </c>
      <c r="HG24" s="24" t="str">
        <f>IF($A24&lt;=①基本情報と建物情報の入力!$G$20, IF(①基本情報と建物情報の入力!$H46&gt;=1, FA24*$GB24*$GX24,"-"),"-")</f>
        <v>-</v>
      </c>
      <c r="HH24" s="16" t="str">
        <f>IF($A24&lt;=①基本情報と建物情報の入力!$G$20, IF(①基本情報と建物情報の入力!$H46&gt;=2, FB24*$GB24*$GX24,"-"),"-")</f>
        <v>-</v>
      </c>
      <c r="HI24" s="25" t="str">
        <f>IF($A24&lt;=①基本情報と建物情報の入力!$G$20, IF(①基本情報と建物情報の入力!$H46&gt;=3, FC24*$GB24*$GX24,"-"),"-")</f>
        <v>-</v>
      </c>
      <c r="HJ24" s="24" t="str">
        <f>IF($A24&lt;=①基本情報と建物情報の入力!$G$20, IF(①基本情報と建物情報の入力!$H46&gt;=1, FD24*$GC24*$GV24,"-"),"-")</f>
        <v>-</v>
      </c>
      <c r="HK24" s="16" t="str">
        <f>IF($A24&lt;=①基本情報と建物情報の入力!$G$20, IF(①基本情報と建物情報の入力!$H46&gt;=2, FE24*$GC24*$GV24,"-"),"-")</f>
        <v>-</v>
      </c>
      <c r="HL24" s="25" t="str">
        <f>IF($A24&lt;=①基本情報と建物情報の入力!$G$20, IF(①基本情報と建物情報の入力!$H46&gt;=3, FF24*$GC24*$GV24,"-"),"-")</f>
        <v>-</v>
      </c>
      <c r="HM24" s="24" t="str">
        <f>IF($A24&lt;=①基本情報と建物情報の入力!$G$20, IF(①基本情報と建物情報の入力!$H46&gt;=1, FG24*$GD24*$GY24,"-"),"-")</f>
        <v>-</v>
      </c>
      <c r="HN24" s="16" t="str">
        <f>IF($A24&lt;=①基本情報と建物情報の入力!$G$20, IF(①基本情報と建物情報の入力!$H46&gt;=2, FH24*$GD24*$GY24,"-"),"-")</f>
        <v>-</v>
      </c>
      <c r="HO24" s="25" t="str">
        <f>IF($A24&lt;=①基本情報と建物情報の入力!$G$20, IF(①基本情報と建物情報の入力!$H46&gt;=3, FI24*$GD24*$GY24,"-"),"-")</f>
        <v>-</v>
      </c>
      <c r="HP24" s="24" t="str">
        <f>IF($A24&lt;=①基本情報と建物情報の入力!$G$20, IF(①基本情報と建物情報の入力!$H46&gt;=1, FJ24*$GE24*$GY24,"-"),"-")</f>
        <v>-</v>
      </c>
      <c r="HQ24" s="16" t="str">
        <f>IF($A24&lt;=①基本情報と建物情報の入力!$G$20, IF(①基本情報と建物情報の入力!$H46&gt;=2, FK24*$GE24*$GY24,"-"),"-")</f>
        <v>-</v>
      </c>
      <c r="HR24" s="25" t="str">
        <f>IF($A24&lt;=①基本情報と建物情報の入力!$G$20, IF(①基本情報と建物情報の入力!$H46&gt;=3, FL24*$GE24*$GY24,"-"),"-")</f>
        <v>-</v>
      </c>
      <c r="HS24" s="24" t="str">
        <f>IF($A24&lt;=①基本情報と建物情報の入力!$G$20, IF(①基本情報と建物情報の入力!$H46&gt;=1, FM24*$GF24*$GY24,"-"),"-")</f>
        <v>-</v>
      </c>
      <c r="HT24" s="16" t="str">
        <f>IF($A24&lt;=①基本情報と建物情報の入力!$G$20, IF(①基本情報と建物情報の入力!$H46&gt;=2, FN24*$GF24*$GY24,"-"),"-")</f>
        <v>-</v>
      </c>
      <c r="HU24" s="25" t="str">
        <f>IF($A24&lt;=①基本情報と建物情報の入力!$G$20, IF(①基本情報と建物情報の入力!$H46&gt;=3, FO24*$GF24*$GY24,"-"),"-")</f>
        <v>-</v>
      </c>
      <c r="HV24" s="24" t="str">
        <f>IF($A24&lt;=①基本情報と建物情報の入力!$G$20, IF(①基本情報と建物情報の入力!$H46&gt;=1, EN24*$GG24*$GV24+EQ24*$GG24*$GW24,"-"),"-")</f>
        <v>-</v>
      </c>
      <c r="HW24" s="16" t="str">
        <f>IF($A24&lt;=①基本情報と建物情報の入力!$G$20, IF(①基本情報と建物情報の入力!$H46&gt;=2, EO24*$GG24*$GV24+ER24*$GG24*$GW24,"-"),"-")</f>
        <v>-</v>
      </c>
      <c r="HX24" s="25" t="str">
        <f>IF($A24&lt;=①基本情報と建物情報の入力!$G$20, IF(①基本情報と建物情報の入力!$H46&gt;=3, EP24*$GG24*$GV24+ES24*$GG24*$GW24,"-"),"-")</f>
        <v>-</v>
      </c>
      <c r="HY24" s="24" t="str">
        <f>IF($A24&lt;=①基本情報と建物情報の入力!$G$20, IF(①基本情報と建物情報の入力!$H46&gt;=1, FS24*$GH24*$GW24,"-"),"-")</f>
        <v>-</v>
      </c>
      <c r="HZ24" s="16" t="str">
        <f>IF($A24&lt;=①基本情報と建物情報の入力!$G$20, IF(①基本情報と建物情報の入力!$H46&gt;=2, FT24*$GH24*$GW24,"-"),"-")</f>
        <v>-</v>
      </c>
      <c r="IA24" s="25" t="str">
        <f>IF($A24&lt;=①基本情報と建物情報の入力!$G$20, IF(①基本情報と建物情報の入力!$H46&gt;=3, FU24*$GH24*$GW24,"-"),"-")</f>
        <v>-</v>
      </c>
      <c r="IB24" s="99"/>
      <c r="IC24" s="24" t="str">
        <f>IF($A24&lt;=①基本情報と建物情報の入力!$G$20, IF(①基本情報と建物情報の入力!$H46&gt;=1, SUM(BP24:BQ24,BS24) *$GJ24*$GV24+BR24*$GJ24*$GW24,"-"),"-")</f>
        <v>-</v>
      </c>
      <c r="ID24" s="16" t="str">
        <f>IF($A24&lt;=①基本情報と建物情報の入力!$G$20, IF(①基本情報と建物情報の入力!$H46&gt;=2, SUM(BT24:BU24,BW24) *$GJ24*$GV24+BV24*$GJ24*$GW24,"-"),"-")</f>
        <v>-</v>
      </c>
      <c r="IE24" s="25" t="str">
        <f>IF($A24&lt;=①基本情報と建物情報の入力!$G$20, IF(①基本情報と建物情報の入力!$H46&gt;=3, SUM(BX24:BY24,CA24) *$GJ24*$GV24+BZ24*$GJ24*$GW24,"-"),"-")</f>
        <v>-</v>
      </c>
      <c r="IF24" s="24" t="str">
        <f>IF($A24&lt;=①基本情報と建物情報の入力!$G$20, IF(①基本情報と建物情報の入力!$H46&gt;=1, CB24*$GK24*$GV24,"-"),"-")</f>
        <v>-</v>
      </c>
      <c r="IG24" s="16" t="str">
        <f>IF($A24&lt;=①基本情報と建物情報の入力!$G$20, IF(①基本情報と建物情報の入力!$H46&gt;=2, CC24*$GK24*$GV24,"-"),"-")</f>
        <v>-</v>
      </c>
      <c r="IH24" s="25" t="str">
        <f>IF($A24&lt;=①基本情報と建物情報の入力!$G$20, IF(①基本情報と建物情報の入力!$H46&gt;=3, CD24*$GK24*$GV24,"-"),"-")</f>
        <v>-</v>
      </c>
      <c r="II24" s="24" t="str">
        <f>IF($A24&lt;=①基本情報と建物情報の入力!$G$20, IF(①基本情報と建物情報の入力!$H46&gt;=1, CE24*$GL24*$GV24,"-"),"-")</f>
        <v>-</v>
      </c>
      <c r="IJ24" s="16" t="str">
        <f>IF($A24&lt;=①基本情報と建物情報の入力!$G$20, IF(①基本情報と建物情報の入力!$H46&gt;=2, CF24*$GL24*$GV24,"-"),"-")</f>
        <v>-</v>
      </c>
      <c r="IK24" s="25" t="str">
        <f>IF($A24&lt;=①基本情報と建物情報の入力!$G$20, IF(①基本情報と建物情報の入力!$H46&gt;=3, CG24*$GL24*$GV24,"-"),"-")</f>
        <v>-</v>
      </c>
      <c r="IL24" s="24" t="str">
        <f>IF($A24&lt;=①基本情報と建物情報の入力!$G$20, IF(①基本情報と建物情報の入力!$H46&gt;=1, SUM(CH24:CI24,CK24)*$GM24*$GV24+CJ24*$GM24*$GW24,"-"),"-")</f>
        <v>-</v>
      </c>
      <c r="IM24" s="16" t="str">
        <f>IF($A24&lt;=①基本情報と建物情報の入力!$G$20, IF(①基本情報と建物情報の入力!$H46&gt;=2, SUM(CL24:CM24,CO24)*$GM24*$GV24+CN24*$GM24*$GW24,"-"),"-")</f>
        <v>-</v>
      </c>
      <c r="IN24" s="25" t="str">
        <f>IF($A24&lt;=①基本情報と建物情報の入力!$G$20, IF(①基本情報と建物情報の入力!$H46&gt;=3, SUM(CP24:CQ24,CS24)*$GM24*$GV24+CR24*$GM24*$GW24,"-"),"-")</f>
        <v>-</v>
      </c>
      <c r="IO24" s="24" t="str">
        <f>IF($A24&lt;=①基本情報と建物情報の入力!$G$20, IF(①基本情報と建物情報の入力!$H46&gt;=1, CT24*$GN24*$GV24,"-"),"-")</f>
        <v>-</v>
      </c>
      <c r="IP24" s="16" t="str">
        <f>IF($A24&lt;=①基本情報と建物情報の入力!$G$20, IF(①基本情報と建物情報の入力!$H46&gt;=2, CU24*$GN24*$GV24,"-"),"-")</f>
        <v>-</v>
      </c>
      <c r="IQ24" s="25" t="str">
        <f>IF($A24&lt;=①基本情報と建物情報の入力!$G$20, IF(①基本情報と建物情報の入力!$H46&gt;=3, CV24*$GN24*$GV24,"-"),"-")</f>
        <v>-</v>
      </c>
      <c r="IR24" s="24" t="str">
        <f>IF($A24&lt;=①基本情報と建物情報の入力!$G$20, IF(①基本情報と建物情報の入力!$H46&gt;=1, SUM(CW24:CX24,CZ24)*$GO24*$GV24+CY24*$GO24*$GW24,"-"),"-")</f>
        <v>-</v>
      </c>
      <c r="IS24" s="16" t="str">
        <f>IF($A24&lt;=①基本情報と建物情報の入力!$G$20, IF(①基本情報と建物情報の入力!$H46&gt;=2, SUM(DA24:DB24,DD24)*$GO24*$GV24+DC24*$GO24*$GW24,"-"),"-")</f>
        <v>-</v>
      </c>
      <c r="IT24" s="25" t="str">
        <f>IF($A24&lt;=①基本情報と建物情報の入力!$G$20, IF(①基本情報と建物情報の入力!$H46&gt;=3, SUM(DE24:DF24,DH24)*$GO24*$GV24+DG24*$GO24*$GW24,"-"),"-")</f>
        <v>-</v>
      </c>
      <c r="IU24" s="24" t="str">
        <f>IF($A24&lt;=①基本情報と建物情報の入力!$G$20, IF(①基本情報と建物情報の入力!$H46&gt;=1, DI24*$GP24*$GV24,"-"),"-")</f>
        <v>-</v>
      </c>
      <c r="IV24" s="16" t="str">
        <f>IF($A24&lt;=①基本情報と建物情報の入力!$G$20, IF(①基本情報と建物情報の入力!$H46&gt;=2, DJ24*$GP24*$GV24,"-"),"-")</f>
        <v>-</v>
      </c>
      <c r="IW24" s="25" t="str">
        <f>IF($A24&lt;=①基本情報と建物情報の入力!$G$20, IF(①基本情報と建物情報の入力!$H46&gt;=3, DK24*$GP24*$GV24,"-"),"-")</f>
        <v>-</v>
      </c>
      <c r="IX24" s="24" t="str">
        <f>IF($A24&lt;=①基本情報と建物情報の入力!$G$20, IF(①基本情報と建物情報の入力!$H46&gt;=1, DL24*$GQ24*$GV24,"-"),"-")</f>
        <v>-</v>
      </c>
      <c r="IY24" s="16" t="str">
        <f>IF($A24&lt;=①基本情報と建物情報の入力!$G$20, IF(①基本情報と建物情報の入力!$H46&gt;=2, DM24*$GQ24*$GV24,"-"),"-")</f>
        <v>-</v>
      </c>
      <c r="IZ24" s="25" t="str">
        <f>IF($A24&lt;=①基本情報と建物情報の入力!$G$20, IF(①基本情報と建物情報の入力!$H46&gt;=3, DN24*$GQ24*$GV24,"-"),"-")</f>
        <v>-</v>
      </c>
      <c r="JA24" s="24" t="str">
        <f>IF($A24&lt;=①基本情報と建物情報の入力!$G$20, IF(①基本情報と建物情報の入力!$H46&gt;=1, DO24*$GR24*$GV24,"-"),"-")</f>
        <v>-</v>
      </c>
      <c r="JB24" s="16" t="str">
        <f>IF($A24&lt;=①基本情報と建物情報の入力!$G$20, IF(①基本情報と建物情報の入力!$H46&gt;=2, DP24*$GR24*$GV24,"-"),"-")</f>
        <v>-</v>
      </c>
      <c r="JC24" s="25" t="str">
        <f>IF($A24&lt;=①基本情報と建物情報の入力!$G$20, IF(①基本情報と建物情報の入力!$H46&gt;=3, DQ24*$GR24*$GV24,"-"),"-")</f>
        <v>-</v>
      </c>
      <c r="JD24" s="24" t="str">
        <f>IF($A24&lt;=①基本情報と建物情報の入力!$G$20, IF(①基本情報と建物情報の入力!$H46&gt;=1, SUM(DR24:DS24,DU24)*$GS24*$GV24+DT24*$GS24*$GW24,"-"),"-")</f>
        <v>-</v>
      </c>
      <c r="JE24" s="16" t="str">
        <f>IF($A24&lt;=①基本情報と建物情報の入力!$G$20, IF(①基本情報と建物情報の入力!$H46&gt;=2, SUM(DV24:DW24,DY24)*$GS24*$GV24+DX24*$GS24*$GW24,"-"),"-")</f>
        <v>-</v>
      </c>
      <c r="JF24" s="25" t="str">
        <f>IF($A24&lt;=①基本情報と建物情報の入力!$G$20, IF(①基本情報と建物情報の入力!$H46&gt;=3, SUM(DZ24:EA24,EC24)*$GS24*$GV24+EB24*$GS24*$GW24,"-"),"-")</f>
        <v>-</v>
      </c>
      <c r="JG24" s="24" t="str">
        <f>IF($A24&lt;=①基本情報と建物情報の入力!$G$20, IF(①基本情報と建物情報の入力!$H46&gt;=1, ED24*$GT24*$GX24,"-"),"-")</f>
        <v>-</v>
      </c>
      <c r="JH24" s="16" t="str">
        <f>IF($A24&lt;=①基本情報と建物情報の入力!$G$20, IF(①基本情報と建物情報の入力!$H46&gt;=2, EE24*$GT24*$GX24,"-"),"-")</f>
        <v>-</v>
      </c>
      <c r="JI24" s="25" t="str">
        <f>IF($A24&lt;=①基本情報と建物情報の入力!$G$20, IF(①基本情報と建物情報の入力!$H46&gt;=3, EF24*$GT24*$GX24,"-"),"-")</f>
        <v>-</v>
      </c>
      <c r="JJ24" s="99"/>
      <c r="JK24" s="24" t="str">
        <f>IF($A24&lt;=①基本情報と建物情報の入力!$G$20, IF(①基本情報と建物情報の入力!$H46&gt;=1, SUM(HA24,HD24,HG24,HJ24,HM24,HP24,HS24,HV24,HY24)+SUM(IC24,IF24,II24,IL24,IO24,IR24,IU24,IX24,JA24,JD24,JG24),"-"),"-")</f>
        <v>-</v>
      </c>
      <c r="JL24" s="16" t="str">
        <f>IF($A24&lt;=①基本情報と建物情報の入力!$G$20, IF(①基本情報と建物情報の入力!$H46&gt;=2, SUM(HB24,HE24,HH24,HK24,HN24,HQ24,HT24,HW24,HZ24)+SUM(ID24,IG24,IJ24,IM24,IP24,IS24,IV24,IY24,JB24,JE24,JH24),"-"),"-")</f>
        <v>-</v>
      </c>
      <c r="JM24" s="25" t="str">
        <f>IF($A24&lt;=①基本情報と建物情報の入力!$G$20, IF(①基本情報と建物情報の入力!$H46&gt;=3, SUM(HC24,HF24,HI24,HL24,HO24,HR24,HU24,HX24,IA24)+SUM(IE24,IH24,IK24,IN24,IQ24,IT24,IW24,IZ24,JC24,JF24,JI24),"-"),"-")</f>
        <v>-</v>
      </c>
      <c r="JN24" s="16" t="str">
        <f>IF($A24&lt;=①基本情報と建物情報の入力!$G$20, IF(①基本情報と建物情報の入力!$H46&gt;=1, ROUNDUP(JK24/FV24, 2),"-"),"-")</f>
        <v>-</v>
      </c>
      <c r="JO24" s="16" t="str">
        <f>IF($A24&lt;=①基本情報と建物情報の入力!$G$20, IF(①基本情報と建物情報の入力!$H46&gt;=2, ROUNDUP(JL24/FW24, 2),"-"),"-")</f>
        <v>-</v>
      </c>
      <c r="JP24" s="16" t="str">
        <f>IF($A24&lt;=①基本情報と建物情報の入力!$G$20, IF(①基本情報と建物情報の入力!$H46&gt;=3, ROUNDUP(JM24/FX24, 2),"-"),"-")</f>
        <v>-</v>
      </c>
      <c r="JQ24" s="99"/>
      <c r="JR24" s="101" t="str">
        <f>IF($A24&lt;=①基本情報と建物情報の入力!$G$20, INDEX(方位係数!$B$7:$H$16, MATCH(JR$4, 方位係数!$A$7:$A$16,0), MATCH(①基本情報と建物情報の入力!$G$13, 方位係数!$B$6:$I$6,0)),"-")</f>
        <v>-</v>
      </c>
      <c r="JS24" s="101" t="str">
        <f>IF($A24&lt;=①基本情報と建物情報の入力!$G$20, INDEX(方位係数!$B$7:$H$16, MATCH(JS$4, 方位係数!$A$7:$A$16,0), MATCH(①基本情報と建物情報の入力!$G$13, 方位係数!$B$6:$I$6,0)),"-")</f>
        <v>-</v>
      </c>
      <c r="JT24" s="101" t="str">
        <f>IF($A24&lt;=①基本情報と建物情報の入力!$G$20, INDEX(方位係数!$B$7:$H$16, MATCH(JT$4, 方位係数!$A$7:$A$16,0), MATCH(①基本情報と建物情報の入力!$G$13, 方位係数!$B$6:$I$6,0)),"-")</f>
        <v>-</v>
      </c>
      <c r="JU24" s="101" t="str">
        <f>IF($A24&lt;=①基本情報と建物情報の入力!$G$20, INDEX(方位係数!$B$7:$H$16, MATCH(JU$4, 方位係数!$A$7:$A$16,0), MATCH(①基本情報と建物情報の入力!$G$13, 方位係数!$B$6:$I$6,0)),"-")</f>
        <v>-</v>
      </c>
      <c r="JV24" s="101" t="str">
        <f>IF($A24&lt;=①基本情報と建物情報の入力!$G$20, INDEX(方位係数!$B$7:$H$16, MATCH(JV$4, 方位係数!$A$7:$A$16,0), MATCH(①基本情報と建物情報の入力!$G$13, 方位係数!$B$6:$I$6,0)),"-")</f>
        <v>-</v>
      </c>
      <c r="JW24" s="99"/>
      <c r="JX24" s="24" t="str">
        <f>IF($A24&lt;=①基本情報と建物情報の入力!$G$20, IF(①基本情報と建物情報の入力!$H46&gt;=1, IF(AT24=0, 0, AT24*0.034*($FZ24+(BP24*$GJ24+$CE24*$GL24+CH24*$GM24+CW24*$GO24+DR24*$GS24)/AT24)*JR24),"-"),"-")</f>
        <v>-</v>
      </c>
      <c r="JY24" s="16" t="str">
        <f>IF($A24&lt;=①基本情報と建物情報の入力!$G$20, IF(①基本情報と建物情報の入力!$H46&gt;=1, IF(AU24=0, 0, AU24*0.034*($FZ24+(BQ24*$GJ24+$CE24*$GL24+CI24*$GM24+CX24*$GO24+DS24*$GS24)/AU24)*JS24),"-"),"-")</f>
        <v>-</v>
      </c>
      <c r="JZ24" s="16" t="str">
        <f>IF($A24&lt;=①基本情報と建物情報の入力!$G$20, IF(①基本情報と建物情報の入力!$H46&gt;=1, IF(AV24=0, 0, AV24*0.034*($FZ24+(BR24*$GJ24+$CE24*$GL24+CJ24*$GM24+CY24*$GO24+DT24*$GS24)/AV24)*JT24),"-"),"-")</f>
        <v>-</v>
      </c>
      <c r="KA24" s="25" t="str">
        <f>IF($A24&lt;=①基本情報と建物情報の入力!$G$20, IF(①基本情報と建物情報の入力!$H46&gt;=1, IF(AW24=0, 0, AW24*0.034*($FZ24+(BS24*$GJ24+$CE24*$GL24+CK24*$GM24+CZ24*$GO24+DU24*$GS24)/AW24)*JU24),"-"),"-")</f>
        <v>-</v>
      </c>
      <c r="KB24" s="24" t="str">
        <f>IF($A24&lt;=①基本情報と建物情報の入力!$G$20, IF(①基本情報と建物情報の入力!$H46&gt;=2, IF(AX24=0, 0, AX24*0.034*($FZ24+(BT24*$GJ24+$CF24*$GL24+CL24*$GM24+DA24*$GO24+DV24*$GS24)/AX24)*JR24),"-"),"-")</f>
        <v>-</v>
      </c>
      <c r="KC24" s="16" t="str">
        <f>IF($A24&lt;=①基本情報と建物情報の入力!$G$20, IF(①基本情報と建物情報の入力!$H46&gt;=2, IF(AY24=0, 0, AY24*0.034*($FZ24+(BU24*$GJ24+$CF24*$GL24+CM24*$GM24+DB24*$GO24+DW24*$GS24)/AY24)*JS24),"-"),"-")</f>
        <v>-</v>
      </c>
      <c r="KD24" s="16" t="str">
        <f>IF($A24&lt;=①基本情報と建物情報の入力!$G$20, IF(①基本情報と建物情報の入力!$H46&gt;=2, IF(AZ24=0, 0, AZ24*0.034*($FZ24+(BV24*$GJ24+$CF24*$GL24+CN24*$GM24+DC24*$GO24+DX24*$GS24)/AZ24)*JT24),"-"),"-")</f>
        <v>-</v>
      </c>
      <c r="KE24" s="25" t="str">
        <f>IF($A24&lt;=①基本情報と建物情報の入力!$G$20, IF(①基本情報と建物情報の入力!$H46&gt;=2, IF(BA24=0, 0, BA24*0.034*($FZ24+(BW24*$GJ24+$CF24*$GL24+CO24*$GM24+DD24*$GO24+DY24*$GS24)/BA24)*JU24),"-"),"-")</f>
        <v>-</v>
      </c>
      <c r="KF24" s="24" t="str">
        <f>IF($A24&lt;=①基本情報と建物情報の入力!$G$20, IF(①基本情報と建物情報の入力!$H46&gt;=3, IF(BB24=0, 0, BB24*0.034*($FZ24+(BX24*$GJ24+$CG24*$GL24+CP24*$GM24+DE24*$GO24+DZ24*$GS24)/BB24)*JR24),"-"),"-")</f>
        <v>-</v>
      </c>
      <c r="KG24" s="16" t="str">
        <f>IF($A24&lt;=①基本情報と建物情報の入力!$G$20, IF(①基本情報と建物情報の入力!$H46&gt;=3, IF(BC24=0, 0, BC24*0.034*($FZ24+(BY24*$GJ24+$CG24*$GL24+CQ24*$GM24+DF24*$GO24+EA24*$GS24)/BC24)*JS24),"-"),"-")</f>
        <v>-</v>
      </c>
      <c r="KH24" s="16" t="str">
        <f>IF($A24&lt;=①基本情報と建物情報の入力!$G$20, IF(①基本情報と建物情報の入力!$H46&gt;=3, IF(BD24=0, 0, BD24*0.034*($FZ24+(BZ24*$GJ24+$CG24*$GL24+CR24*$GM24+DG24*$GO24+EB24*$GS24)/BD24)*JT24),"-"),"-")</f>
        <v>-</v>
      </c>
      <c r="KI24" s="25" t="str">
        <f>IF($A24&lt;=①基本情報と建物情報の入力!$G$20, IF(①基本情報と建物情報の入力!$H46&gt;=3, IF(BE24=0, 0, BE24*0.034*($FZ24+(CA24*$GJ24+$CG24*$GL24+CS24*$GM24+DH24*$GO24+EC24*$GS24)/BE24)*JU24),"-"),"-")</f>
        <v>-</v>
      </c>
      <c r="KJ24" s="24" t="str">
        <f>IF($A24&lt;=①基本情報と建物情報の入力!$G$20, IF(①基本情報と建物情報の入力!$H46&gt;=1, IF(EX24=0, 0, EX24*0.034*($GA24+(CB24*$GK24+CT24*$GN24+DL24*$GQ24)/EX24)*$JV24),"-"),"-")</f>
        <v>-</v>
      </c>
      <c r="KK24" s="16" t="str">
        <f>IF($A24&lt;=①基本情報と建物情報の入力!$G$20, IF(①基本情報と建物情報の入力!$H46&gt;=2, IF(EY24=0, 0, EY24*0.034*($GA24+(CC24*$GK24+CU24*$GN24+DM24*$GQ24)/EY24)*$JV24),"-"),"-")</f>
        <v>-</v>
      </c>
      <c r="KL24" s="25" t="str">
        <f>IF($A24&lt;=①基本情報と建物情報の入力!$G$20, IF(①基本情報と建物情報の入力!$H46&gt;=3, IF(EZ24=0, 0, EZ24*0.034*($GA24+(CD24*$GK24+CV24*$GN24+DN24*$GQ24)/EZ24)*$JV24),"-"),"-")</f>
        <v>-</v>
      </c>
      <c r="KM24" s="24" t="str">
        <f>IF($A24&lt;=①基本情報と建物情報の入力!$G$20, 0.51,"-")</f>
        <v>-</v>
      </c>
      <c r="KN24" s="25" t="str">
        <f>IF($A24&lt;=①基本情報と建物情報の入力!$G$20, IF(①基本情報と建物情報の入力!$H46&gt;=1, ①基本情報と建物情報の入力!$H$68,"-"),"-")</f>
        <v>-</v>
      </c>
      <c r="KO24" s="24" t="str">
        <f>IF($A24&lt;=①基本情報と建物情報の入力!$G$20, IF(①基本情報と建物情報の入力!$H46&gt;=1, AE24*$KM24*$KN24*JR24,"-"),"-")</f>
        <v>-</v>
      </c>
      <c r="KP24" s="16" t="str">
        <f>IF($A24&lt;=①基本情報と建物情報の入力!$G$20, IF(①基本情報と建物情報の入力!$H46&gt;=1, AF24*$KM24*$KN24,"-"),"-")</f>
        <v>-</v>
      </c>
      <c r="KQ24" s="16" t="str">
        <f>IF($A24&lt;=①基本情報と建物情報の入力!$G$20, IF(①基本情報と建物情報の入力!$H46&gt;=1, AG24*$KM24*$KN24,"-"),"-")</f>
        <v>-</v>
      </c>
      <c r="KR24" s="25" t="str">
        <f>IF($A24&lt;=①基本情報と建物情報の入力!$G$20, IF(①基本情報と建物情報の入力!$H46&gt;=1, AH24*$KM24*$KN24,"-"),"-")</f>
        <v>-</v>
      </c>
      <c r="KS24" s="24" t="str">
        <f>IF($A24&lt;=①基本情報と建物情報の入力!$G$20, IF(①基本情報と建物情報の入力!$H46&gt;=2, AI24*$KM24*$KN24*JR24,"-"),"-")</f>
        <v>-</v>
      </c>
      <c r="KT24" s="16" t="str">
        <f>IF($A24&lt;=①基本情報と建物情報の入力!$G$20, IF(①基本情報と建物情報の入力!$H46&gt;=2, AJ24*$KM24*$KN24*JS24,"-"),"-")</f>
        <v>-</v>
      </c>
      <c r="KU24" s="16" t="str">
        <f>IF($A24&lt;=①基本情報と建物情報の入力!$G$20, IF(①基本情報と建物情報の入力!$H46&gt;=2, AK24*$KM24*$KN24*JT24,"-"),"-")</f>
        <v>-</v>
      </c>
      <c r="KV24" s="25" t="str">
        <f>IF($A24&lt;=①基本情報と建物情報の入力!$G$20, IF(①基本情報と建物情報の入力!$H46&gt;=2, AL24*$KM24*$KN24*JU24,"-"),"-")</f>
        <v>-</v>
      </c>
      <c r="KW24" s="24" t="str">
        <f>IF($A24&lt;=①基本情報と建物情報の入力!$G$20, IF(①基本情報と建物情報の入力!$H46&gt;=3, AM24*$KM24*$KN24*JR24,"-"),"-")</f>
        <v>-</v>
      </c>
      <c r="KX24" s="16" t="str">
        <f>IF($A24&lt;=①基本情報と建物情報の入力!$G$20, IF(①基本情報と建物情報の入力!$H46&gt;=3, AN24*$KM24*$KN24*JS24,"-"),"-")</f>
        <v>-</v>
      </c>
      <c r="KY24" s="16" t="str">
        <f>IF($A24&lt;=①基本情報と建物情報の入力!$G$20, IF(①基本情報と建物情報の入力!$H46&gt;=3, AO24*$KM24*$KN24*JT24,"-"),"-")</f>
        <v>-</v>
      </c>
      <c r="KZ24" s="25" t="str">
        <f>IF($A24&lt;=①基本情報と建物情報の入力!$G$20, IF(①基本情報と建物情報の入力!$H46&gt;=3, AP24*$KM24*$KN24*JU24,"-"),"-")</f>
        <v>-</v>
      </c>
      <c r="LA24" s="16" t="str">
        <f>IF($A24&lt;=①基本情報と建物情報の入力!$G$20, IF(①基本情報と建物情報の入力!$H46&gt;=1, SUM(JX24:KA24,KJ24,KO24:KR24), "-"), "-")</f>
        <v>-</v>
      </c>
      <c r="LB24" s="16" t="str">
        <f>IF($A24&lt;=①基本情報と建物情報の入力!$G$20, IF(①基本情報と建物情報の入力!$H46&gt;=2, SUM(KB24:KE24,KK24,KS24:KV24), "-"), "-")</f>
        <v>-</v>
      </c>
      <c r="LC24" s="16" t="str">
        <f>IF($A24&lt;=①基本情報と建物情報の入力!$G$20, IF(①基本情報と建物情報の入力!$H46&gt;=3, SUM(KF24:KI24,KL24,KW24:KZ24), "-"), "-")</f>
        <v>-</v>
      </c>
      <c r="LD24" s="137" t="str">
        <f>IF($A24&lt;=①基本情報と建物情報の入力!$G$20, IF(①基本情報と建物情報の入力!$H46&gt;=1, ROUNDDOWN(LA24/FV24*100, 1),"-"),"-")</f>
        <v>-</v>
      </c>
      <c r="LE24" s="138" t="str">
        <f>IF($A24&lt;=①基本情報と建物情報の入力!$G$20, IF(①基本情報と建物情報の入力!$H46&gt;=2, ROUNDDOWN(LB24/FW24*100, 1),"-"),"-")</f>
        <v>-</v>
      </c>
      <c r="LF24" s="139" t="str">
        <f>IF($A24&lt;=①基本情報と建物情報の入力!$G$20, IF(①基本情報と建物情報の入力!$H46&gt;=3, ROUNDDOWN(LC24/FX24*100, 1),"-"),"-")</f>
        <v>-</v>
      </c>
      <c r="LG24" s="99"/>
      <c r="LH24" s="102" t="str">
        <f>IF($A24&lt;=①基本情報と建物情報の入力!$G$20, INDEX(方位係数!$B$21:$I$30, MATCH(LH$4, 方位係数!$A$21:$A$30,0), MATCH(①基本情報と建物情報の入力!$G$13, 方位係数!$B$20:$I$20,0)),"-")</f>
        <v>-</v>
      </c>
      <c r="LI24" s="101" t="str">
        <f>IF($A24&lt;=①基本情報と建物情報の入力!$G$20, INDEX(方位係数!$B$21:$I$30, MATCH(LI$4, 方位係数!$A$21:$A$30,0), MATCH(①基本情報と建物情報の入力!$G$13, 方位係数!$B$20:$I$20,0)),"-")</f>
        <v>-</v>
      </c>
      <c r="LJ24" s="101" t="str">
        <f>IF($A24&lt;=①基本情報と建物情報の入力!$G$20, INDEX(方位係数!$B$21:$I$30, MATCH(LJ$4, 方位係数!$A$21:$A$30,0), MATCH(①基本情報と建物情報の入力!$G$13, 方位係数!$B$20:$I$20,0)),"-")</f>
        <v>-</v>
      </c>
      <c r="LK24" s="101" t="str">
        <f>IF($A24&lt;=①基本情報と建物情報の入力!$G$20, INDEX(方位係数!$B$21:$I$30, MATCH(LK$4, 方位係数!$A$21:$A$30,0), MATCH(①基本情報と建物情報の入力!$G$13, 方位係数!$B$20:$I$20,0)),"-")</f>
        <v>-</v>
      </c>
      <c r="LL24" s="103" t="str">
        <f>IF($A24&lt;=①基本情報と建物情報の入力!$G$20, INDEX(方位係数!$B$21:$I$30, MATCH(LL$4, 方位係数!$A$21:$A$30,0), MATCH(①基本情報と建物情報の入力!$G$13, 方位係数!$B$20:$I$20,0)),"-")</f>
        <v>-</v>
      </c>
      <c r="LM24" s="99"/>
      <c r="LN24" s="46" t="str">
        <f>IF($A24&lt;=①基本情報と建物情報の入力!$G$20, IF(①基本情報と建物情報の入力!$H46&gt;=1, IF(AT24=0, 0, AT24*0.034*($FZ24+(BP24*$GJ24+$CE24*$GL24+CH24*$GM24+CW24*$GO24+DR24*$GS24)/AT24)*LH24),"-"),"-")</f>
        <v>-</v>
      </c>
      <c r="LO24" s="47" t="str">
        <f>IF($A24&lt;=①基本情報と建物情報の入力!$G$20, IF(①基本情報と建物情報の入力!$H46&gt;=1, IF(AU24=0, 0, AU24*0.034*($FZ24+(BQ24*$GJ24+$CE24*$GL24+CI24*$GM24+CX24*$GO24+DS24*$GS24)/AU24)*LI24),"-"),"-")</f>
        <v>-</v>
      </c>
      <c r="LP24" s="47" t="str">
        <f>IF($A24&lt;=①基本情報と建物情報の入力!$G$20, IF(①基本情報と建物情報の入力!$H46&gt;=1, IF(AV24=0, 0, AV24*0.034*($FZ24+(BR24*$GJ24+$CE24*$GL24+CJ24*$GM24+CY24*$GO24+DT24*$GS24)/AV24)*LJ24),"-"),"-")</f>
        <v>-</v>
      </c>
      <c r="LQ24" s="104" t="str">
        <f>IF($A24&lt;=①基本情報と建物情報の入力!$G$20, IF(①基本情報と建物情報の入力!$H46&gt;=1, IF(AW24=0, 0, AW24*0.034*($FZ24+(BS24*$GJ24+$CE24*$GL24+CK24*$GM24+CZ24*$GO24+DU24*$GS24)/AW24)*LK24),"-"),"-")</f>
        <v>-</v>
      </c>
      <c r="LR24" s="24" t="str">
        <f>IF($A24&lt;=①基本情報と建物情報の入力!$G$20, IF(①基本情報と建物情報の入力!$H46&gt;=2, IF(AX24=0, 0, AX24*0.034*($FZ24+(BT24*$GJ24+$CF24*$GL24+CL24*$GM24+DA24*$GO24+DV24*$GS24)/AX24)*LH24),"-"),"-")</f>
        <v>-</v>
      </c>
      <c r="LS24" s="16" t="str">
        <f>IF($A24&lt;=①基本情報と建物情報の入力!$G$20, IF(①基本情報と建物情報の入力!$H46&gt;=2, IF(AY24=0, 0, AY24*0.034*($FZ24+(BU24*$GJ24+$CF24*$GL24+CM24*$GM24+DB24*$GO24+DW24*$GS24)/AY24)*LI24),"-"),"-")</f>
        <v>-</v>
      </c>
      <c r="LT24" s="16" t="str">
        <f>IF($A24&lt;=①基本情報と建物情報の入力!$G$20, IF(①基本情報と建物情報の入力!$H46&gt;=2, IF(AZ24=0, 0, AZ24*0.034*($FZ24+(BV24*$GJ24+$CF24*$GL24+CN24*$GM24+DC24*$GO24+DX24*$GS24)/AZ24)*LJ24),"-"),"-")</f>
        <v>-</v>
      </c>
      <c r="LU24" s="25" t="str">
        <f>IF($A24&lt;=①基本情報と建物情報の入力!$G$20, IF(①基本情報と建物情報の入力!$H46&gt;=2, IF(BA24=0, 0, BA24*0.034*($FZ24+(BW24*$GJ24+$CF24*$GL24+CO24*$GM24+DD24*$GO24+DY24*$GS24)/BA24)*LK24),"-"),"-")</f>
        <v>-</v>
      </c>
      <c r="LV24" s="24" t="str">
        <f>IF($A24&lt;=①基本情報と建物情報の入力!$G$20, IF(①基本情報と建物情報の入力!$H46&gt;=3, IF(BB24=0, 0, BB24*0.034*($FZ24+(BX24*$GJ24+$CG24*$GL24+CP24*$GM24+DE24*$GO24+DZ24*$GS24)/BB24)*LH24),"-"),"-")</f>
        <v>-</v>
      </c>
      <c r="LW24" s="16" t="str">
        <f>IF($A24&lt;=①基本情報と建物情報の入力!$G$20, IF(①基本情報と建物情報の入力!$H46&gt;=3, IF(BC24=0, 0, BC24*0.034*($FZ24+(BY24*$GJ24+$CG24*$GL24+CQ24*$GM24+DF24*$GO24+EA24*$GS24)/BC24)*LI24),"-"),"-")</f>
        <v>-</v>
      </c>
      <c r="LX24" s="16" t="str">
        <f>IF($A24&lt;=①基本情報と建物情報の入力!$G$20, IF(①基本情報と建物情報の入力!$H46&gt;=3, IF(BD24=0, 0, BD24*0.034*($FZ24+(BZ24*$GJ24+$CG24*$GL24+CR24*$GM24+DG24*$GO24+EB24*$GS24)/BD24)*LJ24),"-"),"-")</f>
        <v>-</v>
      </c>
      <c r="LY24" s="25" t="str">
        <f>IF($A24&lt;=①基本情報と建物情報の入力!$G$20, IF(①基本情報と建物情報の入力!$H46&gt;=3, IF(BE24=0, 0, BE24*0.034*($FZ24+(CA24*$GJ24+$CG24*$GL24+CS24*$GM24+DH24*$GO24+EC24*$GS24)/BE24)*LK24),"-"),"-")</f>
        <v>-</v>
      </c>
      <c r="LZ24" s="16" t="str">
        <f>IF($A24&lt;=①基本情報と建物情報の入力!$G$20, IF(①基本情報と建物情報の入力!$H46&gt;=1, IF(EX24=0, 0, EX24*0.034*($GA24+(CB24*$GK24+CT24*$GN24+DL24*$GQ24)/EX24)*$LL24),"-"),"-")</f>
        <v>-</v>
      </c>
      <c r="MA24" s="16" t="str">
        <f>IF($A24&lt;=①基本情報と建物情報の入力!$G$20, IF(①基本情報と建物情報の入力!$H46&gt;=2, IF(EY24=0, 0, EY24*0.034*($GA24+(CC24*$GK24+CU24*$GN24+DM24*$GQ24)/EY24)*$LL24),"-"),"-")</f>
        <v>-</v>
      </c>
      <c r="MB24" s="16" t="str">
        <f>IF($A24&lt;=①基本情報と建物情報の入力!$G$20, IF(①基本情報と建物情報の入力!$H46&gt;=3, IF(EZ24=0, 0, EZ24*0.034*($GA24+(CD24*$GK24+CV24*$GN24+DN24*$GQ24)/EZ24)*$LL24),"-"),"-")</f>
        <v>-</v>
      </c>
      <c r="MC24" s="24" t="str">
        <f>IF($A24&lt;=①基本情報と建物情報の入力!$G$20, 0.93,"-")</f>
        <v>-</v>
      </c>
      <c r="MD24" s="25" t="str">
        <f>IF($A24&lt;=①基本情報と建物情報の入力!$G$20, IF(①基本情報と建物情報の入力!$H46&gt;=1, ①基本情報と建物情報の入力!$H$69,"-"),"-")</f>
        <v>-</v>
      </c>
      <c r="ME24" s="24" t="str">
        <f>IF($A24&lt;=①基本情報と建物情報の入力!$G$20, IF(①基本情報と建物情報の入力!$H46&gt;=1, AE24*$MC24*$MD24*LH24,"-"),"-")</f>
        <v>-</v>
      </c>
      <c r="MF24" s="16" t="str">
        <f>IF($A24&lt;=①基本情報と建物情報の入力!$G$20, IF(①基本情報と建物情報の入力!$H46&gt;=1, AF24*$MC24*$MD24*LI24,"-"),"-")</f>
        <v>-</v>
      </c>
      <c r="MG24" s="16" t="str">
        <f>IF($A24&lt;=①基本情報と建物情報の入力!$G$20, IF(①基本情報と建物情報の入力!$H46&gt;=1, AG24*$MC24*$MD24*LJ24,"-"),"-")</f>
        <v>-</v>
      </c>
      <c r="MH24" s="25" t="str">
        <f>IF($A24&lt;=①基本情報と建物情報の入力!$G$20, IF(①基本情報と建物情報の入力!$H46&gt;=1, AH24*$MC24*$MD24*LK24,"-"),"-")</f>
        <v>-</v>
      </c>
      <c r="MI24" s="24" t="str">
        <f>IF($A24&lt;=①基本情報と建物情報の入力!$G$20, IF(①基本情報と建物情報の入力!$H46&gt;=2, AI24*$MC24*$MD24*LH24,"-"),"-")</f>
        <v>-</v>
      </c>
      <c r="MJ24" s="16" t="str">
        <f>IF($A24&lt;=①基本情報と建物情報の入力!$G$20, IF(①基本情報と建物情報の入力!$H46&gt;=2, AJ24*$MC24*$MD24*LI24,"-"),"-")</f>
        <v>-</v>
      </c>
      <c r="MK24" s="16" t="str">
        <f>IF($A24&lt;=①基本情報と建物情報の入力!$G$20, IF(①基本情報と建物情報の入力!$H46&gt;=2, AK24*$MC24*$MD24*LJ24,"-"),"-")</f>
        <v>-</v>
      </c>
      <c r="ML24" s="25" t="str">
        <f>IF($A24&lt;=①基本情報と建物情報の入力!$G$20, IF(①基本情報と建物情報の入力!$H46&gt;=2, AL24*$MC24*$MD24*LK24,"-"),"-")</f>
        <v>-</v>
      </c>
      <c r="MM24" s="24" t="str">
        <f>IF($A24&lt;=①基本情報と建物情報の入力!$G$20, IF(①基本情報と建物情報の入力!$H46&gt;=3, AM24*$MC24*$MD24*LH24,"-"),"-")</f>
        <v>-</v>
      </c>
      <c r="MN24" s="16" t="str">
        <f>IF($A24&lt;=①基本情報と建物情報の入力!$G$20, IF(①基本情報と建物情報の入力!$H46&gt;=3, AN24*$MC24*$MD24*LI24,"-"),"-")</f>
        <v>-</v>
      </c>
      <c r="MO24" s="16" t="str">
        <f>IF($A24&lt;=①基本情報と建物情報の入力!$G$20, IF(①基本情報と建物情報の入力!$H46&gt;=3, AO24*$MC24*$MD24*LJ24,"-"),"-")</f>
        <v>-</v>
      </c>
      <c r="MP24" s="25" t="str">
        <f>IF($A24&lt;=①基本情報と建物情報の入力!$G$20, IF(①基本情報と建物情報の入力!$H46&gt;=3, AP24*$MC24*$MD24*LK24,"-"),"-")</f>
        <v>-</v>
      </c>
      <c r="MQ24" s="16" t="str">
        <f>IF($A24&lt;=①基本情報と建物情報の入力!$G$20, IF(①基本情報と建物情報の入力!$H46&gt;=1, SUM(LN24:LQ24,LZ24,ME24:MH24), "-"), "-")</f>
        <v>-</v>
      </c>
      <c r="MR24" s="16" t="str">
        <f>IF($A24&lt;=①基本情報と建物情報の入力!$G$20, IF(①基本情報と建物情報の入力!$H46&gt;=2, SUM(LR24:LU24,MA24,MI24:ML24), "-"), "-")</f>
        <v>-</v>
      </c>
      <c r="MS24" s="16" t="str">
        <f>IF($A24&lt;=①基本情報と建物情報の入力!$G$20, IF(①基本情報と建物情報の入力!$H46&gt;=3, SUM(LV24:LY24,MB24,MM24:MP24), "-"), "-")</f>
        <v>-</v>
      </c>
      <c r="MT24" s="137" t="str">
        <f>IF($A24&lt;=①基本情報と建物情報の入力!$G$20, IF(①基本情報と建物情報の入力!$H46&gt;=1, ROUNDUP(MQ24/FV24*100,1),"-"),"-")</f>
        <v>-</v>
      </c>
      <c r="MU24" s="138" t="str">
        <f>IF($A24&lt;=①基本情報と建物情報の入力!$G$20, IF(①基本情報と建物情報の入力!$H46&gt;=2,ROUNDUP(MR24/FW24*100,1),"-"),"-")</f>
        <v>-</v>
      </c>
      <c r="MV24" s="139" t="str">
        <f>IF($A24&lt;=①基本情報と建物情報の入力!$G$20, IF(①基本情報と建物情報の入力!$H46&gt;=3, ROUNDUP(MS24/FX24*100,1),"-"),"-")</f>
        <v>-</v>
      </c>
      <c r="MW24" s="99"/>
      <c r="MX24" s="24" t="str">
        <f>IF($A24&lt;=①基本情報と建物情報の入力!$G$20, IF(①基本情報と建物情報の入力!$H46&gt;=1, 1,"-"), "-")</f>
        <v>-</v>
      </c>
      <c r="MY24" s="16" t="str">
        <f>IF($A24&lt;=①基本情報と建物情報の入力!$G$20, IF(①基本情報と建物情報の入力!$H46&gt;=2, 1,"-"), "-")</f>
        <v>-</v>
      </c>
      <c r="MZ24" s="25" t="str">
        <f>IF($A24&lt;=①基本情報と建物情報の入力!$G$20, IF(①基本情報と建物情報の入力!$H46&gt;=3, ①基本情報と建物情報の入力!$H46-2,"-"), "-")</f>
        <v>-</v>
      </c>
      <c r="NA24" s="24" t="str">
        <f>IF($A24&lt;=①基本情報と建物情報の入力!$G$20, IF(①基本情報と建物情報の入力!$H46&gt;=1, FV24*MX24, "-"),"-")</f>
        <v>-</v>
      </c>
      <c r="NB24" s="16" t="str">
        <f>IF($A24&lt;=①基本情報と建物情報の入力!$G$20, IF(①基本情報と建物情報の入力!$H46&gt;=2, FW24*MY24, "-"),"-")</f>
        <v>-</v>
      </c>
      <c r="NC24" s="25" t="str">
        <f>IF($A24&lt;=①基本情報と建物情報の入力!$G$20, IF(①基本情報と建物情報の入力!$H46&gt;=3, FX24*MZ24, "-"),"-")</f>
        <v>-</v>
      </c>
      <c r="ND24" s="24" t="str">
        <f>IF($A24&lt;=①基本情報と建物情報の入力!$G$20, IF(①基本情報と建物情報の入力!$H46&gt;=1,  JK24*MX24, "-"),"-")</f>
        <v>-</v>
      </c>
      <c r="NE24" s="16" t="str">
        <f>IF($A24&lt;=①基本情報と建物情報の入力!$G$20, IF(①基本情報と建物情報の入力!$H46&gt;=2,  JL24*MY24, "-"),"-")</f>
        <v>-</v>
      </c>
      <c r="NF24" s="25" t="str">
        <f>IF($A24&lt;=①基本情報と建物情報の入力!$G$20, IF(①基本情報と建物情報の入力!$H46&gt;=3,  JM24*MZ24, "-"),"-")</f>
        <v>-</v>
      </c>
      <c r="NG24" s="24" t="str">
        <f>IF($A24&lt;=①基本情報と建物情報の入力!$G$20, IF(①基本情報と建物情報の入力!$H46&gt;=1,  MQ24*MX24, "-"),"-")</f>
        <v>-</v>
      </c>
      <c r="NH24" s="16" t="str">
        <f>IF($A24&lt;=①基本情報と建物情報の入力!$G$20, IF(①基本情報と建物情報の入力!$H46&gt;=2,  MR24*MY24, "-"),"-")</f>
        <v>-</v>
      </c>
      <c r="NI24" s="25" t="str">
        <f>IF($A24&lt;=①基本情報と建物情報の入力!$G$20, IF(①基本情報と建物情報の入力!$H46&gt;=3,  MS24*MZ24, "-"),"-")</f>
        <v>-</v>
      </c>
      <c r="NJ24" s="112"/>
      <c r="NK24" s="112"/>
      <c r="NL24" s="99"/>
      <c r="NM24" s="209" t="str">
        <f>IF($A24&lt;=①基本情報と建物情報の入力!$G$20,IF(①基本情報と建物情報の入力!$H46&gt;=1,③一次エネルギー消費量の計算結果!E66-③一次エネルギー消費量の計算結果!F66,"-"),"-")</f>
        <v>-</v>
      </c>
      <c r="NN24" s="210" t="str">
        <f>IF($A24&lt;=①基本情報と建物情報の入力!$G$20,IF(①基本情報と建物情報の入力!$H46&gt;=2,③一次エネルギー消費量の計算結果!E67-③一次エネルギー消費量の計算結果!F67,"-"),"-")</f>
        <v>-</v>
      </c>
      <c r="NO24" s="211" t="str">
        <f>IF($A24&lt;=①基本情報と建物情報の入力!$G$20,IF(①基本情報と建物情報の入力!$H46&gt;=3,③一次エネルギー消費量の計算結果!E68-③一次エネルギー消費量の計算結果!F68,"-"),"-")</f>
        <v>-</v>
      </c>
      <c r="NP24" s="209" t="str">
        <f>IF($A24&lt;=①基本情報と建物情報の入力!$G$20,IF(①基本情報と建物情報の入力!$H46&gt;=1,③一次エネルギー消費量の計算結果!G66-③一次エネルギー消費量の計算結果!H66,"-"),"-")</f>
        <v>-</v>
      </c>
      <c r="NQ24" s="210" t="str">
        <f>IF($A24&lt;=①基本情報と建物情報の入力!$G$20,IF(①基本情報と建物情報の入力!$H46&gt;=2,③一次エネルギー消費量の計算結果!G67-③一次エネルギー消費量の計算結果!H67,"-"),"-")</f>
        <v>-</v>
      </c>
      <c r="NR24" s="211" t="str">
        <f>IF($A24&lt;=①基本情報と建物情報の入力!$G$20,IF(①基本情報と建物情報の入力!$H46&gt;=3,③一次エネルギー消費量の計算結果!G68-③一次エネルギー消費量の計算結果!H68,"-"),"-")</f>
        <v>-</v>
      </c>
      <c r="NS24" s="209" t="str">
        <f>IF($A24&lt;=①基本情報と建物情報の入力!$G$20, IF(①基本情報と建物情報の入力!$H46&gt;=1,NM24*MX24,"-"), "-")</f>
        <v>-</v>
      </c>
      <c r="NT24" s="210" t="str">
        <f>IF($A24&lt;=①基本情報と建物情報の入力!$G$20, IF(①基本情報と建物情報の入力!$H46&gt;=2,NN24*MY24,"-"), "-")</f>
        <v>-</v>
      </c>
      <c r="NU24" s="211" t="str">
        <f>IF($A24&lt;=①基本情報と建物情報の入力!$G$20, IF(①基本情報と建物情報の入力!$H46&gt;=3,NO24*MZ24,"-"), "-")</f>
        <v>-</v>
      </c>
      <c r="NV24" s="209" t="str">
        <f>IF($A24&lt;=①基本情報と建物情報の入力!$G$20, IF(①基本情報と建物情報の入力!$H46&gt;=1,NP24*MX24,"-"), "-")</f>
        <v>-</v>
      </c>
      <c r="NW24" s="210" t="str">
        <f>IF($A24&lt;=①基本情報と建物情報の入力!$G$20, IF(①基本情報と建物情報の入力!$H46&gt;=2,NQ24*MY24,"-"), "-")</f>
        <v>-</v>
      </c>
      <c r="NX24" s="210" t="str">
        <f>IF($A24&lt;=①基本情報と建物情報の入力!$G$20, IF(①基本情報と建物情報の入力!$H46&gt;=3,NR24*MZ24,"-"), "-")</f>
        <v>-</v>
      </c>
      <c r="NY24" s="112"/>
      <c r="NZ24" s="112"/>
    </row>
    <row r="25" spans="1:390" s="16" customFormat="1">
      <c r="A25" s="17">
        <f t="shared" si="0"/>
        <v>19</v>
      </c>
      <c r="B25" s="154" t="s">
        <v>104</v>
      </c>
      <c r="C25" s="16" t="str">
        <f>IF(A25&lt;=①基本情報と建物情報の入力!$G$20, ①基本情報と建物情報の入力!$G$19/①基本情報と建物情報の入力!$G$20, "-")</f>
        <v>-</v>
      </c>
      <c r="D25" s="16" t="str">
        <f>IF(A25&lt;=①基本情報と建物情報の入力!$G$20, IF(①基本情報と建物情報の入力!H47&gt;=1, (①基本情報と建物情報の入力!$D47+SQRT(①基本情報と建物情報の入力!$D47^2-16*①基本情報と建物情報の入力!$C47))/4, "-"), "-")</f>
        <v>-</v>
      </c>
      <c r="E25" s="16" t="str">
        <f>IF(A25&lt;=①基本情報と建物情報の入力!$G$20, IF(①基本情報と建物情報の入力!H47&gt;=1, (①基本情報と建物情報の入力!$D47-SQRT(①基本情報と建物情報の入力!$D47^2-16*①基本情報と建物情報の入力!$C47))/4, "-"), "-")</f>
        <v>-</v>
      </c>
      <c r="F25" s="16" t="str">
        <f>IF(A25&lt;=①基本情報と建物情報の入力!$G$20, IF(①基本情報と建物情報の入力!H47&gt;=1, IF(A25=①基本情報と建物情報の入力!$G$20, ①基本情報と建物情報の入力!$C47, ①基本情報と建物情報の入力!G47), "-"), "-")</f>
        <v>-</v>
      </c>
      <c r="G25" s="16" t="str">
        <f>IF(A25&lt;=①基本情報と建物情報の入力!$G$20, IF(①基本情報と建物情報の入力!H47&gt;=1, IF(A25=1, 0, ①基本情報と建物情報の入力!F47), "-"), "-")</f>
        <v>-</v>
      </c>
      <c r="H25" s="24" t="str">
        <f>IF(A25&lt;=①基本情報と建物情報の入力!$G$20,IF(①基本情報と建物情報の入力!H47&gt;=1, ①基本情報と建物情報の入力!$E47*(1-(0.24/①基本情報と建物情報の入力!$H47))*0.64,"-"), "-")</f>
        <v>-</v>
      </c>
      <c r="I25" s="16" t="str">
        <f>IF(A25&lt;=①基本情報と建物情報の入力!$G$20,IF(①基本情報と建物情報の入力!H47&gt;=1,①基本情報と建物情報の入力!$E47*0.12/①基本情報と建物情報の入力!$H47,"-"), "-")</f>
        <v>-</v>
      </c>
      <c r="J25" s="16" t="str">
        <f>IF(A25&lt;=①基本情報と建物情報の入力!$G$20,IF(①基本情報と建物情報の入力!H47&gt;=1,①基本情報と建物情報の入力!$E47*(1-(0.24/①基本情報と建物情報の入力!$H47))*0.36,"-"), "-")</f>
        <v>-</v>
      </c>
      <c r="K25" s="25" t="str">
        <f>IF(A25&lt;=①基本情報と建物情報の入力!$G$20,IF(①基本情報と建物情報の入力!H47&gt;=1,①基本情報と建物情報の入力!$E47*0.12/①基本情報と建物情報の入力!$H47,"-"), "-")</f>
        <v>-</v>
      </c>
      <c r="L25" s="24" t="str">
        <f>IF($A25&lt;=①基本情報と建物情報の入力!$G$20, IF(①基本情報と建物情報の入力!H47&gt;=1,D25*$C25-H25, "-"), "-")</f>
        <v>-</v>
      </c>
      <c r="M25" s="16" t="str">
        <f>IF($A25&lt;=①基本情報と建物情報の入力!$G$20, IF(①基本情報と建物情報の入力!H47&gt;=1,E25*$C25-I25, "-"), "-")</f>
        <v>-</v>
      </c>
      <c r="N25" s="16" t="str">
        <f>IF($A25&lt;=①基本情報と建物情報の入力!$G$20, IF(①基本情報と建物情報の入力!H47&gt;=1,D25*$C25-J25-1.6*①基本情報と建物情報の入力!$H47, "-"), "-")</f>
        <v>-</v>
      </c>
      <c r="O25" s="25" t="str">
        <f>IF($A25&lt;=①基本情報と建物情報の入力!$G$20, IF(①基本情報と建物情報の入力!H47&gt;=1,E25*$C25-K25, "-"), "-")</f>
        <v>-</v>
      </c>
      <c r="P25" s="24" t="str">
        <f>IF(A25&lt;=①基本情報と建物情報の入力!$G$20, IF(①基本情報と建物情報の入力!H47&gt;=1,①基本情報と建物情報の入力!C47/①基本情報と建物情報の入力!H47, "-"), "-")</f>
        <v>-</v>
      </c>
      <c r="Q25" s="16" t="str">
        <f>IF(A25&lt;=①基本情報と建物情報の入力!$G$20, IF(①基本情報と建物情報の入力!H47&gt;=2, ①基本情報と建物情報の入力!C47/①基本情報と建物情報の入力!H47, "-"),"-")</f>
        <v>-</v>
      </c>
      <c r="R25" s="25" t="str">
        <f>IF(A25&lt;=①基本情報と建物情報の入力!$G$20,IF(①基本情報と建物情報の入力!H47&gt;=3, ①基本情報と建物情報の入力!C47/①基本情報と建物情報の入力!H47, "-"),"-")</f>
        <v>-</v>
      </c>
      <c r="S25" s="24" t="str">
        <f>IF($A25&lt;=①基本情報と建物情報の入力!$G$20, IF(①基本情報と建物情報の入力!$H47&gt;=1, IF(①基本情報と建物情報の入力!$I47="有り", P25*室面積の比率!$B$4, P25*室面積の比率!$B$5),"-"), "-")</f>
        <v>-</v>
      </c>
      <c r="T25" s="16" t="str">
        <f>IF($A25&lt;=①基本情報と建物情報の入力!$G$20, IF(①基本情報と建物情報の入力!$H47&gt;=2, IF(①基本情報と建物情報の入力!$I47="有り", Q25*室面積の比率!$B$4, Q25*室面積の比率!$B$5),"-"), "-")</f>
        <v>-</v>
      </c>
      <c r="U25" s="25" t="str">
        <f>IF($A25&lt;=①基本情報と建物情報の入力!$G$20, IF(①基本情報と建物情報の入力!$H47&gt;=3, IF(①基本情報と建物情報の入力!$I47="有り", R25*室面積の比率!$B$4, R25*室面積の比率!$B$5),"-"), "-")</f>
        <v>-</v>
      </c>
      <c r="V25" s="24" t="str">
        <f>IF($A25&lt;=①基本情報と建物情報の入力!$G$20, IF(①基本情報と建物情報の入力!$H47&gt;=1, IF(①基本情報と建物情報の入力!$I47="有り", P25*室面積の比率!$C$4, 0),"-"), "-")</f>
        <v>-</v>
      </c>
      <c r="W25" s="16" t="str">
        <f>IF($A25&lt;=①基本情報と建物情報の入力!$G$20, IF(①基本情報と建物情報の入力!$H47&gt;=2, IF(①基本情報と建物情報の入力!$I47="有り", Q25*室面積の比率!$C$4, 0),"-"), "-")</f>
        <v>-</v>
      </c>
      <c r="X25" s="25" t="str">
        <f>IF($A25&lt;=①基本情報と建物情報の入力!$G$20, IF(①基本情報と建物情報の入力!$H47&gt;=3, IF(①基本情報と建物情報の入力!$I47="有り", R25*室面積の比率!$C$4, 0),"-"), "-")</f>
        <v>-</v>
      </c>
      <c r="Y25" s="24" t="str">
        <f>IF(A25&lt;=①基本情報と建物情報の入力!$G$20, IF(①基本情報と建物情報の入力!H47&gt;=1, F25/①基本情報と建物情報の入力!H47, "-"),"-")</f>
        <v>-</v>
      </c>
      <c r="Z25" s="16" t="str">
        <f>IF(A25&lt;=①基本情報と建物情報の入力!$G$20, IF(①基本情報と建物情報の入力!H47&gt;=2, F25/①基本情報と建物情報の入力!H47, "-"),"-")</f>
        <v>-</v>
      </c>
      <c r="AA25" s="25" t="str">
        <f>IF(A25&lt;=①基本情報と建物情報の入力!$G$20, IF(①基本情報と建物情報の入力!H47&gt;=3, F25/①基本情報と建物情報の入力!H47, "-"),"-")</f>
        <v>-</v>
      </c>
      <c r="AB25" s="24" t="str">
        <f>IF(A25&lt;=①基本情報と建物情報の入力!$G$20, IF(①基本情報と建物情報の入力!H47&gt;=1, G25/①基本情報と建物情報の入力!H47, "-"),"-")</f>
        <v>-</v>
      </c>
      <c r="AC25" s="16" t="str">
        <f>IF(A25&lt;=①基本情報と建物情報の入力!$G$20, IF(①基本情報と建物情報の入力!H47&gt;=2, G25/①基本情報と建物情報の入力!H47, "-"),"-")</f>
        <v>-</v>
      </c>
      <c r="AD25" s="25" t="str">
        <f>IF(A25&lt;=①基本情報と建物情報の入力!$G$20, IF(①基本情報と建物情報の入力!H47&gt;=3, G25/①基本情報と建物情報の入力!H47, "-"),"-")</f>
        <v>-</v>
      </c>
      <c r="AE25" s="24" t="str">
        <f>IF(A25&lt;=①基本情報と建物情報の入力!$G$20, IF(①基本情報と建物情報の入力!H47&gt;=1,H25/①基本情報と建物情報の入力!H47,"-"), "-")</f>
        <v>-</v>
      </c>
      <c r="AF25" s="16" t="str">
        <f>IF(A25&lt;=①基本情報と建物情報の入力!$G$20,IF(①基本情報と建物情報の入力!H47&gt;=1,I25,"-"), "-")</f>
        <v>-</v>
      </c>
      <c r="AG25" s="16" t="str">
        <f>IF(A25&lt;=①基本情報と建物情報の入力!$G$20,IF(①基本情報と建物情報の入力!H47&gt;=1,J25/①基本情報と建物情報の入力!H47,"-"), "-")</f>
        <v>-</v>
      </c>
      <c r="AH25" s="25" t="str">
        <f>IF(A25&lt;=①基本情報と建物情報の入力!$G$20,IF(①基本情報と建物情報の入力!H47&gt;=1,IF(①基本情報と建物情報の入力!H47=1, K25,0), "-"),"-")</f>
        <v>-</v>
      </c>
      <c r="AI25" s="24" t="str">
        <f>IF(A25&lt;=①基本情報と建物情報の入力!$G$20, IF(①基本情報と建物情報の入力!H47&gt;=2, H25/①基本情報と建物情報の入力!H47,"-"),"-")</f>
        <v>-</v>
      </c>
      <c r="AJ25" s="16" t="str">
        <f>IF(A25&lt;=①基本情報と建物情報の入力!$G$20,IF(①基本情報と建物情報の入力!H47&gt;=2, 0, "-"), "-")</f>
        <v>-</v>
      </c>
      <c r="AK25" s="16" t="str">
        <f>IF(A25&lt;=①基本情報と建物情報の入力!$G$20, IF(①基本情報と建物情報の入力!H47&gt;=2, J25/①基本情報と建物情報の入力!H47,"-"),"-")</f>
        <v>-</v>
      </c>
      <c r="AL25" s="25" t="str">
        <f>IF(A25&lt;=①基本情報と建物情報の入力!$G$20, IF(①基本情報と建物情報の入力!H47&gt;=2, K25, "-"), "-")</f>
        <v>-</v>
      </c>
      <c r="AM25" s="24" t="str">
        <f>IF(A25&lt;=①基本情報と建物情報の入力!$G$20, IF(①基本情報と建物情報の入力!H47&gt;=3, H25/①基本情報と建物情報の入力!H47,"-"), "-")</f>
        <v>-</v>
      </c>
      <c r="AN25" s="16" t="str">
        <f>IF(A25&lt;=①基本情報と建物情報の入力!$G$20, IF(①基本情報と建物情報の入力!H47&gt;=3, 0, "-"),"-")</f>
        <v>-</v>
      </c>
      <c r="AO25" s="16" t="str">
        <f>IF(A25&lt;=①基本情報と建物情報の入力!$G$20,IF(①基本情報と建物情報の入力!H47&gt;=3, J25/①基本情報と建物情報の入力!H47,"-"),"-")</f>
        <v>-</v>
      </c>
      <c r="AP25" s="25" t="str">
        <f>IF(A25&lt;=①基本情報と建物情報の入力!$G$20,IF(①基本情報と建物情報の入力!H47&gt;=3, 0, "-"),"-")</f>
        <v>-</v>
      </c>
      <c r="AQ25" s="24" t="str">
        <f>IF(A25&lt;=①基本情報と建物情報の入力!$G$20,IF(①基本情報と建物情報の入力!H47&gt;=1,1.6,"-"), "-")</f>
        <v>-</v>
      </c>
      <c r="AR25" s="16" t="str">
        <f>IF(A25&lt;=①基本情報と建物情報の入力!$G$20, IF(①基本情報と建物情報の入力!H47&gt;=2, 1.6, "-"), "-")</f>
        <v>-</v>
      </c>
      <c r="AS25" s="25" t="str">
        <f>IF(A25&lt;=①基本情報と建物情報の入力!$G$20, IF(①基本情報と建物情報の入力!H47&gt;=3, 1.6, "-"), "-")</f>
        <v>-</v>
      </c>
      <c r="AT25" s="24" t="str">
        <f>IF(A25&lt;=①基本情報と建物情報の入力!$G$20, IF(①基本情報と建物情報の入力!H47&gt;=1,L25/①基本情報と建物情報の入力!H47, "-"), "-")</f>
        <v>-</v>
      </c>
      <c r="AU25" s="16" t="str">
        <f>IF(A25&lt;=①基本情報と建物情報の入力!$G$20, IF(①基本情報と建物情報の入力!H47&gt;=1,M25, "-"), "-")</f>
        <v>-</v>
      </c>
      <c r="AV25" s="16" t="str">
        <f>IF(A25&lt;=①基本情報と建物情報の入力!$G$20, IF(①基本情報と建物情報の入力!H47&gt;=1,N25/①基本情報と建物情報の入力!H47, "-"), "-")</f>
        <v>-</v>
      </c>
      <c r="AW25" s="25" t="str">
        <f>IF(A25&lt;=①基本情報と建物情報の入力!$G$20, IF(①基本情報と建物情報の入力!H47&gt;=1, IF(①基本情報と建物情報の入力!H47=1, O25, 0), "-"), "-")</f>
        <v>-</v>
      </c>
      <c r="AX25" s="24" t="str">
        <f>IF(A25&lt;=①基本情報と建物情報の入力!$G$20, IF(①基本情報と建物情報の入力!H47&gt;=2, L25/①基本情報と建物情報の入力!H47, "-"), "-")</f>
        <v>-</v>
      </c>
      <c r="AY25" s="16" t="str">
        <f>IF(A25&lt;=①基本情報と建物情報の入力!$G$20, IF(①基本情報と建物情報の入力!H47&gt;=2, 0, "-"), "-")</f>
        <v>-</v>
      </c>
      <c r="AZ25" s="16" t="str">
        <f>IF(A25&lt;=①基本情報と建物情報の入力!$G$20, IF(①基本情報と建物情報の入力!H47&gt;=2, N25/①基本情報と建物情報の入力!H47, "-"), "-")</f>
        <v>-</v>
      </c>
      <c r="BA25" s="25" t="str">
        <f>IF(A25&lt;=①基本情報と建物情報の入力!$G$20, IF(①基本情報と建物情報の入力!H47&gt;=2, O25, "-"),"-")</f>
        <v>-</v>
      </c>
      <c r="BB25" s="24" t="str">
        <f>IF(A25&lt;=①基本情報と建物情報の入力!$G$20, IF(①基本情報と建物情報の入力!H47&gt;=3, L25/①基本情報と建物情報の入力!H47, "-"),"-")</f>
        <v>-</v>
      </c>
      <c r="BC25" s="16" t="str">
        <f>IF(A25&lt;=①基本情報と建物情報の入力!$G$20, IF(①基本情報と建物情報の入力!H47&gt;=3, 0, "-"), "-")</f>
        <v>-</v>
      </c>
      <c r="BD25" s="16" t="str">
        <f>IF(A25&lt;=①基本情報と建物情報の入力!$G$20, IF(①基本情報と建物情報の入力!H47&gt;=3, N25/①基本情報と建物情報の入力!H47, "-"),"-")</f>
        <v>-</v>
      </c>
      <c r="BE25" s="25" t="str">
        <f>IF(A25&lt;=①基本情報と建物情報の入力!$G$20, IF(①基本情報と建物情報の入力!H47&gt;=3, 0, "-"), "-")</f>
        <v>-</v>
      </c>
      <c r="BF25" s="24" t="str">
        <f>IF(A25&lt;=①基本情報と建物情報の入力!$G$20, IF(①基本情報と建物情報の入力!H47=1, 0, IF(①基本情報と建物情報の入力!H47&gt;=2, E25*C25, "-")), "-")</f>
        <v>-</v>
      </c>
      <c r="BG25" s="16" t="str">
        <f>IF(A25&lt;=①基本情報と建物情報の入力!$G$20, IF(①基本情報と建物情報の入力!H47&gt;=2, E25*C25, "-"),"-")</f>
        <v>-</v>
      </c>
      <c r="BH25" s="25" t="str">
        <f>IF(A25&lt;=①基本情報と建物情報の入力!$G$20, IF(①基本情報と建物情報の入力!H47&gt;=3, E25*C25*2, "-"), "-")</f>
        <v>-</v>
      </c>
      <c r="BI25" s="24" t="str">
        <f>IF(A25&lt;=①基本情報と建物情報の入力!$G$20, IF(①基本情報と建物情報の入力!H47&gt;=1, IF(A25=1, 0, P25-AB25), "-"), "-")</f>
        <v>-</v>
      </c>
      <c r="BJ25" s="16" t="str">
        <f>IF(A25&lt;=①基本情報と建物情報の入力!$G$20, IF(①基本情報と建物情報の入力!H47&gt;=2, IF(A25=1, 0, Q25-AC25), "-"),"-")</f>
        <v>-</v>
      </c>
      <c r="BK25" s="25" t="str">
        <f>IF(A25&lt;=①基本情報と建物情報の入力!$G$20, IF(①基本情報と建物情報の入力!H47&gt;=3, IF(A25=1, 0, R25-AD25), "-"),"-")</f>
        <v>-</v>
      </c>
      <c r="BL25" s="24" t="str">
        <f>IF(A25&lt;=①基本情報と建物情報の入力!$G$20, IF(①基本情報と建物情報の入力!H47&gt;=1, IF(A25=①基本情報と建物情報の入力!$G$20, 0, P25-Y25), "-"), "-")</f>
        <v>-</v>
      </c>
      <c r="BM25" s="16" t="str">
        <f>IF(A25&lt;=①基本情報と建物情報の入力!$G$20, IF(①基本情報と建物情報の入力!H47&gt;=2, IF(A25=①基本情報と建物情報の入力!$G$20, 0, Q25-Z25), "-"), "-")</f>
        <v>-</v>
      </c>
      <c r="BN25" s="25" t="str">
        <f>IF(A25&lt;=①基本情報と建物情報の入力!$G$20, IF(①基本情報と建物情報の入力!H47&gt;=3, IF(A25=①基本情報と建物情報の入力!$G$20, 0, R25-AA25), "-"), "-")</f>
        <v>-</v>
      </c>
      <c r="BO25" s="99"/>
      <c r="BP25" s="24" t="str">
        <f>IF(A25&lt;=①基本情報と建物情報の入力!$G$20,IF(①基本情報と建物情報の入力!H47&gt;=1,IF(①基本情報と建物情報の入力!H47=1,C25*2/2,C25/2), "-"), "-")</f>
        <v>-</v>
      </c>
      <c r="BQ25" s="16" t="str">
        <f>IF(A25&lt;=①基本情報と建物情報の入力!$G$20, IF(①基本情報と建物情報の入力!H47&gt;=1, C25*2/2, "-"), "-")</f>
        <v>-</v>
      </c>
      <c r="BR25" s="16" t="str">
        <f>IF(A25&lt;=①基本情報と建物情報の入力!$G$20, IF(①基本情報と建物情報の入力!H47&gt;=1, IF(①基本情報と建物情報の入力!H47=1, C25*2/2, C25/2), "-"), "-")</f>
        <v>-</v>
      </c>
      <c r="BS25" s="25" t="str">
        <f>IF(A25&lt;=①基本情報と建物情報の入力!$G$20, IF(①基本情報と建物情報の入力!H47&gt;=1, IF(①基本情報と建物情報の入力!H47=1, C25*2/2, 0), "-"), "-")</f>
        <v>-</v>
      </c>
      <c r="BT25" s="24" t="str">
        <f>IF(A25&lt;=①基本情報と建物情報の入力!$G$20, IF(①基本情報と建物情報の入力!H47&gt;=2, C25/2, "-"), "-")</f>
        <v>-</v>
      </c>
      <c r="BU25" s="16" t="str">
        <f>IF(A25&lt;=①基本情報と建物情報の入力!$G$20, IF(①基本情報と建物情報の入力!H47&gt;=2, 0, "-"), "-")</f>
        <v>-</v>
      </c>
      <c r="BV25" s="16" t="str">
        <f>IF(A25&lt;=①基本情報と建物情報の入力!$G$20, IF(①基本情報と建物情報の入力!H47&gt;=2, C25/2, "-"), "-")</f>
        <v>-</v>
      </c>
      <c r="BW25" s="25" t="str">
        <f>IF(A25&lt;=①基本情報と建物情報の入力!$G$20, IF(①基本情報と建物情報の入力!H47&gt;=2, C25*2/2, "-"), "-")</f>
        <v>-</v>
      </c>
      <c r="BX25" s="24" t="str">
        <f>IF(A25&lt;=①基本情報と建物情報の入力!$G$20, IF(①基本情報と建物情報の入力!H47&gt;=3, 0, "-"), "-")</f>
        <v>-</v>
      </c>
      <c r="BY25" s="16" t="str">
        <f>IF(A25&lt;=①基本情報と建物情報の入力!$G$20, IF(①基本情報と建物情報の入力!H47&gt;=3, 0, "-"), "-")</f>
        <v>-</v>
      </c>
      <c r="BZ25" s="16" t="str">
        <f>IF(A25&lt;=①基本情報と建物情報の入力!$G$20, IF(①基本情報と建物情報の入力!H47&gt;=3, 0, "-"), "-")</f>
        <v>-</v>
      </c>
      <c r="CA25" s="25" t="str">
        <f>IF(A25&lt;=①基本情報と建物情報の入力!$G$20, IF(①基本情報と建物情報の入力!H47&gt;=3, 0, "-"), "-")</f>
        <v>-</v>
      </c>
      <c r="CB25" s="24" t="str">
        <f>IF(A25&lt;=①基本情報と建物情報の入力!$G$20,IF(①基本情報と建物情報の入力!H47&gt;=1, IF(F25&gt;0, IF(A25=①基本情報と建物情報の入力!$G$20, IF(①基本情報と建物情報の入力!H47=1, (D25+E25)*2, D25/①基本情報と建物情報の入力!H47*2+E25), IF(①基本情報と建物情報の入力!H47=1, (D25+F25/D25*2), D25/①基本情報と建物情報の入力!H47+F25/D25)),0),"-"),"-")</f>
        <v>-</v>
      </c>
      <c r="CC25" s="16" t="str">
        <f>IF(A25&lt;=①基本情報と建物情報の入力!$G$20, IF(①基本情報と建物情報の入力!H47&gt;=2, IF(F25&gt;0, IF(A25=①基本情報と建物情報の入力!$G$20, D25/①基本情報と建物情報の入力!H47*2+E25, D25/①基本情報と建物情報の入力!H47+F25/D25), 0),"-"),"-")</f>
        <v>-</v>
      </c>
      <c r="CD25" s="25" t="str">
        <f>IF(A25&lt;=①基本情報と建物情報の入力!$G$20, IF(①基本情報と建物情報の入力!H47&gt;=3, IF(F25&gt;0, IF(A25=①基本情報と建物情報の入力!$G$20, D25/①基本情報と建物情報の入力!H47*2, D25/①基本情報と建物情報の入力!H47),0),"-"),"-")</f>
        <v>-</v>
      </c>
      <c r="CE25" s="24" t="str">
        <f>IF(A25&lt;=①基本情報と建物情報の入力!$G$20, IF(①基本情報と建物情報の入力!H47&gt;=1, IF(A25=1,0, IF(G25&gt;0, IF(①基本情報と建物情報の入力!H47=1, D25+G25/D25*2, D25/①基本情報と建物情報の入力!H47+G25/D25),0)),"-"),"-")</f>
        <v>-</v>
      </c>
      <c r="CF25" s="16" t="str">
        <f>IF(A25&lt;=①基本情報と建物情報の入力!$G$20, IF(①基本情報と建物情報の入力!H47&gt;=2, IF(A25=1, 0, IF(G25&gt;0, D25/①基本情報と建物情報の入力!H47+G25/D25, 0)),"-"),"-")</f>
        <v>-</v>
      </c>
      <c r="CG25" s="25" t="str">
        <f>IF(A25&lt;=①基本情報と建物情報の入力!$G$20, IF(①基本情報と建物情報の入力!H47&gt;=3, IF(A25=1, 0, IF(G25&gt;0, D25/①基本情報と建物情報の入力!H47,0)),"-"), "-")</f>
        <v>-</v>
      </c>
      <c r="CH25" s="24" t="str">
        <f>IF(A25&lt;=①基本情報と建物情報の入力!$G$20, IF(①基本情報と建物情報の入力!H47&gt;=1, IF(①基本情報と建物情報の入力!H47=1, D25/①基本情報と建物情報の入力!H47/20*C25, C25/2+D25/①基本情報と建物情報の入力!H47/20*C25), "-"), "-")</f>
        <v>-</v>
      </c>
      <c r="CI25" s="16" t="str">
        <f>IF(A25&lt;=①基本情報と建物情報の入力!$G$20, IF(①基本情報と建物情報の入力!H47&gt;=1, C25*E25/20, "-"), "-")</f>
        <v>-</v>
      </c>
      <c r="CJ25" s="16" t="str">
        <f>IF(A25&lt;=①基本情報と建物情報の入力!$G$20, IF(①基本情報と建物情報の入力!H47&gt;=1,IF(①基本情報と建物情報の入力!H47=1, D25/①基本情報と建物情報の入力!H47/20*C25, C25/2+D25/①基本情報と建物情報の入力!H47/20*C25), "-"), "-")</f>
        <v>-</v>
      </c>
      <c r="CK25" s="25" t="str">
        <f>IF(A25&lt;=①基本情報と建物情報の入力!$G$20, IF(①基本情報と建物情報の入力!H47&gt;=1, IF(①基本情報と建物情報の入力!H47=1, C25*E25/20, 0), "-"), "-")</f>
        <v>-</v>
      </c>
      <c r="CL25" s="24" t="str">
        <f>IF(A25&lt;=①基本情報と建物情報の入力!$G$20, IF(①基本情報と建物情報の入力!H47&gt;=2, C25/2+D25/①基本情報と建物情報の入力!H47/20*C25,"-"), "-")</f>
        <v>-</v>
      </c>
      <c r="CM25" s="16" t="str">
        <f>IF(A25&lt;=①基本情報と建物情報の入力!$G$20, IF(①基本情報と建物情報の入力!H47&gt;=2, 0,"-"), "-")</f>
        <v>-</v>
      </c>
      <c r="CN25" s="16" t="str">
        <f>IF(A25&lt;=①基本情報と建物情報の入力!$G$20, IF(①基本情報と建物情報の入力!H47&gt;=2, C25/2+D25/①基本情報と建物情報の入力!H47/20*C25,"-"), "-")</f>
        <v>-</v>
      </c>
      <c r="CO25" s="25" t="str">
        <f>IF(A25&lt;=①基本情報と建物情報の入力!$G$20, IF(①基本情報と建物情報の入力!H47&gt;=2, C25*E25/20, "-"), "-")</f>
        <v>-</v>
      </c>
      <c r="CP25" s="24" t="str">
        <f>IF(A25&lt;=①基本情報と建物情報の入力!$G$20, IF(①基本情報と建物情報の入力!H47&gt;=3, C25+D25/①基本情報と建物情報の入力!H47/20*C25, "-"), "-")</f>
        <v>-</v>
      </c>
      <c r="CQ25" s="16" t="str">
        <f>IF(A25&lt;=①基本情報と建物情報の入力!$G$20, IF(①基本情報と建物情報の入力!H47&gt;=3, 0, "-"), "-")</f>
        <v>-</v>
      </c>
      <c r="CR25" s="16" t="str">
        <f>IF(A25&lt;=①基本情報と建物情報の入力!$G$20, IF(①基本情報と建物情報の入力!H47&gt;=3, C25+D25/①基本情報と建物情報の入力!H47/20*C25, "-"), "-")</f>
        <v>-</v>
      </c>
      <c r="CS25" s="25" t="str">
        <f>IF(A25&lt;=①基本情報と建物情報の入力!$G$20, IF(①基本情報と建物情報の入力!H47&gt;=3, 0, "-"), "-")</f>
        <v>-</v>
      </c>
      <c r="CT25" s="24" t="str">
        <f>IF(A25&lt;=①基本情報と建物情報の入力!$G$20, IF(①基本情報と建物情報の入力!H47&gt;=1, IF(F25&gt;0, IF(A25=①基本情報と建物情報の入力!$G$20, IF(①基本情報と建物情報の入力!H47=1, D25*E25/20/①基本情報と建物情報の入力!H47*2, E25/2+D25*E25/20/①基本情報と建物情報の入力!H47*2),IF(①基本情報と建物情報の入力!H47=1, F25/10/①基本情報と建物情報の入力!H47,F25/D25/2+F25/10/①基本情報と建物情報の入力!H47)),0),"-"),"-")</f>
        <v>-</v>
      </c>
      <c r="CU25" s="16" t="str">
        <f>IF(A25&lt;=①基本情報と建物情報の入力!$G$20, IF(①基本情報と建物情報の入力!H47&gt;=2, IF(F25&gt;0, IF(A25=①基本情報と建物情報の入力!$G$20,E25/2+D25*E25/20/①基本情報と建物情報の入力!H47*2, F25/D25/2+F25/10/①基本情報と建物情報の入力!H47),0),"-"),"-")</f>
        <v>-</v>
      </c>
      <c r="CV25" s="25" t="str">
        <f>IF(A25&lt;=①基本情報と建物情報の入力!$G$20, IF(①基本情報と建物情報の入力!H47&gt;=3, IF(F25&gt;0, IF(A25=①基本情報と建物情報の入力!$G$20, E25+E25*D25/20/①基本情報と建物情報の入力!H47*2, F25/D25+F25/10/①基本情報と建物情報の入力!H47),0),"-"), "-")</f>
        <v>-</v>
      </c>
      <c r="CW25" s="24" t="str">
        <f>IF(A25&lt;=①基本情報と建物情報の入力!$G$20, IF(①基本情報と建物情報の入力!H47&gt;=1, IF(A25=1, IF(A25=①基本情報と建物情報の入力!$G$20, 0, IF(F25&gt;0, 0, IF(G26&gt;0, 0, D25/①基本情報と建物情報の入力!H47/2))), IF(A25=①基本情報と建物情報の入力!$G$20, IF(G25&gt;0, 0, IF(F24&gt;0, 0, D25/①基本情報と建物情報の入力!H47/2)), IF(F25&gt;0, IF(G25&gt;0, 0, IF(F24&gt;0, 0, D25/①基本情報と建物情報の入力!H47/2)), IF(G25&gt;0, IF(G26&gt;0, 0, D25/①基本情報と建物情報の入力!H47/2), IF(G26&gt;0, IF(F24&gt;0, 0,D25/①基本情報と建物情報の入力!H47/2), IF(F24&gt;0, D25/①基本情報と建物情報の入力!H47/2, D25/①基本情報と建物情報の入力!H47)))))),"-"),"-")</f>
        <v>-</v>
      </c>
      <c r="CX25" s="16" t="str">
        <f>IF(A25&lt;=①基本情報と建物情報の入力!$G$20, IF(①基本情報と建物情報の入力!H47&gt;=1, IF(A25=1, IF(A25=①基本情報と建物情報の入力!$G$20, 0, E25/2), IF(A25=①基本情報と建物情報の入力!$G$20, E25/2, E25)),"-"),"-")</f>
        <v>-</v>
      </c>
      <c r="CY25" s="16" t="str">
        <f>IF(A25&lt;=①基本情報と建物情報の入力!$G$20, IF(①基本情報と建物情報の入力!H47&gt;=1, IF(A25=1, IF(A25=①基本情報と建物情報の入力!$G$20, 0, D25/①基本情報と建物情報の入力!H47/2), IF(A25=①基本情報と建物情報の入力!$G$20, D25/①基本情報と建物情報の入力!H47/2, D25/①基本情報と建物情報の入力!H47)),"-"),"-")</f>
        <v>-</v>
      </c>
      <c r="CZ25" s="25" t="str">
        <f>IF(A25&lt;=①基本情報と建物情報の入力!$G$20, IF(①基本情報と建物情報の入力!H47&gt;=1, IF(A25=1, IF(A25=①基本情報と建物情報の入力!$G$20, 0, IF(①基本情報と建物情報の入力!H47=1, E25/2, 0)), IF(A25=①基本情報と建物情報の入力!$G$20, IF(①基本情報と建物情報の入力!H47=1, E25/2, 0),IF(①基本情報と建物情報の入力!H47=1, E25, 0))),"-"),"-")</f>
        <v>-</v>
      </c>
      <c r="DA25" s="46" t="str">
        <f>IF(A25&lt;=①基本情報と建物情報の入力!$G$20, IF(①基本情報と建物情報の入力!H47&gt;=2, IF(A25=1, IF(A25=①基本情報と建物情報の入力!$G$20, 0, IF(F25&gt;0, 0, IF(G26&gt;0, 0, D25/①基本情報と建物情報の入力!H47/2))), IF(A25=①基本情報と建物情報の入力!$G$20, IF(G25&gt;0, 0, IF(F24&gt;0, 0, D25/①基本情報と建物情報の入力!H47/2)), IF(F25&gt;0, IF(G25&gt;0, 0, IF(F24&gt;0, 0, D25/①基本情報と建物情報の入力!H47/2)), IF(G25&gt;0, IF(G26&gt;0, 0, D25/①基本情報と建物情報の入力!H47/2), IF(G26&gt;0,IF(F24&gt;0, 0, D25/①基本情報と建物情報の入力!H47/2), IF(F24&gt;0, D25/①基本情報と建物情報の入力!H47/2, D25/①基本情報と建物情報の入力!H47)))))),"-"),"-")</f>
        <v>-</v>
      </c>
      <c r="DB25" s="16" t="str">
        <f>IF(A25&lt;=①基本情報と建物情報の入力!$G$20, IF(①基本情報と建物情報の入力!H47&gt;=2, 0,"-"),"-")</f>
        <v>-</v>
      </c>
      <c r="DC25" s="16" t="str">
        <f>IF(A25&lt;=①基本情報と建物情報の入力!$G$20, IF(①基本情報と建物情報の入力!H47&gt;=2, IF(A25=1, IF(A25=①基本情報と建物情報の入力!$G$20, 0, D25/①基本情報と建物情報の入力!H47/2), IF(A25=①基本情報と建物情報の入力!$G$20, D25/①基本情報と建物情報の入力!H47/2, D25/①基本情報と建物情報の入力!H47)),"-"),"-")</f>
        <v>-</v>
      </c>
      <c r="DD25" s="25" t="str">
        <f>IF(A25&lt;=①基本情報と建物情報の入力!$G$20, IF(①基本情報と建物情報の入力!H47&gt;=2, IF(A25=1, IF(A25=①基本情報と建物情報の入力!$G$20, 0, E25/2), IF(A25=①基本情報と建物情報の入力!$G$20, E25/2, E25)),"-"),"-")</f>
        <v>-</v>
      </c>
      <c r="DE25" s="47" t="str">
        <f>IF(A25&lt;=①基本情報と建物情報の入力!$G$20, IF(①基本情報と建物情報の入力!H47&gt;=3, IF(A25=1, IF(A25=①基本情報と建物情報の入力!$G$20, 0, IF(F25&gt;0, 0, IF(G26&gt;0, 0, D25/①基本情報と建物情報の入力!H47/2))), IF(A25=①基本情報と建物情報の入力!$G$20, IF(G25&gt;0, 0, IF(F24&gt;0, 0, D25/①基本情報と建物情報の入力!H47/2)), IF(F25&gt;0, IF(G25&gt;0, 0, IF(F24&gt;0, 0, D25/①基本情報と建物情報の入力!H47/2)), IF(G25&gt;0, IF(G26&gt;0, 0, D25/①基本情報と建物情報の入力!H47/2), IF(G26&gt;0, IF(F24&gt;0, 0, D25/①基本情報と建物情報の入力!H47/2), IF(F24&gt;0, D25/①基本情報と建物情報の入力!H47/2, D25/①基本情報と建物情報の入力!H47)))))),"-"),"-")</f>
        <v>-</v>
      </c>
      <c r="DF25" s="16" t="str">
        <f>IF(A25&lt;=①基本情報と建物情報の入力!$G$20, IF(①基本情報と建物情報の入力!H47&gt;=3, 0, "-"),"-")</f>
        <v>-</v>
      </c>
      <c r="DG25" s="16" t="str">
        <f>IF(A25&lt;=①基本情報と建物情報の入力!$G$20, IF(①基本情報と建物情報の入力!H47&gt;=3, IF(A25=1, IF(A25=①基本情報と建物情報の入力!$G$20, 0, D25/①基本情報と建物情報の入力!H47/2), IF(A25=①基本情報と建物情報の入力!$G$20, D25/①基本情報と建物情報の入力!H47/2, D25/①基本情報と建物情報の入力!H47)),"-"),"-")</f>
        <v>-</v>
      </c>
      <c r="DH25" s="25" t="str">
        <f>IF(A25&lt;=①基本情報と建物情報の入力!$G$20, IF(①基本情報と建物情報の入力!H47&gt;=3, 0, "-"),"-")</f>
        <v>-</v>
      </c>
      <c r="DI25" s="24" t="str">
        <f>IF(A25&lt;=①基本情報と建物情報の入力!$G$20, IF(①基本情報と建物情報の入力!H47&gt;=1, IF(A25=1, 0, IF(G25&gt;0, IF(①基本情報と建物情報の入力!H47=1, G25/10/①基本情報と建物情報の入力!H47, G25/D25/2+G25/10/①基本情報と建物情報の入力!H47), 0)),"-"),"-")</f>
        <v>-</v>
      </c>
      <c r="DJ25" s="16" t="str">
        <f>IF(A25&lt;=①基本情報と建物情報の入力!$G$20, IF(①基本情報と建物情報の入力!H47&gt;=2, IF(A25=1, 0, IF(G25&gt;0, G25/D25/2+G25/10/①基本情報と建物情報の入力!H47, 0)),"-"),"-")</f>
        <v>-</v>
      </c>
      <c r="DK25" s="25" t="str">
        <f>IF(A25&lt;=①基本情報と建物情報の入力!$G$20, IF(①基本情報と建物情報の入力!H47&gt;=3, IF(A25=1, 0, IF(G25&gt;0, G25/D25+G25/10/①基本情報と建物情報の入力!H47, 0)),"-"),"-")</f>
        <v>-</v>
      </c>
      <c r="DL25" s="24" t="str">
        <f>IF(A25&lt;=①基本情報と建物情報の入力!$G$20, IF(①基本情報と建物情報の入力!H47&gt;=1, IF(A25=1, IF(A25=①基本情報と建物情報の入力!$G$20, 0, IF(F25&gt;0, D25/①基本情報と建物情報の入力!H47/2, 0)), IF(A25=①基本情報と建物情報の入力!$G$20, IF(F24&gt;0, D25/①基本情報と建物情報の入力!H47/2, 0), IF(F25&gt;0, IF(F24&gt;0, D25/①基本情報と建物情報の入力!H47, D25/①基本情報と建物情報の入力!H47/2), IF(F24&gt;0, D25/①基本情報と建物情報の入力!H47/2, 0)))),"-"),"-")</f>
        <v>-</v>
      </c>
      <c r="DM25" s="16" t="str">
        <f>IF(A25&lt;=①基本情報と建物情報の入力!$G$20, IF(①基本情報と建物情報の入力!H47&gt;=2, IF(A25=1, IF(A25=①基本情報と建物情報の入力!$G$20, 0, IF(F25&gt;0, D25/①基本情報と建物情報の入力!H47/2, 0)), IF(A25=①基本情報と建物情報の入力!$G$20, IF(F24&gt;0, D25/①基本情報と建物情報の入力!H47/2, 0), IF(F25&gt;0, IF(F24&gt;0, D25/①基本情報と建物情報の入力!H47, D25/①基本情報と建物情報の入力!H47/2), IF(F24&gt;0, D25/①基本情報と建物情報の入力!H47/2, 0)))),"-"),"-")</f>
        <v>-</v>
      </c>
      <c r="DN25" s="25" t="str">
        <f>IF(A25&lt;=①基本情報と建物情報の入力!$G$20, IF(①基本情報と建物情報の入力!H47&gt;=3, IF(A25=1, IF(A25=①基本情報と建物情報の入力!$G$20, 0, IF(F25&gt;0, D25/①基本情報と建物情報の入力!H47/2, 0)), IF(A25=①基本情報と建物情報の入力!$G$20, IF(F24&gt;0, D25/①基本情報と建物情報の入力!H47/2, 0), IF(F25&gt;0, IF(F24&gt;0, D25/①基本情報と建物情報の入力!H47, D25/①基本情報と建物情報の入力!H47/2), IF(F24&gt;0, D25/①基本情報と建物情報の入力!H47/2, 0)))),"-"),"-")</f>
        <v>-</v>
      </c>
      <c r="DO25" s="24" t="str">
        <f>IF(A25&lt;=①基本情報と建物情報の入力!$G$20, IF(①基本情報と建物情報の入力!H47&gt;=1, IF(A25=1, IF(A25=①基本情報と建物情報の入力!$G$20, 0, IF(G26&gt;0, D25/①基本情報と建物情報の入力!H47/2, 0)), IF(A25=①基本情報と建物情報の入力!$G$20, IF(G25&gt;0, D25/①基本情報と建物情報の入力!H47/2,0), IF(G25&gt;0, IF(G26&gt;0, D25/①基本情報と建物情報の入力!H48, D25/①基本情報と建物情報の入力!H47/2), IF(G26&gt;0, D25/①基本情報と建物情報の入力!H47/2,0)))),"-"),"-")</f>
        <v>-</v>
      </c>
      <c r="DP25" s="16" t="str">
        <f>IF(A25&lt;=①基本情報と建物情報の入力!$G$20, IF(①基本情報と建物情報の入力!H47&gt;=2, IF(A25=1, IF(A25=①基本情報と建物情報の入力!$G$20, 0, IF(G26&gt;0, D25/①基本情報と建物情報の入力!H47/2, 0)), IF(A25=①基本情報と建物情報の入力!$G$20, IF(G25&gt;0, D25/①基本情報と建物情報の入力!H47/2,0), IF(G25&gt;0, IF(G26&gt;0, D25/①基本情報と建物情報の入力!H48, D25/①基本情報と建物情報の入力!H47/2), IF(G26&gt;0, D25/①基本情報と建物情報の入力!H47/2,0)))),"-"),"-")</f>
        <v>-</v>
      </c>
      <c r="DQ25" s="25" t="str">
        <f>IF(A25&lt;=①基本情報と建物情報の入力!$G$20, IF(①基本情報と建物情報の入力!H47&gt;=3, IF(A25=1, IF(A25=①基本情報と建物情報の入力!$G$20, 0, IF(G26&gt;0, D25/①基本情報と建物情報の入力!H47/2, 0)), IF(A25=①基本情報と建物情報の入力!$G$20, IF(G25&gt;0, D25/①基本情報と建物情報の入力!H47/2,0), IF(G25&gt;0, IF(G26&gt;0, D25/①基本情報と建物情報の入力!H48, D25/①基本情報と建物情報の入力!H47/2), IF(G26&gt;0, D25/①基本情報と建物情報の入力!H47/2,0)))),"-"),"-")</f>
        <v>-</v>
      </c>
      <c r="DR25" s="24" t="str">
        <f>IF(A25&lt;=①基本情報と建物情報の入力!$G$20, IF(①基本情報と建物情報の入力!H47&gt;=1, IF(A25=1, D25/①基本情報と建物情報の入力!H47, 0),"-"),"-")</f>
        <v>-</v>
      </c>
      <c r="DS25" s="16" t="str">
        <f>IF(A25&lt;=①基本情報と建物情報の入力!$G$20, IF(①基本情報と建物情報の入力!H47&gt;=1, IF(A25=1, E25, 0),"-"),"-")</f>
        <v>-</v>
      </c>
      <c r="DT25" s="16" t="str">
        <f>IF(A25&lt;=①基本情報と建物情報の入力!$G$20, IF(①基本情報と建物情報の入力!H47&gt;=1, IF(A25=1, D25/①基本情報と建物情報の入力!H47, 0),"-"),"-")</f>
        <v>-</v>
      </c>
      <c r="DU25" s="25" t="str">
        <f>IF(A25&lt;=①基本情報と建物情報の入力!$G$20, IF(①基本情報と建物情報の入力!H47&gt;=1, IF(A25=1, IF(①基本情報と建物情報の入力!H47=1, E25, 0), 0),"-"),"-")</f>
        <v>-</v>
      </c>
      <c r="DV25" s="24" t="str">
        <f>IF(A25&lt;=①基本情報と建物情報の入力!$G$20, IF(①基本情報と建物情報の入力!H47&gt;=2, IF(A25=1, D25/①基本情報と建物情報の入力!H47, 0),"-"),"-")</f>
        <v>-</v>
      </c>
      <c r="DW25" s="16" t="str">
        <f>IF(A25&lt;=①基本情報と建物情報の入力!$G$20, IF(①基本情報と建物情報の入力!H47&gt;=2, 0,"-"),"-")</f>
        <v>-</v>
      </c>
      <c r="DX25" s="16" t="str">
        <f>IF(A25&lt;=①基本情報と建物情報の入力!$G$20, IF(①基本情報と建物情報の入力!H47&gt;=2, IF(A25=1, D25/①基本情報と建物情報の入力!H47, 0),"-"),"-")</f>
        <v>-</v>
      </c>
      <c r="DY25" s="25" t="str">
        <f>IF(A25&lt;=①基本情報と建物情報の入力!$G$20, IF(①基本情報と建物情報の入力!H47&gt;=2, IF(A25=1, E25, 0),"-"),"-")</f>
        <v>-</v>
      </c>
      <c r="DZ25" s="24" t="str">
        <f>IF(A25&lt;=①基本情報と建物情報の入力!$G$20, IF(①基本情報と建物情報の入力!H47&gt;=3, IF(A25=1, D25/①基本情報と建物情報の入力!H47, 0),"-"),"-")</f>
        <v>-</v>
      </c>
      <c r="EA25" s="16" t="str">
        <f>IF(A25&lt;=①基本情報と建物情報の入力!$G$20, IF(①基本情報と建物情報の入力!H47&gt;=3, 0, "-"),"-")</f>
        <v>-</v>
      </c>
      <c r="EB25" s="16" t="str">
        <f>IF(A25&lt;=①基本情報と建物情報の入力!$G$20, IF(①基本情報と建物情報の入力!H47&gt;=3, IF(A25=1, D25/①基本情報と建物情報の入力!H47, 0),"-"),"-")</f>
        <v>-</v>
      </c>
      <c r="EC25" s="25" t="str">
        <f>IF(A25&lt;=①基本情報と建物情報の入力!$G$20, IF(①基本情報と建物情報の入力!H47&gt;=3, 0, "-"),"-")</f>
        <v>-</v>
      </c>
      <c r="ED25" s="24" t="str">
        <f>IF(A25&lt;=①基本情報と建物情報の入力!$G$20, IF(①基本情報と建物情報の入力!H47&gt;=1, IF(A25=1, IF(①基本情報と建物情報の入力!H47=1, D25*E25/①基本情報と建物情報の入力!H47/10, E25/2+D25*E25/①基本情報と建物情報の入力!H47/10),0),"-"),"-")</f>
        <v>-</v>
      </c>
      <c r="EE25" s="16" t="str">
        <f>IF(A25&lt;=①基本情報と建物情報の入力!$G$20, IF(①基本情報と建物情報の入力!H47&gt;=2, IF(A25=1, E25/2+D25*E25/①基本情報と建物情報の入力!H47/10,0),"-"),"-")</f>
        <v>-</v>
      </c>
      <c r="EF25" s="25" t="str">
        <f>IF(A25&lt;=①基本情報と建物情報の入力!$G$20, IF(①基本情報と建物情報の入力!H47&gt;=3, IF(A25=1, E25+D25*E25/①基本情報と建物情報の入力!H47/10,0),"-"),"-")</f>
        <v>-</v>
      </c>
      <c r="EG25" s="99"/>
      <c r="EH25" s="24" t="str">
        <f>IF(A25&lt;=①基本情報と建物情報の入力!$G$20, IF(①基本情報と建物情報の入力!H47&gt;=1, SUM(AT25:AU25,AW25),"-"),"-")</f>
        <v>-</v>
      </c>
      <c r="EI25" s="16" t="str">
        <f>IF(A25&lt;=①基本情報と建物情報の入力!$G$20, IF(①基本情報と建物情報の入力!H47&gt;=2, SUM(AX25:AY25,BA25),"-"),"-")</f>
        <v>-</v>
      </c>
      <c r="EJ25" s="25" t="str">
        <f>IF(A25&lt;=①基本情報と建物情報の入力!$G$20, IF(①基本情報と建物情報の入力!H47&gt;=3, SUM(BB25:BC25,BE25),"-"),"-")</f>
        <v>-</v>
      </c>
      <c r="EK25" s="24" t="str">
        <f>IF(A25&lt;=①基本情報と建物情報の入力!$G$20, IF(①基本情報と建物情報の入力!H47&gt;=1,  AV25,"-"),"-")</f>
        <v>-</v>
      </c>
      <c r="EL25" s="16" t="str">
        <f>IF(A25&lt;=①基本情報と建物情報の入力!$G$20, IF(①基本情報と建物情報の入力!H47&gt;=2,AZ25,"-"),"-")</f>
        <v>-</v>
      </c>
      <c r="EM25" s="25" t="str">
        <f>IF(A25&lt;=①基本情報と建物情報の入力!$G$20, IF(①基本情報と建物情報の入力!H47&gt;=3, BD25,"-"),"-")</f>
        <v>-</v>
      </c>
      <c r="EN25" s="24" t="str">
        <f>IF($A25&lt;=①基本情報と建物情報の入力!$G$20, IF(①基本情報と建物情報の入力!$H47&gt;=1, SUM(AE25:AF25,AH25),"-"),"-")</f>
        <v>-</v>
      </c>
      <c r="EO25" s="16" t="str">
        <f>IF($A25&lt;=①基本情報と建物情報の入力!$G$20, IF(①基本情報と建物情報の入力!$H47&gt;=2, SUM(AI25:AJ25,AL25),"-"),"-")</f>
        <v>-</v>
      </c>
      <c r="EP25" s="25" t="str">
        <f>IF($A25&lt;=①基本情報と建物情報の入力!$G$20, IF(①基本情報と建物情報の入力!$H47&gt;=3, SUM(AM25:AN25,AP25),"-"),"-")</f>
        <v>-</v>
      </c>
      <c r="EQ25" s="24" t="str">
        <f>IF($A25&lt;=①基本情報と建物情報の入力!$G$20, IF(①基本情報と建物情報の入力!$H47&gt;=1, AG25,"-"),"-")</f>
        <v>-</v>
      </c>
      <c r="ER25" s="16" t="str">
        <f>IF($A25&lt;=①基本情報と建物情報の入力!$G$20, IF(①基本情報と建物情報の入力!$H47&gt;=2, AK25,"-"),"-")</f>
        <v>-</v>
      </c>
      <c r="ES25" s="25" t="str">
        <f>IF($A25&lt;=①基本情報と建物情報の入力!$G$20, IF(①基本情報と建物情報の入力!$H47&gt;=3, AO25,"-"),"-")</f>
        <v>-</v>
      </c>
      <c r="ET25" s="99"/>
      <c r="EU25" s="24" t="str">
        <f>IF($A25&lt;=①基本情報と建物情報の入力!$G$20, IF(①基本情報と建物情報の入力!$H47&gt;=1,SUM(EH25,EK25),"-"),"-")</f>
        <v>-</v>
      </c>
      <c r="EV25" s="16" t="str">
        <f>IF($A25&lt;=①基本情報と建物情報の入力!$G$20, IF(①基本情報と建物情報の入力!$H47&gt;=2,SUM(EI25,EL25),"-"),"-")</f>
        <v>-</v>
      </c>
      <c r="EW25" s="25" t="str">
        <f>IF($A25&lt;=①基本情報と建物情報の入力!$G$20, IF(①基本情報と建物情報の入力!$H47&gt;=3,SUM(EJ25,EM25),"-"),"-")</f>
        <v>-</v>
      </c>
      <c r="EX25" s="24" t="str">
        <f>IF($A25&lt;=①基本情報と建物情報の入力!$G$20, IF(①基本情報と建物情報の入力!$H47&gt;=1,   Y25,"-"),"-")</f>
        <v>-</v>
      </c>
      <c r="EY25" s="16" t="str">
        <f>IF($A25&lt;=①基本情報と建物情報の入力!$G$20, IF(①基本情報と建物情報の入力!$H47&gt;=1,   Z25,"-"),"-")</f>
        <v>-</v>
      </c>
      <c r="EZ25" s="25" t="str">
        <f>IF($A25&lt;=①基本情報と建物情報の入力!$G$20, IF(①基本情報と建物情報の入力!$H47&gt;=1,   AA25,"-"),"-")</f>
        <v>-</v>
      </c>
      <c r="FA25" s="24" t="str">
        <f>IF($A25&lt;=①基本情報と建物情報の入力!$G$20, IF(①基本情報と建物情報の入力!$H47&gt;=1, IF($A25=1, P25, 0),"-"),"-")</f>
        <v>-</v>
      </c>
      <c r="FB25" s="16" t="str">
        <f>IF($A25&lt;=①基本情報と建物情報の入力!$G$20, IF(①基本情報と建物情報の入力!$H47&gt;=2, IF($A25=1, Q25, 0),"-"),"-")</f>
        <v>-</v>
      </c>
      <c r="FC25" s="25" t="str">
        <f>IF($A25&lt;=①基本情報と建物情報の入力!$G$20, IF(①基本情報と建物情報の入力!$H47&gt;=3, IF($A25=1, R25, 0),"-"),"-")</f>
        <v>-</v>
      </c>
      <c r="FD25" s="24" t="str">
        <f>IF($A25&lt;=①基本情報と建物情報の入力!$G$20, IF(①基本情報と建物情報の入力!$H47&gt;=1, AB25,"-"),"-")</f>
        <v>-</v>
      </c>
      <c r="FE25" s="16" t="str">
        <f>IF($A25&lt;=①基本情報と建物情報の入力!$G$20, IF(①基本情報と建物情報の入力!$H47&gt;=2, AC25,"-"),"-")</f>
        <v>-</v>
      </c>
      <c r="FF25" s="25" t="str">
        <f>IF($A25&lt;=①基本情報と建物情報の入力!$G$20, IF(①基本情報と建物情報の入力!$H47&gt;=3, AD25,"-"),"-")</f>
        <v>-</v>
      </c>
      <c r="FG25" s="24" t="str">
        <f>IF($A25&lt;=①基本情報と建物情報の入力!$G$20, IF(①基本情報と建物情報の入力!$H47&gt;=1, BF25,"-"),"-")</f>
        <v>-</v>
      </c>
      <c r="FH25" s="16" t="str">
        <f>IF($A25&lt;=①基本情報と建物情報の入力!$G$20, IF(①基本情報と建物情報の入力!$H47&gt;=2, BG25,"-"),"-")</f>
        <v>-</v>
      </c>
      <c r="FI25" s="25" t="str">
        <f>IF($A25&lt;=①基本情報と建物情報の入力!$G$20, IF(①基本情報と建物情報の入力!$H47&gt;=3, BH25,"-"),"-")</f>
        <v>-</v>
      </c>
      <c r="FJ25" s="24" t="str">
        <f>IF($A25&lt;=①基本情報と建物情報の入力!$G$20, IF(①基本情報と建物情報の入力!$H47&gt;=1, IF($A25=1, 0, BI25),"-"),"-")</f>
        <v>-</v>
      </c>
      <c r="FK25" s="16" t="str">
        <f>IF($A25&lt;=①基本情報と建物情報の入力!$G$20, IF(①基本情報と建物情報の入力!$H47&gt;=1, IF($A25=1, 0, BJ25),"-"),"-")</f>
        <v>-</v>
      </c>
      <c r="FL25" s="25" t="str">
        <f>IF($A25&lt;=①基本情報と建物情報の入力!$G$20, IF(①基本情報と建物情報の入力!$H47&gt;=1, IF($A25=1, 0, BK25),"-"),"-")</f>
        <v>-</v>
      </c>
      <c r="FM25" s="24" t="str">
        <f>IF($A25&lt;=①基本情報と建物情報の入力!$G$20, IF(①基本情報と建物情報の入力!$H47&gt;=1, BL25,"-"),"-")</f>
        <v>-</v>
      </c>
      <c r="FN25" s="16" t="str">
        <f>IF($A25&lt;=①基本情報と建物情報の入力!$G$20, IF(①基本情報と建物情報の入力!$H47&gt;=2, BM25,"-"),"-")</f>
        <v>-</v>
      </c>
      <c r="FO25" s="25" t="str">
        <f>IF($A25&lt;=①基本情報と建物情報の入力!$G$20, IF(①基本情報と建物情報の入力!$H47&gt;=3, BN25,"-"),"-")</f>
        <v>-</v>
      </c>
      <c r="FP25" s="24" t="str">
        <f>IF($A25&lt;=①基本情報と建物情報の入力!$G$20, IF(①基本情報と建物情報の入力!$H47&gt;=1, SUM(EN25,EQ25),"-"),"-")</f>
        <v>-</v>
      </c>
      <c r="FQ25" s="16" t="str">
        <f>IF($A25&lt;=①基本情報と建物情報の入力!$G$20, IF(①基本情報と建物情報の入力!$H47&gt;=2, SUM(EO25,ER25),"-"),"-")</f>
        <v>-</v>
      </c>
      <c r="FR25" s="25" t="str">
        <f>IF($A25&lt;=①基本情報と建物情報の入力!$G$20, IF(①基本情報と建物情報の入力!$H47&gt;=3, SUM(EP25,ES25),"-"),"-")</f>
        <v>-</v>
      </c>
      <c r="FS25" s="24" t="str">
        <f>IF($A25&lt;=①基本情報と建物情報の入力!$G$20, IF(①基本情報と建物情報の入力!$H47&gt;=1, AQ25,"-"),"-")</f>
        <v>-</v>
      </c>
      <c r="FT25" s="16" t="str">
        <f>IF($A25&lt;=①基本情報と建物情報の入力!$G$20, IF(①基本情報と建物情報の入力!$H47&gt;=2, AR25,"-"),"-")</f>
        <v>-</v>
      </c>
      <c r="FU25" s="25" t="str">
        <f>IF($A25&lt;=①基本情報と建物情報の入力!$G$20, IF(①基本情報と建物情報の入力!$H47&gt;=3, AS25,"-"),"-")</f>
        <v>-</v>
      </c>
      <c r="FV25" s="24" t="str">
        <f>IF($A25&lt;=①基本情報と建物情報の入力!$G$20, IF(①基本情報と建物情報の入力!$H47&gt;=1, SUM(EU25,EX25,FA25,FD25,FG25,FJ25,FM25,FP25,FS25),"-"),"-")</f>
        <v>-</v>
      </c>
      <c r="FW25" s="16" t="str">
        <f>IF($A25&lt;=①基本情報と建物情報の入力!$G$20, IF(①基本情報と建物情報の入力!$H47&gt;=2, SUM(EV25,EY25,FB25,FE25,FH25,FK25,FN25,FQ25,FT25),"-"),"-")</f>
        <v>-</v>
      </c>
      <c r="FX25" s="25" t="str">
        <f>IF($A25&lt;=①基本情報と建物情報の入力!$G$20, IF(①基本情報と建物情報の入力!$H47&gt;=3, SUM(EW25,EZ25,FC25,FF25,FI25,FL25,FO25,FR25,FU25),"-"),"-")</f>
        <v>-</v>
      </c>
      <c r="FY25" s="99"/>
      <c r="FZ25" s="24" t="str">
        <f>IF($A25&lt;=①基本情報と建物情報の入力!$G$20, ①基本情報と建物情報の入力!H$61, "-")</f>
        <v>-</v>
      </c>
      <c r="GA25" s="16" t="str">
        <f>IF($A25&lt;=①基本情報と建物情報の入力!$G$20, ①基本情報と建物情報の入力!H$62, "-")</f>
        <v>-</v>
      </c>
      <c r="GB25" s="16" t="str">
        <f>IF($A25&lt;=①基本情報と建物情報の入力!$G$20, ①基本情報と建物情報の入力!H$63, "-")</f>
        <v>-</v>
      </c>
      <c r="GC25" s="16" t="str">
        <f>IF($A25&lt;=①基本情報と建物情報の入力!$G$20, ①基本情報と建物情報の入力!H$64, "-")</f>
        <v>-</v>
      </c>
      <c r="GD25" s="16" t="str">
        <f>IF($A25&lt;=①基本情報と建物情報の入力!$G$20, ①基本情報と建物情報の入力!H$65, "-")</f>
        <v>-</v>
      </c>
      <c r="GE25" s="16" t="str">
        <f>IF($A25&lt;=①基本情報と建物情報の入力!$G$20, ①基本情報と建物情報の入力!H$66, "-")</f>
        <v>-</v>
      </c>
      <c r="GF25" s="16" t="str">
        <f>IF(A25&lt;=①基本情報と建物情報の入力!$G$20, ①基本情報と建物情報の入力!$H$66/(2*(0.09-0.15)*①基本情報と建物情報の入力!$H$66+1),"-")</f>
        <v>-</v>
      </c>
      <c r="GG25" s="16" t="str">
        <f>IF($A25&lt;=①基本情報と建物情報の入力!$G$20, ①基本情報と建物情報の入力!H$67, "-")</f>
        <v>-</v>
      </c>
      <c r="GH25" s="25" t="str">
        <f>IF($A25&lt;=①基本情報と建物情報の入力!$G$20, 4.65, "-")</f>
        <v>-</v>
      </c>
      <c r="GI25" s="99"/>
      <c r="GJ25" s="24" t="str">
        <f>IF($A25&lt;=①基本情報と建物情報の入力!$G$20,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5" s="16" t="str">
        <f t="array" ref="GK25">IF($A25&lt;=①基本情報と建物情報の入力!$G$20,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5" s="16" t="str">
        <f t="array" ref="GL25">IF($A25&lt;=①基本情報と建物情報の入力!$G$20,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5" s="16" t="str">
        <f t="array" ref="GM25">IF($A25&lt;=①基本情報と建物情報の入力!$G$20,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5" s="16" t="str">
        <f t="array" ref="GN25">IF($A25&lt;=①基本情報と建物情報の入力!$G$20,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5" s="16" t="str">
        <f t="array" ref="GO25">IF($A25&lt;=①基本情報と建物情報の入力!$G$20,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5" s="16" t="str">
        <f t="array" ref="GP25">IF($A25&lt;=①基本情報と建物情報の入力!$G$20,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5" s="16" t="str">
        <f t="array" ref="GQ25">IF($A25&lt;=①基本情報と建物情報の入力!$G$20,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5" s="16" t="str">
        <f t="array" ref="GR25">IF($A25&lt;=①基本情報と建物情報の入力!$G$20,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5" s="16" t="str">
        <f t="array" ref="GS25">IF($A25&lt;=①基本情報と建物情報の入力!$G$20,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5" s="25" t="str">
        <f t="array" ref="GT25">IF($A25&lt;=①基本情報と建物情報の入力!$G$20,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5" s="99"/>
      <c r="GV25" s="24" t="str">
        <f>IF($A25&lt;=①基本情報と建物情報の入力!$G$20, 温度差係数!$A$10, "-")</f>
        <v>-</v>
      </c>
      <c r="GW25" s="16" t="str">
        <f>IF($A25&lt;=①基本情報と建物情報の入力!$G$20,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5" s="16" t="str">
        <f>IF($A25&lt;=①基本情報と建物情報の入力!$G$20, 温度差係数!$B$10, "-")</f>
        <v>-</v>
      </c>
      <c r="GY25" s="25" t="str">
        <f>IF($A25&lt;=①基本情報と建物情報の入力!$G$20, INDEX(温度差係数!$C$10:$J$10, 0, MATCH(①基本情報と建物情報の入力!$G$13, 温度差係数!$C$9:$J$9, 0)), "-")</f>
        <v>-</v>
      </c>
      <c r="GZ25" s="99"/>
      <c r="HA25" s="24" t="str">
        <f>IF($A25&lt;=①基本情報と建物情報の入力!$G$20, IF(①基本情報と建物情報の入力!$H47&gt;=1, EH25*$FZ25*$GV25+EK25*$FZ25*$GW25,"-"),"-")</f>
        <v>-</v>
      </c>
      <c r="HB25" s="16" t="str">
        <f>IF($A25&lt;=①基本情報と建物情報の入力!$G$20, IF(①基本情報と建物情報の入力!$H47&gt;=2, EI25*$FZ25*$GV25+EL25*$FZ25*$GW25,"-"),"-")</f>
        <v>-</v>
      </c>
      <c r="HC25" s="25" t="str">
        <f>IF($A25&lt;=①基本情報と建物情報の入力!$G$20, IF(①基本情報と建物情報の入力!$H47&gt;=3, EJ25*$FZ25*$GV25+EM25*$FZ25*$GW25,"-"),"-")</f>
        <v>-</v>
      </c>
      <c r="HD25" s="24" t="str">
        <f>IF($A25&lt;=①基本情報と建物情報の入力!$G$20, IF(①基本情報と建物情報の入力!$H47&gt;=1, EX25*$GA25*$GV25,"-"),"-")</f>
        <v>-</v>
      </c>
      <c r="HE25" s="16" t="str">
        <f>IF($A25&lt;=①基本情報と建物情報の入力!$G$20, IF(①基本情報と建物情報の入力!$H47&gt;=2, EY25*$GA25*$GV25,"-"),"-")</f>
        <v>-</v>
      </c>
      <c r="HF25" s="25" t="str">
        <f>IF($A25&lt;=①基本情報と建物情報の入力!$G$20, IF(①基本情報と建物情報の入力!$H47&gt;=3, EZ25*$GA25*$GV25,"-"),"-")</f>
        <v>-</v>
      </c>
      <c r="HG25" s="24" t="str">
        <f>IF($A25&lt;=①基本情報と建物情報の入力!$G$20, IF(①基本情報と建物情報の入力!$H47&gt;=1, FA25*$GB25*$GX25,"-"),"-")</f>
        <v>-</v>
      </c>
      <c r="HH25" s="16" t="str">
        <f>IF($A25&lt;=①基本情報と建物情報の入力!$G$20, IF(①基本情報と建物情報の入力!$H47&gt;=2, FB25*$GB25*$GX25,"-"),"-")</f>
        <v>-</v>
      </c>
      <c r="HI25" s="25" t="str">
        <f>IF($A25&lt;=①基本情報と建物情報の入力!$G$20, IF(①基本情報と建物情報の入力!$H47&gt;=3, FC25*$GB25*$GX25,"-"),"-")</f>
        <v>-</v>
      </c>
      <c r="HJ25" s="24" t="str">
        <f>IF($A25&lt;=①基本情報と建物情報の入力!$G$20, IF(①基本情報と建物情報の入力!$H47&gt;=1, FD25*$GC25*$GV25,"-"),"-")</f>
        <v>-</v>
      </c>
      <c r="HK25" s="16" t="str">
        <f>IF($A25&lt;=①基本情報と建物情報の入力!$G$20, IF(①基本情報と建物情報の入力!$H47&gt;=2, FE25*$GC25*$GV25,"-"),"-")</f>
        <v>-</v>
      </c>
      <c r="HL25" s="25" t="str">
        <f>IF($A25&lt;=①基本情報と建物情報の入力!$G$20, IF(①基本情報と建物情報の入力!$H47&gt;=3, FF25*$GC25*$GV25,"-"),"-")</f>
        <v>-</v>
      </c>
      <c r="HM25" s="24" t="str">
        <f>IF($A25&lt;=①基本情報と建物情報の入力!$G$20, IF(①基本情報と建物情報の入力!$H47&gt;=1, FG25*$GD25*$GY25,"-"),"-")</f>
        <v>-</v>
      </c>
      <c r="HN25" s="16" t="str">
        <f>IF($A25&lt;=①基本情報と建物情報の入力!$G$20, IF(①基本情報と建物情報の入力!$H47&gt;=2, FH25*$GD25*$GY25,"-"),"-")</f>
        <v>-</v>
      </c>
      <c r="HO25" s="25" t="str">
        <f>IF($A25&lt;=①基本情報と建物情報の入力!$G$20, IF(①基本情報と建物情報の入力!$H47&gt;=3, FI25*$GD25*$GY25,"-"),"-")</f>
        <v>-</v>
      </c>
      <c r="HP25" s="24" t="str">
        <f>IF($A25&lt;=①基本情報と建物情報の入力!$G$20, IF(①基本情報と建物情報の入力!$H47&gt;=1, FJ25*$GE25*$GY25,"-"),"-")</f>
        <v>-</v>
      </c>
      <c r="HQ25" s="16" t="str">
        <f>IF($A25&lt;=①基本情報と建物情報の入力!$G$20, IF(①基本情報と建物情報の入力!$H47&gt;=2, FK25*$GE25*$GY25,"-"),"-")</f>
        <v>-</v>
      </c>
      <c r="HR25" s="25" t="str">
        <f>IF($A25&lt;=①基本情報と建物情報の入力!$G$20, IF(①基本情報と建物情報の入力!$H47&gt;=3, FL25*$GE25*$GY25,"-"),"-")</f>
        <v>-</v>
      </c>
      <c r="HS25" s="24" t="str">
        <f>IF($A25&lt;=①基本情報と建物情報の入力!$G$20, IF(①基本情報と建物情報の入力!$H47&gt;=1, FM25*$GF25*$GY25,"-"),"-")</f>
        <v>-</v>
      </c>
      <c r="HT25" s="16" t="str">
        <f>IF($A25&lt;=①基本情報と建物情報の入力!$G$20, IF(①基本情報と建物情報の入力!$H47&gt;=2, FN25*$GF25*$GY25,"-"),"-")</f>
        <v>-</v>
      </c>
      <c r="HU25" s="25" t="str">
        <f>IF($A25&lt;=①基本情報と建物情報の入力!$G$20, IF(①基本情報と建物情報の入力!$H47&gt;=3, FO25*$GF25*$GY25,"-"),"-")</f>
        <v>-</v>
      </c>
      <c r="HV25" s="24" t="str">
        <f>IF($A25&lt;=①基本情報と建物情報の入力!$G$20, IF(①基本情報と建物情報の入力!$H47&gt;=1, EN25*$GG25*$GV25+EQ25*$GG25*$GW25,"-"),"-")</f>
        <v>-</v>
      </c>
      <c r="HW25" s="16" t="str">
        <f>IF($A25&lt;=①基本情報と建物情報の入力!$G$20, IF(①基本情報と建物情報の入力!$H47&gt;=2, EO25*$GG25*$GV25+ER25*$GG25*$GW25,"-"),"-")</f>
        <v>-</v>
      </c>
      <c r="HX25" s="25" t="str">
        <f>IF($A25&lt;=①基本情報と建物情報の入力!$G$20, IF(①基本情報と建物情報の入力!$H47&gt;=3, EP25*$GG25*$GV25+ES25*$GG25*$GW25,"-"),"-")</f>
        <v>-</v>
      </c>
      <c r="HY25" s="24" t="str">
        <f>IF($A25&lt;=①基本情報と建物情報の入力!$G$20, IF(①基本情報と建物情報の入力!$H47&gt;=1, FS25*$GH25*$GW25,"-"),"-")</f>
        <v>-</v>
      </c>
      <c r="HZ25" s="16" t="str">
        <f>IF($A25&lt;=①基本情報と建物情報の入力!$G$20, IF(①基本情報と建物情報の入力!$H47&gt;=2, FT25*$GH25*$GW25,"-"),"-")</f>
        <v>-</v>
      </c>
      <c r="IA25" s="25" t="str">
        <f>IF($A25&lt;=①基本情報と建物情報の入力!$G$20, IF(①基本情報と建物情報の入力!$H47&gt;=3, FU25*$GH25*$GW25,"-"),"-")</f>
        <v>-</v>
      </c>
      <c r="IB25" s="99"/>
      <c r="IC25" s="24" t="str">
        <f>IF($A25&lt;=①基本情報と建物情報の入力!$G$20, IF(①基本情報と建物情報の入力!$H47&gt;=1, SUM(BP25:BQ25,BS25) *$GJ25*$GV25+BR25*$GJ25*$GW25,"-"),"-")</f>
        <v>-</v>
      </c>
      <c r="ID25" s="16" t="str">
        <f>IF($A25&lt;=①基本情報と建物情報の入力!$G$20, IF(①基本情報と建物情報の入力!$H47&gt;=2, SUM(BT25:BU25,BW25) *$GJ25*$GV25+BV25*$GJ25*$GW25,"-"),"-")</f>
        <v>-</v>
      </c>
      <c r="IE25" s="25" t="str">
        <f>IF($A25&lt;=①基本情報と建物情報の入力!$G$20, IF(①基本情報と建物情報の入力!$H47&gt;=3, SUM(BX25:BY25,CA25) *$GJ25*$GV25+BZ25*$GJ25*$GW25,"-"),"-")</f>
        <v>-</v>
      </c>
      <c r="IF25" s="24" t="str">
        <f>IF($A25&lt;=①基本情報と建物情報の入力!$G$20, IF(①基本情報と建物情報の入力!$H47&gt;=1, CB25*$GK25*$GV25,"-"),"-")</f>
        <v>-</v>
      </c>
      <c r="IG25" s="16" t="str">
        <f>IF($A25&lt;=①基本情報と建物情報の入力!$G$20, IF(①基本情報と建物情報の入力!$H47&gt;=2, CC25*$GK25*$GV25,"-"),"-")</f>
        <v>-</v>
      </c>
      <c r="IH25" s="25" t="str">
        <f>IF($A25&lt;=①基本情報と建物情報の入力!$G$20, IF(①基本情報と建物情報の入力!$H47&gt;=3, CD25*$GK25*$GV25,"-"),"-")</f>
        <v>-</v>
      </c>
      <c r="II25" s="24" t="str">
        <f>IF($A25&lt;=①基本情報と建物情報の入力!$G$20, IF(①基本情報と建物情報の入力!$H47&gt;=1, CE25*$GL25*$GV25,"-"),"-")</f>
        <v>-</v>
      </c>
      <c r="IJ25" s="16" t="str">
        <f>IF($A25&lt;=①基本情報と建物情報の入力!$G$20, IF(①基本情報と建物情報の入力!$H47&gt;=2, CF25*$GL25*$GV25,"-"),"-")</f>
        <v>-</v>
      </c>
      <c r="IK25" s="25" t="str">
        <f>IF($A25&lt;=①基本情報と建物情報の入力!$G$20, IF(①基本情報と建物情報の入力!$H47&gt;=3, CG25*$GL25*$GV25,"-"),"-")</f>
        <v>-</v>
      </c>
      <c r="IL25" s="24" t="str">
        <f>IF($A25&lt;=①基本情報と建物情報の入力!$G$20, IF(①基本情報と建物情報の入力!$H47&gt;=1, SUM(CH25:CI25,CK25)*$GM25*$GV25+CJ25*$GM25*$GW25,"-"),"-")</f>
        <v>-</v>
      </c>
      <c r="IM25" s="16" t="str">
        <f>IF($A25&lt;=①基本情報と建物情報の入力!$G$20, IF(①基本情報と建物情報の入力!$H47&gt;=2, SUM(CL25:CM25,CO25)*$GM25*$GV25+CN25*$GM25*$GW25,"-"),"-")</f>
        <v>-</v>
      </c>
      <c r="IN25" s="25" t="str">
        <f>IF($A25&lt;=①基本情報と建物情報の入力!$G$20, IF(①基本情報と建物情報の入力!$H47&gt;=3, SUM(CP25:CQ25,CS25)*$GM25*$GV25+CR25*$GM25*$GW25,"-"),"-")</f>
        <v>-</v>
      </c>
      <c r="IO25" s="24" t="str">
        <f>IF($A25&lt;=①基本情報と建物情報の入力!$G$20, IF(①基本情報と建物情報の入力!$H47&gt;=1, CT25*$GN25*$GV25,"-"),"-")</f>
        <v>-</v>
      </c>
      <c r="IP25" s="16" t="str">
        <f>IF($A25&lt;=①基本情報と建物情報の入力!$G$20, IF(①基本情報と建物情報の入力!$H47&gt;=2, CU25*$GN25*$GV25,"-"),"-")</f>
        <v>-</v>
      </c>
      <c r="IQ25" s="25" t="str">
        <f>IF($A25&lt;=①基本情報と建物情報の入力!$G$20, IF(①基本情報と建物情報の入力!$H47&gt;=3, CV25*$GN25*$GV25,"-"),"-")</f>
        <v>-</v>
      </c>
      <c r="IR25" s="24" t="str">
        <f>IF($A25&lt;=①基本情報と建物情報の入力!$G$20, IF(①基本情報と建物情報の入力!$H47&gt;=1, SUM(CW25:CX25,CZ25)*$GO25*$GV25+CY25*$GO25*$GW25,"-"),"-")</f>
        <v>-</v>
      </c>
      <c r="IS25" s="16" t="str">
        <f>IF($A25&lt;=①基本情報と建物情報の入力!$G$20, IF(①基本情報と建物情報の入力!$H47&gt;=2, SUM(DA25:DB25,DD25)*$GO25*$GV25+DC25*$GO25*$GW25,"-"),"-")</f>
        <v>-</v>
      </c>
      <c r="IT25" s="25" t="str">
        <f>IF($A25&lt;=①基本情報と建物情報の入力!$G$20, IF(①基本情報と建物情報の入力!$H47&gt;=3, SUM(DE25:DF25,DH25)*$GO25*$GV25+DG25*$GO25*$GW25,"-"),"-")</f>
        <v>-</v>
      </c>
      <c r="IU25" s="24" t="str">
        <f>IF($A25&lt;=①基本情報と建物情報の入力!$G$20, IF(①基本情報と建物情報の入力!$H47&gt;=1, DI25*$GP25*$GV25,"-"),"-")</f>
        <v>-</v>
      </c>
      <c r="IV25" s="16" t="str">
        <f>IF($A25&lt;=①基本情報と建物情報の入力!$G$20, IF(①基本情報と建物情報の入力!$H47&gt;=2, DJ25*$GP25*$GV25,"-"),"-")</f>
        <v>-</v>
      </c>
      <c r="IW25" s="25" t="str">
        <f>IF($A25&lt;=①基本情報と建物情報の入力!$G$20, IF(①基本情報と建物情報の入力!$H47&gt;=3, DK25*$GP25*$GV25,"-"),"-")</f>
        <v>-</v>
      </c>
      <c r="IX25" s="24" t="str">
        <f>IF($A25&lt;=①基本情報と建物情報の入力!$G$20, IF(①基本情報と建物情報の入力!$H47&gt;=1, DL25*$GQ25*$GV25,"-"),"-")</f>
        <v>-</v>
      </c>
      <c r="IY25" s="16" t="str">
        <f>IF($A25&lt;=①基本情報と建物情報の入力!$G$20, IF(①基本情報と建物情報の入力!$H47&gt;=2, DM25*$GQ25*$GV25,"-"),"-")</f>
        <v>-</v>
      </c>
      <c r="IZ25" s="25" t="str">
        <f>IF($A25&lt;=①基本情報と建物情報の入力!$G$20, IF(①基本情報と建物情報の入力!$H47&gt;=3, DN25*$GQ25*$GV25,"-"),"-")</f>
        <v>-</v>
      </c>
      <c r="JA25" s="24" t="str">
        <f>IF($A25&lt;=①基本情報と建物情報の入力!$G$20, IF(①基本情報と建物情報の入力!$H47&gt;=1, DO25*$GR25*$GV25,"-"),"-")</f>
        <v>-</v>
      </c>
      <c r="JB25" s="16" t="str">
        <f>IF($A25&lt;=①基本情報と建物情報の入力!$G$20, IF(①基本情報と建物情報の入力!$H47&gt;=2, DP25*$GR25*$GV25,"-"),"-")</f>
        <v>-</v>
      </c>
      <c r="JC25" s="25" t="str">
        <f>IF($A25&lt;=①基本情報と建物情報の入力!$G$20, IF(①基本情報と建物情報の入力!$H47&gt;=3, DQ25*$GR25*$GV25,"-"),"-")</f>
        <v>-</v>
      </c>
      <c r="JD25" s="24" t="str">
        <f>IF($A25&lt;=①基本情報と建物情報の入力!$G$20, IF(①基本情報と建物情報の入力!$H47&gt;=1, SUM(DR25:DS25,DU25)*$GS25*$GV25+DT25*$GS25*$GW25,"-"),"-")</f>
        <v>-</v>
      </c>
      <c r="JE25" s="16" t="str">
        <f>IF($A25&lt;=①基本情報と建物情報の入力!$G$20, IF(①基本情報と建物情報の入力!$H47&gt;=2, SUM(DV25:DW25,DY25)*$GS25*$GV25+DX25*$GS25*$GW25,"-"),"-")</f>
        <v>-</v>
      </c>
      <c r="JF25" s="25" t="str">
        <f>IF($A25&lt;=①基本情報と建物情報の入力!$G$20, IF(①基本情報と建物情報の入力!$H47&gt;=3, SUM(DZ25:EA25,EC25)*$GS25*$GV25+EB25*$GS25*$GW25,"-"),"-")</f>
        <v>-</v>
      </c>
      <c r="JG25" s="24" t="str">
        <f>IF($A25&lt;=①基本情報と建物情報の入力!$G$20, IF(①基本情報と建物情報の入力!$H47&gt;=1, ED25*$GT25*$GX25,"-"),"-")</f>
        <v>-</v>
      </c>
      <c r="JH25" s="16" t="str">
        <f>IF($A25&lt;=①基本情報と建物情報の入力!$G$20, IF(①基本情報と建物情報の入力!$H47&gt;=2, EE25*$GT25*$GX25,"-"),"-")</f>
        <v>-</v>
      </c>
      <c r="JI25" s="25" t="str">
        <f>IF($A25&lt;=①基本情報と建物情報の入力!$G$20, IF(①基本情報と建物情報の入力!$H47&gt;=3, EF25*$GT25*$GX25,"-"),"-")</f>
        <v>-</v>
      </c>
      <c r="JJ25" s="99"/>
      <c r="JK25" s="24" t="str">
        <f>IF($A25&lt;=①基本情報と建物情報の入力!$G$20, IF(①基本情報と建物情報の入力!$H47&gt;=1, SUM(HA25,HD25,HG25,HJ25,HM25,HP25,HS25,HV25,HY25)+SUM(IC25,IF25,II25,IL25,IO25,IR25,IU25,IX25,JA25,JD25,JG25),"-"),"-")</f>
        <v>-</v>
      </c>
      <c r="JL25" s="16" t="str">
        <f>IF($A25&lt;=①基本情報と建物情報の入力!$G$20, IF(①基本情報と建物情報の入力!$H47&gt;=2, SUM(HB25,HE25,HH25,HK25,HN25,HQ25,HT25,HW25,HZ25)+SUM(ID25,IG25,IJ25,IM25,IP25,IS25,IV25,IY25,JB25,JE25,JH25),"-"),"-")</f>
        <v>-</v>
      </c>
      <c r="JM25" s="25" t="str">
        <f>IF($A25&lt;=①基本情報と建物情報の入力!$G$20, IF(①基本情報と建物情報の入力!$H47&gt;=3, SUM(HC25,HF25,HI25,HL25,HO25,HR25,HU25,HX25,IA25)+SUM(IE25,IH25,IK25,IN25,IQ25,IT25,IW25,IZ25,JC25,JF25,JI25),"-"),"-")</f>
        <v>-</v>
      </c>
      <c r="JN25" s="16" t="str">
        <f>IF($A25&lt;=①基本情報と建物情報の入力!$G$20, IF(①基本情報と建物情報の入力!$H47&gt;=1, ROUNDUP(JK25/FV25, 2),"-"),"-")</f>
        <v>-</v>
      </c>
      <c r="JO25" s="16" t="str">
        <f>IF($A25&lt;=①基本情報と建物情報の入力!$G$20, IF(①基本情報と建物情報の入力!$H47&gt;=2, ROUNDUP(JL25/FW25, 2),"-"),"-")</f>
        <v>-</v>
      </c>
      <c r="JP25" s="16" t="str">
        <f>IF($A25&lt;=①基本情報と建物情報の入力!$G$20, IF(①基本情報と建物情報の入力!$H47&gt;=3, ROUNDUP(JM25/FX25, 2),"-"),"-")</f>
        <v>-</v>
      </c>
      <c r="JQ25" s="99"/>
      <c r="JR25" s="101" t="str">
        <f>IF($A25&lt;=①基本情報と建物情報の入力!$G$20, INDEX(方位係数!$B$7:$H$16, MATCH(JR$4, 方位係数!$A$7:$A$16,0), MATCH(①基本情報と建物情報の入力!$G$13, 方位係数!$B$6:$I$6,0)),"-")</f>
        <v>-</v>
      </c>
      <c r="JS25" s="101" t="str">
        <f>IF($A25&lt;=①基本情報と建物情報の入力!$G$20, INDEX(方位係数!$B$7:$H$16, MATCH(JS$4, 方位係数!$A$7:$A$16,0), MATCH(①基本情報と建物情報の入力!$G$13, 方位係数!$B$6:$I$6,0)),"-")</f>
        <v>-</v>
      </c>
      <c r="JT25" s="101" t="str">
        <f>IF($A25&lt;=①基本情報と建物情報の入力!$G$20, INDEX(方位係数!$B$7:$H$16, MATCH(JT$4, 方位係数!$A$7:$A$16,0), MATCH(①基本情報と建物情報の入力!$G$13, 方位係数!$B$6:$I$6,0)),"-")</f>
        <v>-</v>
      </c>
      <c r="JU25" s="101" t="str">
        <f>IF($A25&lt;=①基本情報と建物情報の入力!$G$20, INDEX(方位係数!$B$7:$H$16, MATCH(JU$4, 方位係数!$A$7:$A$16,0), MATCH(①基本情報と建物情報の入力!$G$13, 方位係数!$B$6:$I$6,0)),"-")</f>
        <v>-</v>
      </c>
      <c r="JV25" s="101" t="str">
        <f>IF($A25&lt;=①基本情報と建物情報の入力!$G$20, INDEX(方位係数!$B$7:$H$16, MATCH(JV$4, 方位係数!$A$7:$A$16,0), MATCH(①基本情報と建物情報の入力!$G$13, 方位係数!$B$6:$I$6,0)),"-")</f>
        <v>-</v>
      </c>
      <c r="JW25" s="99"/>
      <c r="JX25" s="24" t="str">
        <f>IF($A25&lt;=①基本情報と建物情報の入力!$G$20, IF(①基本情報と建物情報の入力!$H47&gt;=1, IF(AT25=0, 0, AT25*0.034*($FZ25+(BP25*$GJ25+$CE25*$GL25+CH25*$GM25+CW25*$GO25+DR25*$GS25)/AT25)*JR25),"-"),"-")</f>
        <v>-</v>
      </c>
      <c r="JY25" s="16" t="str">
        <f>IF($A25&lt;=①基本情報と建物情報の入力!$G$20, IF(①基本情報と建物情報の入力!$H47&gt;=1, IF(AU25=0, 0, AU25*0.034*($FZ25+(BQ25*$GJ25+$CE25*$GL25+CI25*$GM25+CX25*$GO25+DS25*$GS25)/AU25)*JS25),"-"),"-")</f>
        <v>-</v>
      </c>
      <c r="JZ25" s="16" t="str">
        <f>IF($A25&lt;=①基本情報と建物情報の入力!$G$20, IF(①基本情報と建物情報の入力!$H47&gt;=1, IF(AV25=0, 0, AV25*0.034*($FZ25+(BR25*$GJ25+$CE25*$GL25+CJ25*$GM25+CY25*$GO25+DT25*$GS25)/AV25)*JT25),"-"),"-")</f>
        <v>-</v>
      </c>
      <c r="KA25" s="25" t="str">
        <f>IF($A25&lt;=①基本情報と建物情報の入力!$G$20, IF(①基本情報と建物情報の入力!$H47&gt;=1, IF(AW25=0, 0, AW25*0.034*($FZ25+(BS25*$GJ25+$CE25*$GL25+CK25*$GM25+CZ25*$GO25+DU25*$GS25)/AW25)*JU25),"-"),"-")</f>
        <v>-</v>
      </c>
      <c r="KB25" s="24" t="str">
        <f>IF($A25&lt;=①基本情報と建物情報の入力!$G$20, IF(①基本情報と建物情報の入力!$H47&gt;=2, IF(AX25=0, 0, AX25*0.034*($FZ25+(BT25*$GJ25+$CF25*$GL25+CL25*$GM25+DA25*$GO25+DV25*$GS25)/AX25)*JR25),"-"),"-")</f>
        <v>-</v>
      </c>
      <c r="KC25" s="16" t="str">
        <f>IF($A25&lt;=①基本情報と建物情報の入力!$G$20, IF(①基本情報と建物情報の入力!$H47&gt;=2, IF(AY25=0, 0, AY25*0.034*($FZ25+(BU25*$GJ25+$CF25*$GL25+CM25*$GM25+DB25*$GO25+DW25*$GS25)/AY25)*JS25),"-"),"-")</f>
        <v>-</v>
      </c>
      <c r="KD25" s="16" t="str">
        <f>IF($A25&lt;=①基本情報と建物情報の入力!$G$20, IF(①基本情報と建物情報の入力!$H47&gt;=2, IF(AZ25=0, 0, AZ25*0.034*($FZ25+(BV25*$GJ25+$CF25*$GL25+CN25*$GM25+DC25*$GO25+DX25*$GS25)/AZ25)*JT25),"-"),"-")</f>
        <v>-</v>
      </c>
      <c r="KE25" s="25" t="str">
        <f>IF($A25&lt;=①基本情報と建物情報の入力!$G$20, IF(①基本情報と建物情報の入力!$H47&gt;=2, IF(BA25=0, 0, BA25*0.034*($FZ25+(BW25*$GJ25+$CF25*$GL25+CO25*$GM25+DD25*$GO25+DY25*$GS25)/BA25)*JU25),"-"),"-")</f>
        <v>-</v>
      </c>
      <c r="KF25" s="24" t="str">
        <f>IF($A25&lt;=①基本情報と建物情報の入力!$G$20, IF(①基本情報と建物情報の入力!$H47&gt;=3, IF(BB25=0, 0, BB25*0.034*($FZ25+(BX25*$GJ25+$CG25*$GL25+CP25*$GM25+DE25*$GO25+DZ25*$GS25)/BB25)*JR25),"-"),"-")</f>
        <v>-</v>
      </c>
      <c r="KG25" s="16" t="str">
        <f>IF($A25&lt;=①基本情報と建物情報の入力!$G$20, IF(①基本情報と建物情報の入力!$H47&gt;=3, IF(BC25=0, 0, BC25*0.034*($FZ25+(BY25*$GJ25+$CG25*$GL25+CQ25*$GM25+DF25*$GO25+EA25*$GS25)/BC25)*JS25),"-"),"-")</f>
        <v>-</v>
      </c>
      <c r="KH25" s="16" t="str">
        <f>IF($A25&lt;=①基本情報と建物情報の入力!$G$20, IF(①基本情報と建物情報の入力!$H47&gt;=3, IF(BD25=0, 0, BD25*0.034*($FZ25+(BZ25*$GJ25+$CG25*$GL25+CR25*$GM25+DG25*$GO25+EB25*$GS25)/BD25)*JT25),"-"),"-")</f>
        <v>-</v>
      </c>
      <c r="KI25" s="25" t="str">
        <f>IF($A25&lt;=①基本情報と建物情報の入力!$G$20, IF(①基本情報と建物情報の入力!$H47&gt;=3, IF(BE25=0, 0, BE25*0.034*($FZ25+(CA25*$GJ25+$CG25*$GL25+CS25*$GM25+DH25*$GO25+EC25*$GS25)/BE25)*JU25),"-"),"-")</f>
        <v>-</v>
      </c>
      <c r="KJ25" s="24" t="str">
        <f>IF($A25&lt;=①基本情報と建物情報の入力!$G$20, IF(①基本情報と建物情報の入力!$H47&gt;=1, IF(EX25=0, 0, EX25*0.034*($GA25+(CB25*$GK25+CT25*$GN25+DL25*$GQ25)/EX25)*$JV25),"-"),"-")</f>
        <v>-</v>
      </c>
      <c r="KK25" s="16" t="str">
        <f>IF($A25&lt;=①基本情報と建物情報の入力!$G$20, IF(①基本情報と建物情報の入力!$H47&gt;=2, IF(EY25=0, 0, EY25*0.034*($GA25+(CC25*$GK25+CU25*$GN25+DM25*$GQ25)/EY25)*$JV25),"-"),"-")</f>
        <v>-</v>
      </c>
      <c r="KL25" s="25" t="str">
        <f>IF($A25&lt;=①基本情報と建物情報の入力!$G$20, IF(①基本情報と建物情報の入力!$H47&gt;=3, IF(EZ25=0, 0, EZ25*0.034*($GA25+(CD25*$GK25+CV25*$GN25+DN25*$GQ25)/EZ25)*$JV25),"-"),"-")</f>
        <v>-</v>
      </c>
      <c r="KM25" s="24" t="str">
        <f>IF($A25&lt;=①基本情報と建物情報の入力!$G$20, 0.51,"-")</f>
        <v>-</v>
      </c>
      <c r="KN25" s="25" t="str">
        <f>IF($A25&lt;=①基本情報と建物情報の入力!$G$20, IF(①基本情報と建物情報の入力!$H47&gt;=1, ①基本情報と建物情報の入力!$H$68,"-"),"-")</f>
        <v>-</v>
      </c>
      <c r="KO25" s="24" t="str">
        <f>IF($A25&lt;=①基本情報と建物情報の入力!$G$20, IF(①基本情報と建物情報の入力!$H47&gt;=1, AE25*$KM25*$KN25*JR25,"-"),"-")</f>
        <v>-</v>
      </c>
      <c r="KP25" s="16" t="str">
        <f>IF($A25&lt;=①基本情報と建物情報の入力!$G$20, IF(①基本情報と建物情報の入力!$H47&gt;=1, AF25*$KM25*$KN25,"-"),"-")</f>
        <v>-</v>
      </c>
      <c r="KQ25" s="16" t="str">
        <f>IF($A25&lt;=①基本情報と建物情報の入力!$G$20, IF(①基本情報と建物情報の入力!$H47&gt;=1, AG25*$KM25*$KN25,"-"),"-")</f>
        <v>-</v>
      </c>
      <c r="KR25" s="25" t="str">
        <f>IF($A25&lt;=①基本情報と建物情報の入力!$G$20, IF(①基本情報と建物情報の入力!$H47&gt;=1, AH25*$KM25*$KN25,"-"),"-")</f>
        <v>-</v>
      </c>
      <c r="KS25" s="24" t="str">
        <f>IF($A25&lt;=①基本情報と建物情報の入力!$G$20, IF(①基本情報と建物情報の入力!$H47&gt;=2, AI25*$KM25*$KN25*JR25,"-"),"-")</f>
        <v>-</v>
      </c>
      <c r="KT25" s="16" t="str">
        <f>IF($A25&lt;=①基本情報と建物情報の入力!$G$20, IF(①基本情報と建物情報の入力!$H47&gt;=2, AJ25*$KM25*$KN25*JS25,"-"),"-")</f>
        <v>-</v>
      </c>
      <c r="KU25" s="16" t="str">
        <f>IF($A25&lt;=①基本情報と建物情報の入力!$G$20, IF(①基本情報と建物情報の入力!$H47&gt;=2, AK25*$KM25*$KN25*JT25,"-"),"-")</f>
        <v>-</v>
      </c>
      <c r="KV25" s="25" t="str">
        <f>IF($A25&lt;=①基本情報と建物情報の入力!$G$20, IF(①基本情報と建物情報の入力!$H47&gt;=2, AL25*$KM25*$KN25*JU25,"-"),"-")</f>
        <v>-</v>
      </c>
      <c r="KW25" s="24" t="str">
        <f>IF($A25&lt;=①基本情報と建物情報の入力!$G$20, IF(①基本情報と建物情報の入力!$H47&gt;=3, AM25*$KM25*$KN25*JR25,"-"),"-")</f>
        <v>-</v>
      </c>
      <c r="KX25" s="16" t="str">
        <f>IF($A25&lt;=①基本情報と建物情報の入力!$G$20, IF(①基本情報と建物情報の入力!$H47&gt;=3, AN25*$KM25*$KN25*JS25,"-"),"-")</f>
        <v>-</v>
      </c>
      <c r="KY25" s="16" t="str">
        <f>IF($A25&lt;=①基本情報と建物情報の入力!$G$20, IF(①基本情報と建物情報の入力!$H47&gt;=3, AO25*$KM25*$KN25*JT25,"-"),"-")</f>
        <v>-</v>
      </c>
      <c r="KZ25" s="25" t="str">
        <f>IF($A25&lt;=①基本情報と建物情報の入力!$G$20, IF(①基本情報と建物情報の入力!$H47&gt;=3, AP25*$KM25*$KN25*JU25,"-"),"-")</f>
        <v>-</v>
      </c>
      <c r="LA25" s="16" t="str">
        <f>IF($A25&lt;=①基本情報と建物情報の入力!$G$20, IF(①基本情報と建物情報の入力!$H47&gt;=1, SUM(JX25:KA25,KJ25,KO25:KR25), "-"), "-")</f>
        <v>-</v>
      </c>
      <c r="LB25" s="16" t="str">
        <f>IF($A25&lt;=①基本情報と建物情報の入力!$G$20, IF(①基本情報と建物情報の入力!$H47&gt;=2, SUM(KB25:KE25,KK25,KS25:KV25), "-"), "-")</f>
        <v>-</v>
      </c>
      <c r="LC25" s="16" t="str">
        <f>IF($A25&lt;=①基本情報と建物情報の入力!$G$20, IF(①基本情報と建物情報の入力!$H47&gt;=3, SUM(KF25:KI25,KL25,KW25:KZ25), "-"), "-")</f>
        <v>-</v>
      </c>
      <c r="LD25" s="137" t="str">
        <f>IF($A25&lt;=①基本情報と建物情報の入力!$G$20, IF(①基本情報と建物情報の入力!$H47&gt;=1, ROUNDDOWN(LA25/FV25*100, 1),"-"),"-")</f>
        <v>-</v>
      </c>
      <c r="LE25" s="138" t="str">
        <f>IF($A25&lt;=①基本情報と建物情報の入力!$G$20, IF(①基本情報と建物情報の入力!$H47&gt;=2, ROUNDDOWN(LB25/FW25*100, 1),"-"),"-")</f>
        <v>-</v>
      </c>
      <c r="LF25" s="139" t="str">
        <f>IF($A25&lt;=①基本情報と建物情報の入力!$G$20, IF(①基本情報と建物情報の入力!$H47&gt;=3, ROUNDDOWN(LC25/FX25*100, 1),"-"),"-")</f>
        <v>-</v>
      </c>
      <c r="LG25" s="99"/>
      <c r="LH25" s="102" t="str">
        <f>IF($A25&lt;=①基本情報と建物情報の入力!$G$20, INDEX(方位係数!$B$21:$I$30, MATCH(LH$4, 方位係数!$A$21:$A$30,0), MATCH(①基本情報と建物情報の入力!$G$13, 方位係数!$B$20:$I$20,0)),"-")</f>
        <v>-</v>
      </c>
      <c r="LI25" s="101" t="str">
        <f>IF($A25&lt;=①基本情報と建物情報の入力!$G$20, INDEX(方位係数!$B$21:$I$30, MATCH(LI$4, 方位係数!$A$21:$A$30,0), MATCH(①基本情報と建物情報の入力!$G$13, 方位係数!$B$20:$I$20,0)),"-")</f>
        <v>-</v>
      </c>
      <c r="LJ25" s="101" t="str">
        <f>IF($A25&lt;=①基本情報と建物情報の入力!$G$20, INDEX(方位係数!$B$21:$I$30, MATCH(LJ$4, 方位係数!$A$21:$A$30,0), MATCH(①基本情報と建物情報の入力!$G$13, 方位係数!$B$20:$I$20,0)),"-")</f>
        <v>-</v>
      </c>
      <c r="LK25" s="101" t="str">
        <f>IF($A25&lt;=①基本情報と建物情報の入力!$G$20, INDEX(方位係数!$B$21:$I$30, MATCH(LK$4, 方位係数!$A$21:$A$30,0), MATCH(①基本情報と建物情報の入力!$G$13, 方位係数!$B$20:$I$20,0)),"-")</f>
        <v>-</v>
      </c>
      <c r="LL25" s="103" t="str">
        <f>IF($A25&lt;=①基本情報と建物情報の入力!$G$20, INDEX(方位係数!$B$21:$I$30, MATCH(LL$4, 方位係数!$A$21:$A$30,0), MATCH(①基本情報と建物情報の入力!$G$13, 方位係数!$B$20:$I$20,0)),"-")</f>
        <v>-</v>
      </c>
      <c r="LM25" s="99"/>
      <c r="LN25" s="46" t="str">
        <f>IF($A25&lt;=①基本情報と建物情報の入力!$G$20, IF(①基本情報と建物情報の入力!$H47&gt;=1, IF(AT25=0, 0, AT25*0.034*($FZ25+(BP25*$GJ25+$CE25*$GL25+CH25*$GM25+CW25*$GO25+DR25*$GS25)/AT25)*LH25),"-"),"-")</f>
        <v>-</v>
      </c>
      <c r="LO25" s="47" t="str">
        <f>IF($A25&lt;=①基本情報と建物情報の入力!$G$20, IF(①基本情報と建物情報の入力!$H47&gt;=1, IF(AU25=0, 0, AU25*0.034*($FZ25+(BQ25*$GJ25+$CE25*$GL25+CI25*$GM25+CX25*$GO25+DS25*$GS25)/AU25)*LI25),"-"),"-")</f>
        <v>-</v>
      </c>
      <c r="LP25" s="47" t="str">
        <f>IF($A25&lt;=①基本情報と建物情報の入力!$G$20, IF(①基本情報と建物情報の入力!$H47&gt;=1, IF(AV25=0, 0, AV25*0.034*($FZ25+(BR25*$GJ25+$CE25*$GL25+CJ25*$GM25+CY25*$GO25+DT25*$GS25)/AV25)*LJ25),"-"),"-")</f>
        <v>-</v>
      </c>
      <c r="LQ25" s="104" t="str">
        <f>IF($A25&lt;=①基本情報と建物情報の入力!$G$20, IF(①基本情報と建物情報の入力!$H47&gt;=1, IF(AW25=0, 0, AW25*0.034*($FZ25+(BS25*$GJ25+$CE25*$GL25+CK25*$GM25+CZ25*$GO25+DU25*$GS25)/AW25)*LK25),"-"),"-")</f>
        <v>-</v>
      </c>
      <c r="LR25" s="24" t="str">
        <f>IF($A25&lt;=①基本情報と建物情報の入力!$G$20, IF(①基本情報と建物情報の入力!$H47&gt;=2, IF(AX25=0, 0, AX25*0.034*($FZ25+(BT25*$GJ25+$CF25*$GL25+CL25*$GM25+DA25*$GO25+DV25*$GS25)/AX25)*LH25),"-"),"-")</f>
        <v>-</v>
      </c>
      <c r="LS25" s="16" t="str">
        <f>IF($A25&lt;=①基本情報と建物情報の入力!$G$20, IF(①基本情報と建物情報の入力!$H47&gt;=2, IF(AY25=0, 0, AY25*0.034*($FZ25+(BU25*$GJ25+$CF25*$GL25+CM25*$GM25+DB25*$GO25+DW25*$GS25)/AY25)*LI25),"-"),"-")</f>
        <v>-</v>
      </c>
      <c r="LT25" s="16" t="str">
        <f>IF($A25&lt;=①基本情報と建物情報の入力!$G$20, IF(①基本情報と建物情報の入力!$H47&gt;=2, IF(AZ25=0, 0, AZ25*0.034*($FZ25+(BV25*$GJ25+$CF25*$GL25+CN25*$GM25+DC25*$GO25+DX25*$GS25)/AZ25)*LJ25),"-"),"-")</f>
        <v>-</v>
      </c>
      <c r="LU25" s="25" t="str">
        <f>IF($A25&lt;=①基本情報と建物情報の入力!$G$20, IF(①基本情報と建物情報の入力!$H47&gt;=2, IF(BA25=0, 0, BA25*0.034*($FZ25+(BW25*$GJ25+$CF25*$GL25+CO25*$GM25+DD25*$GO25+DY25*$GS25)/BA25)*LK25),"-"),"-")</f>
        <v>-</v>
      </c>
      <c r="LV25" s="24" t="str">
        <f>IF($A25&lt;=①基本情報と建物情報の入力!$G$20, IF(①基本情報と建物情報の入力!$H47&gt;=3, IF(BB25=0, 0, BB25*0.034*($FZ25+(BX25*$GJ25+$CG25*$GL25+CP25*$GM25+DE25*$GO25+DZ25*$GS25)/BB25)*LH25),"-"),"-")</f>
        <v>-</v>
      </c>
      <c r="LW25" s="16" t="str">
        <f>IF($A25&lt;=①基本情報と建物情報の入力!$G$20, IF(①基本情報と建物情報の入力!$H47&gt;=3, IF(BC25=0, 0, BC25*0.034*($FZ25+(BY25*$GJ25+$CG25*$GL25+CQ25*$GM25+DF25*$GO25+EA25*$GS25)/BC25)*LI25),"-"),"-")</f>
        <v>-</v>
      </c>
      <c r="LX25" s="16" t="str">
        <f>IF($A25&lt;=①基本情報と建物情報の入力!$G$20, IF(①基本情報と建物情報の入力!$H47&gt;=3, IF(BD25=0, 0, BD25*0.034*($FZ25+(BZ25*$GJ25+$CG25*$GL25+CR25*$GM25+DG25*$GO25+EB25*$GS25)/BD25)*LJ25),"-"),"-")</f>
        <v>-</v>
      </c>
      <c r="LY25" s="25" t="str">
        <f>IF($A25&lt;=①基本情報と建物情報の入力!$G$20, IF(①基本情報と建物情報の入力!$H47&gt;=3, IF(BE25=0, 0, BE25*0.034*($FZ25+(CA25*$GJ25+$CG25*$GL25+CS25*$GM25+DH25*$GO25+EC25*$GS25)/BE25)*LK25),"-"),"-")</f>
        <v>-</v>
      </c>
      <c r="LZ25" s="16" t="str">
        <f>IF($A25&lt;=①基本情報と建物情報の入力!$G$20, IF(①基本情報と建物情報の入力!$H47&gt;=1, IF(EX25=0, 0, EX25*0.034*($GA25+(CB25*$GK25+CT25*$GN25+DL25*$GQ25)/EX25)*$LL25),"-"),"-")</f>
        <v>-</v>
      </c>
      <c r="MA25" s="16" t="str">
        <f>IF($A25&lt;=①基本情報と建物情報の入力!$G$20, IF(①基本情報と建物情報の入力!$H47&gt;=2, IF(EY25=0, 0, EY25*0.034*($GA25+(CC25*$GK25+CU25*$GN25+DM25*$GQ25)/EY25)*$LL25),"-"),"-")</f>
        <v>-</v>
      </c>
      <c r="MB25" s="16" t="str">
        <f>IF($A25&lt;=①基本情報と建物情報の入力!$G$20, IF(①基本情報と建物情報の入力!$H47&gt;=3, IF(EZ25=0, 0, EZ25*0.034*($GA25+(CD25*$GK25+CV25*$GN25+DN25*$GQ25)/EZ25)*$LL25),"-"),"-")</f>
        <v>-</v>
      </c>
      <c r="MC25" s="24" t="str">
        <f>IF($A25&lt;=①基本情報と建物情報の入力!$G$20, 0.93,"-")</f>
        <v>-</v>
      </c>
      <c r="MD25" s="25" t="str">
        <f>IF($A25&lt;=①基本情報と建物情報の入力!$G$20, IF(①基本情報と建物情報の入力!$H47&gt;=1, ①基本情報と建物情報の入力!$H$69,"-"),"-")</f>
        <v>-</v>
      </c>
      <c r="ME25" s="24" t="str">
        <f>IF($A25&lt;=①基本情報と建物情報の入力!$G$20, IF(①基本情報と建物情報の入力!$H47&gt;=1, AE25*$MC25*$MD25*LH25,"-"),"-")</f>
        <v>-</v>
      </c>
      <c r="MF25" s="16" t="str">
        <f>IF($A25&lt;=①基本情報と建物情報の入力!$G$20, IF(①基本情報と建物情報の入力!$H47&gt;=1, AF25*$MC25*$MD25*LI25,"-"),"-")</f>
        <v>-</v>
      </c>
      <c r="MG25" s="16" t="str">
        <f>IF($A25&lt;=①基本情報と建物情報の入力!$G$20, IF(①基本情報と建物情報の入力!$H47&gt;=1, AG25*$MC25*$MD25*LJ25,"-"),"-")</f>
        <v>-</v>
      </c>
      <c r="MH25" s="25" t="str">
        <f>IF($A25&lt;=①基本情報と建物情報の入力!$G$20, IF(①基本情報と建物情報の入力!$H47&gt;=1, AH25*$MC25*$MD25*LK25,"-"),"-")</f>
        <v>-</v>
      </c>
      <c r="MI25" s="24" t="str">
        <f>IF($A25&lt;=①基本情報と建物情報の入力!$G$20, IF(①基本情報と建物情報の入力!$H47&gt;=2, AI25*$MC25*$MD25*LH25,"-"),"-")</f>
        <v>-</v>
      </c>
      <c r="MJ25" s="16" t="str">
        <f>IF($A25&lt;=①基本情報と建物情報の入力!$G$20, IF(①基本情報と建物情報の入力!$H47&gt;=2, AJ25*$MC25*$MD25*LI25,"-"),"-")</f>
        <v>-</v>
      </c>
      <c r="MK25" s="16" t="str">
        <f>IF($A25&lt;=①基本情報と建物情報の入力!$G$20, IF(①基本情報と建物情報の入力!$H47&gt;=2, AK25*$MC25*$MD25*LJ25,"-"),"-")</f>
        <v>-</v>
      </c>
      <c r="ML25" s="25" t="str">
        <f>IF($A25&lt;=①基本情報と建物情報の入力!$G$20, IF(①基本情報と建物情報の入力!$H47&gt;=2, AL25*$MC25*$MD25*LK25,"-"),"-")</f>
        <v>-</v>
      </c>
      <c r="MM25" s="24" t="str">
        <f>IF($A25&lt;=①基本情報と建物情報の入力!$G$20, IF(①基本情報と建物情報の入力!$H47&gt;=3, AM25*$MC25*$MD25*LH25,"-"),"-")</f>
        <v>-</v>
      </c>
      <c r="MN25" s="16" t="str">
        <f>IF($A25&lt;=①基本情報と建物情報の入力!$G$20, IF(①基本情報と建物情報の入力!$H47&gt;=3, AN25*$MC25*$MD25*LI25,"-"),"-")</f>
        <v>-</v>
      </c>
      <c r="MO25" s="16" t="str">
        <f>IF($A25&lt;=①基本情報と建物情報の入力!$G$20, IF(①基本情報と建物情報の入力!$H47&gt;=3, AO25*$MC25*$MD25*LJ25,"-"),"-")</f>
        <v>-</v>
      </c>
      <c r="MP25" s="25" t="str">
        <f>IF($A25&lt;=①基本情報と建物情報の入力!$G$20, IF(①基本情報と建物情報の入力!$H47&gt;=3, AP25*$MC25*$MD25*LK25,"-"),"-")</f>
        <v>-</v>
      </c>
      <c r="MQ25" s="16" t="str">
        <f>IF($A25&lt;=①基本情報と建物情報の入力!$G$20, IF(①基本情報と建物情報の入力!$H47&gt;=1, SUM(LN25:LQ25,LZ25,ME25:MH25), "-"), "-")</f>
        <v>-</v>
      </c>
      <c r="MR25" s="16" t="str">
        <f>IF($A25&lt;=①基本情報と建物情報の入力!$G$20, IF(①基本情報と建物情報の入力!$H47&gt;=2, SUM(LR25:LU25,MA25,MI25:ML25), "-"), "-")</f>
        <v>-</v>
      </c>
      <c r="MS25" s="16" t="str">
        <f>IF($A25&lt;=①基本情報と建物情報の入力!$G$20, IF(①基本情報と建物情報の入力!$H47&gt;=3, SUM(LV25:LY25,MB25,MM25:MP25), "-"), "-")</f>
        <v>-</v>
      </c>
      <c r="MT25" s="137" t="str">
        <f>IF($A25&lt;=①基本情報と建物情報の入力!$G$20, IF(①基本情報と建物情報の入力!$H47&gt;=1, ROUNDUP(MQ25/FV25*100,1),"-"),"-")</f>
        <v>-</v>
      </c>
      <c r="MU25" s="138" t="str">
        <f>IF($A25&lt;=①基本情報と建物情報の入力!$G$20, IF(①基本情報と建物情報の入力!$H47&gt;=2,ROUNDUP(MR25/FW25*100,1),"-"),"-")</f>
        <v>-</v>
      </c>
      <c r="MV25" s="139" t="str">
        <f>IF($A25&lt;=①基本情報と建物情報の入力!$G$20, IF(①基本情報と建物情報の入力!$H47&gt;=3, ROUNDUP(MS25/FX25*100,1),"-"),"-")</f>
        <v>-</v>
      </c>
      <c r="MW25" s="99"/>
      <c r="MX25" s="24" t="str">
        <f>IF($A25&lt;=①基本情報と建物情報の入力!$G$20, IF(①基本情報と建物情報の入力!$H47&gt;=1, 1,"-"), "-")</f>
        <v>-</v>
      </c>
      <c r="MY25" s="16" t="str">
        <f>IF($A25&lt;=①基本情報と建物情報の入力!$G$20, IF(①基本情報と建物情報の入力!$H47&gt;=2, 1,"-"), "-")</f>
        <v>-</v>
      </c>
      <c r="MZ25" s="25" t="str">
        <f>IF($A25&lt;=①基本情報と建物情報の入力!$G$20, IF(①基本情報と建物情報の入力!$H47&gt;=3, ①基本情報と建物情報の入力!$H47-2,"-"), "-")</f>
        <v>-</v>
      </c>
      <c r="NA25" s="24" t="str">
        <f>IF($A25&lt;=①基本情報と建物情報の入力!$G$20, IF(①基本情報と建物情報の入力!$H47&gt;=1, FV25*MX25, "-"),"-")</f>
        <v>-</v>
      </c>
      <c r="NB25" s="16" t="str">
        <f>IF($A25&lt;=①基本情報と建物情報の入力!$G$20, IF(①基本情報と建物情報の入力!$H47&gt;=2, FW25*MY25, "-"),"-")</f>
        <v>-</v>
      </c>
      <c r="NC25" s="25" t="str">
        <f>IF($A25&lt;=①基本情報と建物情報の入力!$G$20, IF(①基本情報と建物情報の入力!$H47&gt;=3, FX25*MZ25, "-"),"-")</f>
        <v>-</v>
      </c>
      <c r="ND25" s="24" t="str">
        <f>IF($A25&lt;=①基本情報と建物情報の入力!$G$20, IF(①基本情報と建物情報の入力!$H47&gt;=1,  JK25*MX25, "-"),"-")</f>
        <v>-</v>
      </c>
      <c r="NE25" s="16" t="str">
        <f>IF($A25&lt;=①基本情報と建物情報の入力!$G$20, IF(①基本情報と建物情報の入力!$H47&gt;=2,  JL25*MY25, "-"),"-")</f>
        <v>-</v>
      </c>
      <c r="NF25" s="25" t="str">
        <f>IF($A25&lt;=①基本情報と建物情報の入力!$G$20, IF(①基本情報と建物情報の入力!$H47&gt;=3,  JM25*MZ25, "-"),"-")</f>
        <v>-</v>
      </c>
      <c r="NG25" s="24" t="str">
        <f>IF($A25&lt;=①基本情報と建物情報の入力!$G$20, IF(①基本情報と建物情報の入力!$H47&gt;=1,  MQ25*MX25, "-"),"-")</f>
        <v>-</v>
      </c>
      <c r="NH25" s="16" t="str">
        <f>IF($A25&lt;=①基本情報と建物情報の入力!$G$20, IF(①基本情報と建物情報の入力!$H47&gt;=2,  MR25*MY25, "-"),"-")</f>
        <v>-</v>
      </c>
      <c r="NI25" s="25" t="str">
        <f>IF($A25&lt;=①基本情報と建物情報の入力!$G$20, IF(①基本情報と建物情報の入力!$H47&gt;=3,  MS25*MZ25, "-"),"-")</f>
        <v>-</v>
      </c>
      <c r="NJ25" s="112"/>
      <c r="NK25" s="112"/>
      <c r="NL25" s="99"/>
      <c r="NM25" s="209" t="str">
        <f>IF($A25&lt;=①基本情報と建物情報の入力!$G$20,IF(①基本情報と建物情報の入力!$H47&gt;=1,③一次エネルギー消費量の計算結果!E69-③一次エネルギー消費量の計算結果!F69,"-"),"-")</f>
        <v>-</v>
      </c>
      <c r="NN25" s="210" t="str">
        <f>IF($A25&lt;=①基本情報と建物情報の入力!$G$20,IF(①基本情報と建物情報の入力!$H47&gt;=2,③一次エネルギー消費量の計算結果!E70-③一次エネルギー消費量の計算結果!F70,"-"),"-")</f>
        <v>-</v>
      </c>
      <c r="NO25" s="211" t="str">
        <f>IF($A25&lt;=①基本情報と建物情報の入力!$G$20,IF(①基本情報と建物情報の入力!$H47&gt;=3,③一次エネルギー消費量の計算結果!E71-③一次エネルギー消費量の計算結果!F71,"-"),"-")</f>
        <v>-</v>
      </c>
      <c r="NP25" s="209" t="str">
        <f>IF($A25&lt;=①基本情報と建物情報の入力!$G$20,IF(①基本情報と建物情報の入力!$H47&gt;=1,③一次エネルギー消費量の計算結果!G69-③一次エネルギー消費量の計算結果!H69,"-"),"-")</f>
        <v>-</v>
      </c>
      <c r="NQ25" s="210" t="str">
        <f>IF($A25&lt;=①基本情報と建物情報の入力!$G$20,IF(①基本情報と建物情報の入力!$H47&gt;=2,③一次エネルギー消費量の計算結果!G70-③一次エネルギー消費量の計算結果!H70,"-"),"-")</f>
        <v>-</v>
      </c>
      <c r="NR25" s="211" t="str">
        <f>IF($A25&lt;=①基本情報と建物情報の入力!$G$20,IF(①基本情報と建物情報の入力!$H47&gt;=3,③一次エネルギー消費量の計算結果!G71-③一次エネルギー消費量の計算結果!H71,"-"),"-")</f>
        <v>-</v>
      </c>
      <c r="NS25" s="209" t="str">
        <f>IF($A25&lt;=①基本情報と建物情報の入力!$G$20, IF(①基本情報と建物情報の入力!$H47&gt;=1,NM25*MX25,"-"), "-")</f>
        <v>-</v>
      </c>
      <c r="NT25" s="210" t="str">
        <f>IF($A25&lt;=①基本情報と建物情報の入力!$G$20, IF(①基本情報と建物情報の入力!$H47&gt;=2,NN25*MY25,"-"), "-")</f>
        <v>-</v>
      </c>
      <c r="NU25" s="211" t="str">
        <f>IF($A25&lt;=①基本情報と建物情報の入力!$G$20, IF(①基本情報と建物情報の入力!$H47&gt;=3,NO25*MZ25,"-"), "-")</f>
        <v>-</v>
      </c>
      <c r="NV25" s="209" t="str">
        <f>IF($A25&lt;=①基本情報と建物情報の入力!$G$20, IF(①基本情報と建物情報の入力!$H47&gt;=1,NP25*MX25,"-"), "-")</f>
        <v>-</v>
      </c>
      <c r="NW25" s="210" t="str">
        <f>IF($A25&lt;=①基本情報と建物情報の入力!$G$20, IF(①基本情報と建物情報の入力!$H47&gt;=2,NQ25*MY25,"-"), "-")</f>
        <v>-</v>
      </c>
      <c r="NX25" s="210" t="str">
        <f>IF($A25&lt;=①基本情報と建物情報の入力!$G$20, IF(①基本情報と建物情報の入力!$H47&gt;=3,NR25*MZ25,"-"), "-")</f>
        <v>-</v>
      </c>
      <c r="NY25" s="112"/>
      <c r="NZ25" s="112"/>
    </row>
    <row r="26" spans="1:390" s="16" customFormat="1">
      <c r="A26" s="171">
        <f t="shared" si="0"/>
        <v>20</v>
      </c>
      <c r="B26" s="172" t="s">
        <v>104</v>
      </c>
      <c r="C26" s="173" t="str">
        <f>IF(A26&lt;=①基本情報と建物情報の入力!$G$20, ①基本情報と建物情報の入力!$G$19/①基本情報と建物情報の入力!$G$20, "-")</f>
        <v>-</v>
      </c>
      <c r="D26" s="173" t="str">
        <f>IF(A26&lt;=①基本情報と建物情報の入力!$G$20, IF(①基本情報と建物情報の入力!H48&gt;=1, (①基本情報と建物情報の入力!$D48+SQRT(①基本情報と建物情報の入力!$D48^2-16*①基本情報と建物情報の入力!$C48))/4, "-"), "-")</f>
        <v>-</v>
      </c>
      <c r="E26" s="173" t="str">
        <f>IF(A26&lt;=①基本情報と建物情報の入力!$G$20, IF(①基本情報と建物情報の入力!H48&gt;=1, (①基本情報と建物情報の入力!$D48-SQRT(①基本情報と建物情報の入力!$D48^2-16*①基本情報と建物情報の入力!$C48))/4, "-"), "-")</f>
        <v>-</v>
      </c>
      <c r="F26" s="173" t="str">
        <f>IF(A26&lt;=①基本情報と建物情報の入力!$G$20, IF(①基本情報と建物情報の入力!H48&gt;=1, IF(A26=①基本情報と建物情報の入力!$G$20, ①基本情報と建物情報の入力!$C48, ①基本情報と建物情報の入力!G48), "-"), "-")</f>
        <v>-</v>
      </c>
      <c r="G26" s="173" t="str">
        <f>IF(A26&lt;=①基本情報と建物情報の入力!$G$20, IF(①基本情報と建物情報の入力!H48&gt;=1, IF(A26=1, 0, ①基本情報と建物情報の入力!F48), "-"), "-")</f>
        <v>-</v>
      </c>
      <c r="H26" s="174" t="str">
        <f>IF(A26&lt;=①基本情報と建物情報の入力!$G$20,IF(①基本情報と建物情報の入力!H48&gt;=1, ①基本情報と建物情報の入力!$E48*(1-(0.24/①基本情報と建物情報の入力!$H48))*0.64,"-"), "-")</f>
        <v>-</v>
      </c>
      <c r="I26" s="173" t="str">
        <f>IF(A26&lt;=①基本情報と建物情報の入力!$G$20,IF(①基本情報と建物情報の入力!H48&gt;=1,①基本情報と建物情報の入力!$E48*0.12/①基本情報と建物情報の入力!$H48,"-"), "-")</f>
        <v>-</v>
      </c>
      <c r="J26" s="173" t="str">
        <f>IF(A26&lt;=①基本情報と建物情報の入力!$G$20,IF(①基本情報と建物情報の入力!H48&gt;=1,①基本情報と建物情報の入力!$E48*(1-(0.24/①基本情報と建物情報の入力!$H48))*0.36,"-"), "-")</f>
        <v>-</v>
      </c>
      <c r="K26" s="175" t="str">
        <f>IF(A26&lt;=①基本情報と建物情報の入力!$G$20,IF(①基本情報と建物情報の入力!H48&gt;=1,①基本情報と建物情報の入力!$E48*0.12/①基本情報と建物情報の入力!$H48,"-"), "-")</f>
        <v>-</v>
      </c>
      <c r="L26" s="174" t="str">
        <f>IF($A26&lt;=①基本情報と建物情報の入力!$G$20, IF(①基本情報と建物情報の入力!H48&gt;=1,D26*$C26-H26, "-"), "-")</f>
        <v>-</v>
      </c>
      <c r="M26" s="173" t="str">
        <f>IF($A26&lt;=①基本情報と建物情報の入力!$G$20, IF(①基本情報と建物情報の入力!H48&gt;=1,E26*$C26-I26, "-"), "-")</f>
        <v>-</v>
      </c>
      <c r="N26" s="173" t="str">
        <f>IF($A26&lt;=①基本情報と建物情報の入力!$G$20, IF(①基本情報と建物情報の入力!H48&gt;=1,D26*$C26-J26-1.6*①基本情報と建物情報の入力!$H48, "-"), "-")</f>
        <v>-</v>
      </c>
      <c r="O26" s="175" t="str">
        <f>IF($A26&lt;=①基本情報と建物情報の入力!$G$20, IF(①基本情報と建物情報の入力!H48&gt;=1,E26*$C26-K26, "-"), "-")</f>
        <v>-</v>
      </c>
      <c r="P26" s="174" t="str">
        <f>IF(A26&lt;=①基本情報と建物情報の入力!$G$20, IF(①基本情報と建物情報の入力!H48&gt;=1,①基本情報と建物情報の入力!C48/①基本情報と建物情報の入力!H48, "-"), "-")</f>
        <v>-</v>
      </c>
      <c r="Q26" s="173" t="str">
        <f>IF(A26&lt;=①基本情報と建物情報の入力!$G$20, IF(①基本情報と建物情報の入力!H48&gt;=2, ①基本情報と建物情報の入力!C48/①基本情報と建物情報の入力!H48, "-"),"-")</f>
        <v>-</v>
      </c>
      <c r="R26" s="175" t="str">
        <f>IF(A26&lt;=①基本情報と建物情報の入力!$G$20,IF(①基本情報と建物情報の入力!H48&gt;=3, ①基本情報と建物情報の入力!C48/①基本情報と建物情報の入力!H48, "-"),"-")</f>
        <v>-</v>
      </c>
      <c r="S26" s="174" t="str">
        <f>IF($A26&lt;=①基本情報と建物情報の入力!$G$20, IF(①基本情報と建物情報の入力!$H48&gt;=1, IF(①基本情報と建物情報の入力!$I48="有り", P26*室面積の比率!$B$4, P26*室面積の比率!$B$5),"-"), "-")</f>
        <v>-</v>
      </c>
      <c r="T26" s="173" t="str">
        <f>IF($A26&lt;=①基本情報と建物情報の入力!$G$20, IF(①基本情報と建物情報の入力!$H48&gt;=2, IF(①基本情報と建物情報の入力!$I48="有り", Q26*室面積の比率!$B$4, Q26*室面積の比率!$B$5),"-"), "-")</f>
        <v>-</v>
      </c>
      <c r="U26" s="175" t="str">
        <f>IF($A26&lt;=①基本情報と建物情報の入力!$G$20, IF(①基本情報と建物情報の入力!$H48&gt;=3, IF(①基本情報と建物情報の入力!$I48="有り", R26*室面積の比率!$B$4, R26*室面積の比率!$B$5),"-"), "-")</f>
        <v>-</v>
      </c>
      <c r="V26" s="174" t="str">
        <f>IF($A26&lt;=①基本情報と建物情報の入力!$G$20, IF(①基本情報と建物情報の入力!$H48&gt;=1, IF(①基本情報と建物情報の入力!$I48="有り", P26*室面積の比率!$C$4, 0),"-"), "-")</f>
        <v>-</v>
      </c>
      <c r="W26" s="173" t="str">
        <f>IF($A26&lt;=①基本情報と建物情報の入力!$G$20, IF(①基本情報と建物情報の入力!$H48&gt;=2, IF(①基本情報と建物情報の入力!$I48="有り", Q26*室面積の比率!$C$4, 0),"-"), "-")</f>
        <v>-</v>
      </c>
      <c r="X26" s="175" t="str">
        <f>IF($A26&lt;=①基本情報と建物情報の入力!$G$20, IF(①基本情報と建物情報の入力!$H48&gt;=3, IF(①基本情報と建物情報の入力!$I48="有り", R26*室面積の比率!$C$4, 0),"-"), "-")</f>
        <v>-</v>
      </c>
      <c r="Y26" s="174" t="str">
        <f>IF(A26&lt;=①基本情報と建物情報の入力!$G$20, IF(①基本情報と建物情報の入力!H48&gt;=1, F26/①基本情報と建物情報の入力!H48, "-"),"-")</f>
        <v>-</v>
      </c>
      <c r="Z26" s="173" t="str">
        <f>IF(A26&lt;=①基本情報と建物情報の入力!$G$20, IF(①基本情報と建物情報の入力!H48&gt;=2, F26/①基本情報と建物情報の入力!H48, "-"),"-")</f>
        <v>-</v>
      </c>
      <c r="AA26" s="175" t="str">
        <f>IF(A26&lt;=①基本情報と建物情報の入力!$G$20, IF(①基本情報と建物情報の入力!H48&gt;=3, F26/①基本情報と建物情報の入力!H48, "-"),"-")</f>
        <v>-</v>
      </c>
      <c r="AB26" s="174" t="str">
        <f>IF(A26&lt;=①基本情報と建物情報の入力!$G$20, IF(①基本情報と建物情報の入力!H48&gt;=1, G26/①基本情報と建物情報の入力!H48, "-"),"-")</f>
        <v>-</v>
      </c>
      <c r="AC26" s="173" t="str">
        <f>IF(A26&lt;=①基本情報と建物情報の入力!$G$20, IF(①基本情報と建物情報の入力!H48&gt;=2, G26/①基本情報と建物情報の入力!H48, "-"),"-")</f>
        <v>-</v>
      </c>
      <c r="AD26" s="175" t="str">
        <f>IF(A26&lt;=①基本情報と建物情報の入力!$G$20, IF(①基本情報と建物情報の入力!H48&gt;=3, G26/①基本情報と建物情報の入力!H48, "-"),"-")</f>
        <v>-</v>
      </c>
      <c r="AE26" s="174" t="str">
        <f>IF(A26&lt;=①基本情報と建物情報の入力!$G$20, IF(①基本情報と建物情報の入力!H48&gt;=1,H26/①基本情報と建物情報の入力!H48,"-"), "-")</f>
        <v>-</v>
      </c>
      <c r="AF26" s="173" t="str">
        <f>IF(A26&lt;=①基本情報と建物情報の入力!$G$20,IF(①基本情報と建物情報の入力!H48&gt;=1,I26,"-"), "-")</f>
        <v>-</v>
      </c>
      <c r="AG26" s="173" t="str">
        <f>IF(A26&lt;=①基本情報と建物情報の入力!$G$20,IF(①基本情報と建物情報の入力!H48&gt;=1,J26/①基本情報と建物情報の入力!H48,"-"), "-")</f>
        <v>-</v>
      </c>
      <c r="AH26" s="175" t="str">
        <f>IF(A26&lt;=①基本情報と建物情報の入力!$G$20,IF(①基本情報と建物情報の入力!H48&gt;=1,IF(①基本情報と建物情報の入力!H48=1, K26,0), "-"),"-")</f>
        <v>-</v>
      </c>
      <c r="AI26" s="174" t="str">
        <f>IF(A26&lt;=①基本情報と建物情報の入力!$G$20, IF(①基本情報と建物情報の入力!H48&gt;=2, H26/①基本情報と建物情報の入力!H48,"-"),"-")</f>
        <v>-</v>
      </c>
      <c r="AJ26" s="173" t="str">
        <f>IF(A26&lt;=①基本情報と建物情報の入力!$G$20,IF(①基本情報と建物情報の入力!H48&gt;=2, 0, "-"), "-")</f>
        <v>-</v>
      </c>
      <c r="AK26" s="173" t="str">
        <f>IF(A26&lt;=①基本情報と建物情報の入力!$G$20, IF(①基本情報と建物情報の入力!H48&gt;=2, J26/①基本情報と建物情報の入力!H48,"-"),"-")</f>
        <v>-</v>
      </c>
      <c r="AL26" s="175" t="str">
        <f>IF(A26&lt;=①基本情報と建物情報の入力!$G$20, IF(①基本情報と建物情報の入力!H48&gt;=2, K26, "-"), "-")</f>
        <v>-</v>
      </c>
      <c r="AM26" s="174" t="str">
        <f>IF(A26&lt;=①基本情報と建物情報の入力!$G$20, IF(①基本情報と建物情報の入力!H48&gt;=3, H26/①基本情報と建物情報の入力!H48,"-"), "-")</f>
        <v>-</v>
      </c>
      <c r="AN26" s="173" t="str">
        <f>IF(A26&lt;=①基本情報と建物情報の入力!$G$20, IF(①基本情報と建物情報の入力!H48&gt;=3, 0, "-"),"-")</f>
        <v>-</v>
      </c>
      <c r="AO26" s="173" t="str">
        <f>IF(A26&lt;=①基本情報と建物情報の入力!$G$20,IF(①基本情報と建物情報の入力!H48&gt;=3, J26/①基本情報と建物情報の入力!H48,"-"),"-")</f>
        <v>-</v>
      </c>
      <c r="AP26" s="175" t="str">
        <f>IF(A26&lt;=①基本情報と建物情報の入力!$G$20,IF(①基本情報と建物情報の入力!H48&gt;=3, 0, "-"),"-")</f>
        <v>-</v>
      </c>
      <c r="AQ26" s="174" t="str">
        <f>IF(A26&lt;=①基本情報と建物情報の入力!$G$20,IF(①基本情報と建物情報の入力!H48&gt;=1,1.6,"-"), "-")</f>
        <v>-</v>
      </c>
      <c r="AR26" s="173" t="str">
        <f>IF(A26&lt;=①基本情報と建物情報の入力!$G$20, IF(①基本情報と建物情報の入力!H48&gt;=2, 1.6, "-"), "-")</f>
        <v>-</v>
      </c>
      <c r="AS26" s="175" t="str">
        <f>IF(A26&lt;=①基本情報と建物情報の入力!$G$20, IF(①基本情報と建物情報の入力!H48&gt;=3, 1.6, "-"), "-")</f>
        <v>-</v>
      </c>
      <c r="AT26" s="174" t="str">
        <f>IF(A26&lt;=①基本情報と建物情報の入力!$G$20, IF(①基本情報と建物情報の入力!H48&gt;=1,L26/①基本情報と建物情報の入力!H48, "-"), "-")</f>
        <v>-</v>
      </c>
      <c r="AU26" s="173" t="str">
        <f>IF(A26&lt;=①基本情報と建物情報の入力!$G$20, IF(①基本情報と建物情報の入力!H48&gt;=1,M26, "-"), "-")</f>
        <v>-</v>
      </c>
      <c r="AV26" s="173" t="str">
        <f>IF(A26&lt;=①基本情報と建物情報の入力!$G$20, IF(①基本情報と建物情報の入力!H48&gt;=1,N26/①基本情報と建物情報の入力!H48, "-"), "-")</f>
        <v>-</v>
      </c>
      <c r="AW26" s="175" t="str">
        <f>IF(A26&lt;=①基本情報と建物情報の入力!$G$20, IF(①基本情報と建物情報の入力!H48&gt;=1, IF(①基本情報と建物情報の入力!H48=1, O26, 0), "-"), "-")</f>
        <v>-</v>
      </c>
      <c r="AX26" s="174" t="str">
        <f>IF(A26&lt;=①基本情報と建物情報の入力!$G$20, IF(①基本情報と建物情報の入力!H48&gt;=2, L26/①基本情報と建物情報の入力!H48, "-"), "-")</f>
        <v>-</v>
      </c>
      <c r="AY26" s="173" t="str">
        <f>IF(A26&lt;=①基本情報と建物情報の入力!$G$20, IF(①基本情報と建物情報の入力!H48&gt;=2, 0, "-"), "-")</f>
        <v>-</v>
      </c>
      <c r="AZ26" s="173" t="str">
        <f>IF(A26&lt;=①基本情報と建物情報の入力!$G$20, IF(①基本情報と建物情報の入力!H48&gt;=2, N26/①基本情報と建物情報の入力!H48, "-"), "-")</f>
        <v>-</v>
      </c>
      <c r="BA26" s="175" t="str">
        <f>IF(A26&lt;=①基本情報と建物情報の入力!$G$20, IF(①基本情報と建物情報の入力!H48&gt;=2, O26, "-"),"-")</f>
        <v>-</v>
      </c>
      <c r="BB26" s="174" t="str">
        <f>IF(A26&lt;=①基本情報と建物情報の入力!$G$20, IF(①基本情報と建物情報の入力!H48&gt;=3, L26/①基本情報と建物情報の入力!H48, "-"),"-")</f>
        <v>-</v>
      </c>
      <c r="BC26" s="173" t="str">
        <f>IF(A26&lt;=①基本情報と建物情報の入力!$G$20, IF(①基本情報と建物情報の入力!H48&gt;=3, 0, "-"), "-")</f>
        <v>-</v>
      </c>
      <c r="BD26" s="173" t="str">
        <f>IF(A26&lt;=①基本情報と建物情報の入力!$G$20, IF(①基本情報と建物情報の入力!H48&gt;=3, N26/①基本情報と建物情報の入力!H48, "-"),"-")</f>
        <v>-</v>
      </c>
      <c r="BE26" s="175" t="str">
        <f>IF(A26&lt;=①基本情報と建物情報の入力!$G$20, IF(①基本情報と建物情報の入力!H48&gt;=3, 0, "-"), "-")</f>
        <v>-</v>
      </c>
      <c r="BF26" s="174" t="str">
        <f>IF(A26&lt;=①基本情報と建物情報の入力!$G$20, IF(①基本情報と建物情報の入力!H48=1, 0, IF(①基本情報と建物情報の入力!H48&gt;=2, E26*C26, "-")), "-")</f>
        <v>-</v>
      </c>
      <c r="BG26" s="173" t="str">
        <f>IF(A26&lt;=①基本情報と建物情報の入力!$G$20, IF(①基本情報と建物情報の入力!H48&gt;=2, E26*C26, "-"),"-")</f>
        <v>-</v>
      </c>
      <c r="BH26" s="175" t="str">
        <f>IF(A26&lt;=①基本情報と建物情報の入力!$G$20, IF(①基本情報と建物情報の入力!H48&gt;=3, E26*C26*2, "-"), "-")</f>
        <v>-</v>
      </c>
      <c r="BI26" s="174" t="str">
        <f>IF(A26&lt;=①基本情報と建物情報の入力!$G$20, IF(①基本情報と建物情報の入力!H48&gt;=1, IF(A26=1, 0, P26-AB26), "-"), "-")</f>
        <v>-</v>
      </c>
      <c r="BJ26" s="173" t="str">
        <f>IF(A26&lt;=①基本情報と建物情報の入力!$G$20, IF(①基本情報と建物情報の入力!H48&gt;=2, IF(A26=1, 0, Q26-AC26), "-"),"-")</f>
        <v>-</v>
      </c>
      <c r="BK26" s="175" t="str">
        <f>IF(A26&lt;=①基本情報と建物情報の入力!$G$20, IF(①基本情報と建物情報の入力!H48&gt;=3, IF(A26=1, 0, R26-AD26), "-"),"-")</f>
        <v>-</v>
      </c>
      <c r="BL26" s="174" t="str">
        <f>IF(A26&lt;=①基本情報と建物情報の入力!$G$20, IF(①基本情報と建物情報の入力!H48&gt;=1, IF(A26=①基本情報と建物情報の入力!$G$20, 0, P26-Y26), "-"), "-")</f>
        <v>-</v>
      </c>
      <c r="BM26" s="173" t="str">
        <f>IF(A26&lt;=①基本情報と建物情報の入力!$G$20, IF(①基本情報と建物情報の入力!H48&gt;=2, IF(A26=①基本情報と建物情報の入力!$G$20, 0, Q26-Z26), "-"), "-")</f>
        <v>-</v>
      </c>
      <c r="BN26" s="175" t="str">
        <f>IF(A26&lt;=①基本情報と建物情報の入力!$G$20, IF(①基本情報と建物情報の入力!H48&gt;=3, IF(A26=①基本情報と建物情報の入力!$G$20, 0, R26-AA26), "-"), "-")</f>
        <v>-</v>
      </c>
      <c r="BO26" s="176"/>
      <c r="BP26" s="174" t="str">
        <f>IF(A26&lt;=①基本情報と建物情報の入力!$G$20,IF(①基本情報と建物情報の入力!H48&gt;=1,IF(①基本情報と建物情報の入力!H48=1,C26*2/2,C26/2), "-"), "-")</f>
        <v>-</v>
      </c>
      <c r="BQ26" s="173" t="str">
        <f>IF(A26&lt;=①基本情報と建物情報の入力!$G$20, IF(①基本情報と建物情報の入力!H48&gt;=1, C26*2/2, "-"), "-")</f>
        <v>-</v>
      </c>
      <c r="BR26" s="173" t="str">
        <f>IF(A26&lt;=①基本情報と建物情報の入力!$G$20, IF(①基本情報と建物情報の入力!H48&gt;=1, IF(①基本情報と建物情報の入力!H48=1, C26*2/2, C26/2), "-"), "-")</f>
        <v>-</v>
      </c>
      <c r="BS26" s="175" t="str">
        <f>IF(A26&lt;=①基本情報と建物情報の入力!$G$20, IF(①基本情報と建物情報の入力!H48&gt;=1, IF(①基本情報と建物情報の入力!H48=1, C26*2/2, 0), "-"), "-")</f>
        <v>-</v>
      </c>
      <c r="BT26" s="174" t="str">
        <f>IF(A26&lt;=①基本情報と建物情報の入力!$G$20, IF(①基本情報と建物情報の入力!H48&gt;=2, C26/2, "-"), "-")</f>
        <v>-</v>
      </c>
      <c r="BU26" s="173" t="str">
        <f>IF(A26&lt;=①基本情報と建物情報の入力!$G$20, IF(①基本情報と建物情報の入力!H48&gt;=2, 0, "-"), "-")</f>
        <v>-</v>
      </c>
      <c r="BV26" s="173" t="str">
        <f>IF(A26&lt;=①基本情報と建物情報の入力!$G$20, IF(①基本情報と建物情報の入力!H48&gt;=2, C26/2, "-"), "-")</f>
        <v>-</v>
      </c>
      <c r="BW26" s="175" t="str">
        <f>IF(A26&lt;=①基本情報と建物情報の入力!$G$20, IF(①基本情報と建物情報の入力!H48&gt;=2, C26*2/2, "-"), "-")</f>
        <v>-</v>
      </c>
      <c r="BX26" s="174" t="str">
        <f>IF(A26&lt;=①基本情報と建物情報の入力!$G$20, IF(①基本情報と建物情報の入力!H48&gt;=3, 0, "-"), "-")</f>
        <v>-</v>
      </c>
      <c r="BY26" s="173" t="str">
        <f>IF(A26&lt;=①基本情報と建物情報の入力!$G$20, IF(①基本情報と建物情報の入力!H48&gt;=3, 0, "-"), "-")</f>
        <v>-</v>
      </c>
      <c r="BZ26" s="173" t="str">
        <f>IF(A26&lt;=①基本情報と建物情報の入力!$G$20, IF(①基本情報と建物情報の入力!H48&gt;=3, 0, "-"), "-")</f>
        <v>-</v>
      </c>
      <c r="CA26" s="175" t="str">
        <f>IF(A26&lt;=①基本情報と建物情報の入力!$G$20, IF(①基本情報と建物情報の入力!H48&gt;=3, 0, "-"), "-")</f>
        <v>-</v>
      </c>
      <c r="CB26" s="174" t="str">
        <f>IF(A26&lt;=①基本情報と建物情報の入力!$G$20,IF(①基本情報と建物情報の入力!H48&gt;=1, IF(F26&gt;0, IF(A26=①基本情報と建物情報の入力!$G$20, IF(①基本情報と建物情報の入力!H48=1, (D26+E26)*2, D26/①基本情報と建物情報の入力!H48*2+E26), IF(①基本情報と建物情報の入力!H48=1, (D26+F26/D26*2), D26/①基本情報と建物情報の入力!H48+F26/D26)),0),"-"),"-")</f>
        <v>-</v>
      </c>
      <c r="CC26" s="173" t="str">
        <f>IF(A26&lt;=①基本情報と建物情報の入力!$G$20, IF(①基本情報と建物情報の入力!H48&gt;=2, IF(F26&gt;0, IF(A26=①基本情報と建物情報の入力!$G$20, D26/①基本情報と建物情報の入力!H48*2+E26, D26/①基本情報と建物情報の入力!H48+F26/D26), 0),"-"),"-")</f>
        <v>-</v>
      </c>
      <c r="CD26" s="175" t="str">
        <f>IF(A26&lt;=①基本情報と建物情報の入力!$G$20, IF(①基本情報と建物情報の入力!H48&gt;=3, IF(F26&gt;0, IF(A26=①基本情報と建物情報の入力!$G$20, D26/①基本情報と建物情報の入力!H48*2, D26/①基本情報と建物情報の入力!H48),0),"-"),"-")</f>
        <v>-</v>
      </c>
      <c r="CE26" s="174" t="str">
        <f>IF(A26&lt;=①基本情報と建物情報の入力!$G$20, IF(①基本情報と建物情報の入力!H48&gt;=1, IF(A26=1,0, IF(G26&gt;0, IF(①基本情報と建物情報の入力!H48=1, D26+G26/D26*2, D26/①基本情報と建物情報の入力!H48+G26/D26),0)),"-"),"-")</f>
        <v>-</v>
      </c>
      <c r="CF26" s="173" t="str">
        <f>IF(A26&lt;=①基本情報と建物情報の入力!$G$20, IF(①基本情報と建物情報の入力!H48&gt;=2, IF(A26=1, 0, IF(G26&gt;0, D26/①基本情報と建物情報の入力!H48+G26/D26, 0)),"-"),"-")</f>
        <v>-</v>
      </c>
      <c r="CG26" s="175" t="str">
        <f>IF(A26&lt;=①基本情報と建物情報の入力!$G$20, IF(①基本情報と建物情報の入力!H48&gt;=3, IF(A26=1, 0, IF(G26&gt;0, D26/①基本情報と建物情報の入力!H48,0)),"-"), "-")</f>
        <v>-</v>
      </c>
      <c r="CH26" s="174" t="str">
        <f>IF(A26&lt;=①基本情報と建物情報の入力!$G$20, IF(①基本情報と建物情報の入力!H48&gt;=1, IF(①基本情報と建物情報の入力!H48=1, D26/①基本情報と建物情報の入力!H48/20*C26, C26/2+D26/①基本情報と建物情報の入力!H48/20*C26), "-"), "-")</f>
        <v>-</v>
      </c>
      <c r="CI26" s="173" t="str">
        <f>IF(A26&lt;=①基本情報と建物情報の入力!$G$20, IF(①基本情報と建物情報の入力!H48&gt;=1, C26*E26/20, "-"), "-")</f>
        <v>-</v>
      </c>
      <c r="CJ26" s="173" t="str">
        <f>IF(A26&lt;=①基本情報と建物情報の入力!$G$20, IF(①基本情報と建物情報の入力!H48&gt;=1,IF(①基本情報と建物情報の入力!H48=1, D26/①基本情報と建物情報の入力!H48/20*C26, C26/2+D26/①基本情報と建物情報の入力!H48/20*C26), "-"), "-")</f>
        <v>-</v>
      </c>
      <c r="CK26" s="175" t="str">
        <f>IF(A26&lt;=①基本情報と建物情報の入力!$G$20, IF(①基本情報と建物情報の入力!H48&gt;=1, IF(①基本情報と建物情報の入力!H48=1, C26*E26/20, 0), "-"), "-")</f>
        <v>-</v>
      </c>
      <c r="CL26" s="174" t="str">
        <f>IF(A26&lt;=①基本情報と建物情報の入力!$G$20, IF(①基本情報と建物情報の入力!H48&gt;=2, C26/2+D26/①基本情報と建物情報の入力!H48/20*C26,"-"), "-")</f>
        <v>-</v>
      </c>
      <c r="CM26" s="173" t="str">
        <f>IF(A26&lt;=①基本情報と建物情報の入力!$G$20, IF(①基本情報と建物情報の入力!H48&gt;=2, 0,"-"), "-")</f>
        <v>-</v>
      </c>
      <c r="CN26" s="173" t="str">
        <f>IF(A26&lt;=①基本情報と建物情報の入力!$G$20, IF(①基本情報と建物情報の入力!H48&gt;=2, C26/2+D26/①基本情報と建物情報の入力!H48/20*C26,"-"), "-")</f>
        <v>-</v>
      </c>
      <c r="CO26" s="175" t="str">
        <f>IF(A26&lt;=①基本情報と建物情報の入力!$G$20, IF(①基本情報と建物情報の入力!H48&gt;=2, C26*E26/20, "-"), "-")</f>
        <v>-</v>
      </c>
      <c r="CP26" s="174" t="str">
        <f>IF(A26&lt;=①基本情報と建物情報の入力!$G$20, IF(①基本情報と建物情報の入力!H48&gt;=3, C26+D26/①基本情報と建物情報の入力!H48/20*C26, "-"), "-")</f>
        <v>-</v>
      </c>
      <c r="CQ26" s="173" t="str">
        <f>IF(A26&lt;=①基本情報と建物情報の入力!$G$20, IF(①基本情報と建物情報の入力!H48&gt;=3, 0, "-"), "-")</f>
        <v>-</v>
      </c>
      <c r="CR26" s="173" t="str">
        <f>IF(A26&lt;=①基本情報と建物情報の入力!$G$20, IF(①基本情報と建物情報の入力!H48&gt;=3, C26+D26/①基本情報と建物情報の入力!H48/20*C26, "-"), "-")</f>
        <v>-</v>
      </c>
      <c r="CS26" s="175" t="str">
        <f>IF(A26&lt;=①基本情報と建物情報の入力!$G$20, IF(①基本情報と建物情報の入力!H48&gt;=3, 0, "-"), "-")</f>
        <v>-</v>
      </c>
      <c r="CT26" s="174" t="str">
        <f>IF(A26&lt;=①基本情報と建物情報の入力!$G$20, IF(①基本情報と建物情報の入力!H48&gt;=1, IF(F26&gt;0, IF(A26=①基本情報と建物情報の入力!$G$20, IF(①基本情報と建物情報の入力!H48=1, D26*E26/20/①基本情報と建物情報の入力!H48*2, E26/2+D26*E26/20/①基本情報と建物情報の入力!H48*2),IF(①基本情報と建物情報の入力!H48=1, F26/10/①基本情報と建物情報の入力!H48,F26/D26/2+F26/10/①基本情報と建物情報の入力!H48)),0),"-"),"-")</f>
        <v>-</v>
      </c>
      <c r="CU26" s="173" t="str">
        <f>IF(A26&lt;=①基本情報と建物情報の入力!$G$20, IF(①基本情報と建物情報の入力!H48&gt;=2, IF(F26&gt;0, IF(A26=①基本情報と建物情報の入力!$G$20,E26/2+D26*E26/20/①基本情報と建物情報の入力!H48*2, F26/D26/2+F26/10/①基本情報と建物情報の入力!H48),0),"-"),"-")</f>
        <v>-</v>
      </c>
      <c r="CV26" s="175" t="str">
        <f>IF(A26&lt;=①基本情報と建物情報の入力!$G$20, IF(①基本情報と建物情報の入力!H48&gt;=3, IF(F26&gt;0, IF(A26=①基本情報と建物情報の入力!$G$20, E26+E26*D26/20/①基本情報と建物情報の入力!H48*2, F26/D26+F26/10/①基本情報と建物情報の入力!H48),0),"-"), "-")</f>
        <v>-</v>
      </c>
      <c r="CW26" s="174" t="str">
        <f>IF(A26&lt;=①基本情報と建物情報の入力!$G$20, IF(①基本情報と建物情報の入力!H48&gt;=1, IF(A26=1, IF(A26=①基本情報と建物情報の入力!$G$20, 0, IF(F26&gt;0, 0, IF(G27&gt;0, 0, D26/①基本情報と建物情報の入力!H48/2))), IF(A26=①基本情報と建物情報の入力!$G$20, IF(G26&gt;0, 0, IF(F25&gt;0, 0, D26/①基本情報と建物情報の入力!H48/2)), IF(F26&gt;0, IF(G26&gt;0, 0, IF(F25&gt;0, 0, D26/①基本情報と建物情報の入力!H48/2)), IF(G26&gt;0, IF(G27&gt;0, 0, D26/①基本情報と建物情報の入力!H48/2), IF(G27&gt;0, IF(F25&gt;0, 0,D26/①基本情報と建物情報の入力!H48/2), IF(F25&gt;0, D26/①基本情報と建物情報の入力!H48/2, D26/①基本情報と建物情報の入力!H48)))))),"-"),"-")</f>
        <v>-</v>
      </c>
      <c r="CX26" s="173" t="str">
        <f>IF(A26&lt;=①基本情報と建物情報の入力!$G$20, IF(①基本情報と建物情報の入力!H48&gt;=1, IF(A26=1, IF(A26=①基本情報と建物情報の入力!$G$20, 0, E26/2), IF(A26=①基本情報と建物情報の入力!$G$20, E26/2, E26)),"-"),"-")</f>
        <v>-</v>
      </c>
      <c r="CY26" s="173" t="str">
        <f>IF(A26&lt;=①基本情報と建物情報の入力!$G$20, IF(①基本情報と建物情報の入力!H48&gt;=1, IF(A26=1, IF(A26=①基本情報と建物情報の入力!$G$20, 0, D26/①基本情報と建物情報の入力!H48/2), IF(A26=①基本情報と建物情報の入力!$G$20, D26/①基本情報と建物情報の入力!H48/2, D26/①基本情報と建物情報の入力!H48)),"-"),"-")</f>
        <v>-</v>
      </c>
      <c r="CZ26" s="175" t="str">
        <f>IF(A26&lt;=①基本情報と建物情報の入力!$G$20, IF(①基本情報と建物情報の入力!H48&gt;=1, IF(A26=1, IF(A26=①基本情報と建物情報の入力!$G$20, 0, IF(①基本情報と建物情報の入力!H48=1, E26/2, 0)), IF(A26=①基本情報と建物情報の入力!$G$20, IF(①基本情報と建物情報の入力!H48=1, E26/2, 0),IF(①基本情報と建物情報の入力!H48=1, E26, 0))),"-"),"-")</f>
        <v>-</v>
      </c>
      <c r="DA26" s="177" t="str">
        <f>IF(A26&lt;=①基本情報と建物情報の入力!$G$20, IF(①基本情報と建物情報の入力!H48&gt;=2, IF(A26=1, IF(A26=①基本情報と建物情報の入力!$G$20, 0, IF(F26&gt;0, 0, IF(G27&gt;0, 0, D26/①基本情報と建物情報の入力!H48/2))), IF(A26=①基本情報と建物情報の入力!$G$20, IF(G26&gt;0, 0, IF(F25&gt;0, 0, D26/①基本情報と建物情報の入力!H48/2)), IF(F26&gt;0, IF(G26&gt;0, 0, IF(F25&gt;0, 0, D26/①基本情報と建物情報の入力!H48/2)), IF(G26&gt;0, IF(G27&gt;0, 0, D26/①基本情報と建物情報の入力!H48/2), IF(G27&gt;0,IF(F25&gt;0, 0, D26/①基本情報と建物情報の入力!H48/2), IF(F25&gt;0, D26/①基本情報と建物情報の入力!H48/2, D26/①基本情報と建物情報の入力!H48)))))),"-"),"-")</f>
        <v>-</v>
      </c>
      <c r="DB26" s="173" t="str">
        <f>IF(A26&lt;=①基本情報と建物情報の入力!$G$20, IF(①基本情報と建物情報の入力!H48&gt;=2, 0,"-"),"-")</f>
        <v>-</v>
      </c>
      <c r="DC26" s="173" t="str">
        <f>IF(A26&lt;=①基本情報と建物情報の入力!$G$20, IF(①基本情報と建物情報の入力!H48&gt;=2, IF(A26=1, IF(A26=①基本情報と建物情報の入力!$G$20, 0, D26/①基本情報と建物情報の入力!H48/2), IF(A26=①基本情報と建物情報の入力!$G$20, D26/①基本情報と建物情報の入力!H48/2, D26/①基本情報と建物情報の入力!H48)),"-"),"-")</f>
        <v>-</v>
      </c>
      <c r="DD26" s="175" t="str">
        <f>IF(A26&lt;=①基本情報と建物情報の入力!$G$20, IF(①基本情報と建物情報の入力!H48&gt;=2, IF(A26=1, IF(A26=①基本情報と建物情報の入力!$G$20, 0, E26/2), IF(A26=①基本情報と建物情報の入力!$G$20, E26/2, E26)),"-"),"-")</f>
        <v>-</v>
      </c>
      <c r="DE26" s="178" t="str">
        <f>IF(A26&lt;=①基本情報と建物情報の入力!$G$20, IF(①基本情報と建物情報の入力!H48&gt;=3, IF(A26=1, IF(A26=①基本情報と建物情報の入力!$G$20, 0, IF(F26&gt;0, 0, IF(G27&gt;0, 0, D26/①基本情報と建物情報の入力!H48/2))), IF(A26=①基本情報と建物情報の入力!$G$20, IF(G26&gt;0, 0, IF(F25&gt;0, 0, D26/①基本情報と建物情報の入力!H48/2)), IF(F26&gt;0, IF(G26&gt;0, 0, IF(F25&gt;0, 0, D26/①基本情報と建物情報の入力!H48/2)), IF(G26&gt;0, IF(G27&gt;0, 0, D26/①基本情報と建物情報の入力!H48/2), IF(G27&gt;0, IF(F25&gt;0, 0, D26/①基本情報と建物情報の入力!H48/2), IF(F25&gt;0, D26/①基本情報と建物情報の入力!H48/2, D26/①基本情報と建物情報の入力!H48)))))),"-"),"-")</f>
        <v>-</v>
      </c>
      <c r="DF26" s="173" t="str">
        <f>IF(A26&lt;=①基本情報と建物情報の入力!$G$20, IF(①基本情報と建物情報の入力!H48&gt;=3, 0, "-"),"-")</f>
        <v>-</v>
      </c>
      <c r="DG26" s="173" t="str">
        <f>IF(A26&lt;=①基本情報と建物情報の入力!$G$20, IF(①基本情報と建物情報の入力!H48&gt;=3, IF(A26=1, IF(A26=①基本情報と建物情報の入力!$G$20, 0, D26/①基本情報と建物情報の入力!H48/2), IF(A26=①基本情報と建物情報の入力!$G$20, D26/①基本情報と建物情報の入力!H48/2, D26/①基本情報と建物情報の入力!H48)),"-"),"-")</f>
        <v>-</v>
      </c>
      <c r="DH26" s="175" t="str">
        <f>IF(A26&lt;=①基本情報と建物情報の入力!$G$20, IF(①基本情報と建物情報の入力!H48&gt;=3, 0, "-"),"-")</f>
        <v>-</v>
      </c>
      <c r="DI26" s="174" t="str">
        <f>IF(A26&lt;=①基本情報と建物情報の入力!$G$20, IF(①基本情報と建物情報の入力!H48&gt;=1, IF(A26=1, 0, IF(G26&gt;0, IF(①基本情報と建物情報の入力!H48=1, G26/10/①基本情報と建物情報の入力!H48, G26/D26/2+G26/10/①基本情報と建物情報の入力!H48), 0)),"-"),"-")</f>
        <v>-</v>
      </c>
      <c r="DJ26" s="173" t="str">
        <f>IF(A26&lt;=①基本情報と建物情報の入力!$G$20, IF(①基本情報と建物情報の入力!H48&gt;=2, IF(A26=1, 0, IF(G26&gt;0, G26/D26/2+G26/10/①基本情報と建物情報の入力!H48, 0)),"-"),"-")</f>
        <v>-</v>
      </c>
      <c r="DK26" s="175" t="str">
        <f>IF(A26&lt;=①基本情報と建物情報の入力!$G$20, IF(①基本情報と建物情報の入力!H48&gt;=3, IF(A26=1, 0, IF(G26&gt;0, G26/D26+G26/10/①基本情報と建物情報の入力!H48, 0)),"-"),"-")</f>
        <v>-</v>
      </c>
      <c r="DL26" s="174" t="str">
        <f>IF(A26&lt;=①基本情報と建物情報の入力!$G$20, IF(①基本情報と建物情報の入力!H48&gt;=1, IF(A26=1, IF(A26=①基本情報と建物情報の入力!$G$20, 0, IF(F26&gt;0, D26/①基本情報と建物情報の入力!H48/2, 0)), IF(A26=①基本情報と建物情報の入力!$G$20, IF(F25&gt;0, D26/①基本情報と建物情報の入力!H48/2, 0), IF(F26&gt;0, IF(F25&gt;0, D26/①基本情報と建物情報の入力!H48, D26/①基本情報と建物情報の入力!H48/2), IF(F25&gt;0, D26/①基本情報と建物情報の入力!H48/2, 0)))),"-"),"-")</f>
        <v>-</v>
      </c>
      <c r="DM26" s="173" t="str">
        <f>IF(A26&lt;=①基本情報と建物情報の入力!$G$20, IF(①基本情報と建物情報の入力!H48&gt;=2, IF(A26=1, IF(A26=①基本情報と建物情報の入力!$G$20, 0, IF(F26&gt;0, D26/①基本情報と建物情報の入力!H48/2, 0)), IF(A26=①基本情報と建物情報の入力!$G$20, IF(F25&gt;0, D26/①基本情報と建物情報の入力!H48/2, 0), IF(F26&gt;0, IF(F25&gt;0, D26/①基本情報と建物情報の入力!H48, D26/①基本情報と建物情報の入力!H48/2), IF(F25&gt;0, D26/①基本情報と建物情報の入力!H48/2, 0)))),"-"),"-")</f>
        <v>-</v>
      </c>
      <c r="DN26" s="175" t="str">
        <f>IF(A26&lt;=①基本情報と建物情報の入力!$G$20, IF(①基本情報と建物情報の入力!H48&gt;=3, IF(A26=1, IF(A26=①基本情報と建物情報の入力!$G$20, 0, IF(F26&gt;0, D26/①基本情報と建物情報の入力!H48/2, 0)), IF(A26=①基本情報と建物情報の入力!$G$20, IF(F25&gt;0, D26/①基本情報と建物情報の入力!H48/2, 0), IF(F26&gt;0, IF(F25&gt;0, D26/①基本情報と建物情報の入力!H48, D26/①基本情報と建物情報の入力!H48/2), IF(F25&gt;0, D26/①基本情報と建物情報の入力!H48/2, 0)))),"-"),"-")</f>
        <v>-</v>
      </c>
      <c r="DO26" s="174" t="str">
        <f>IF(A26&lt;=①基本情報と建物情報の入力!$G$20, IF(①基本情報と建物情報の入力!H48&gt;=1, IF(A26=1, IF(A26=①基本情報と建物情報の入力!$G$20, 0, IF(G27&gt;0, D26/①基本情報と建物情報の入力!H48/2, 0)), IF(A26=①基本情報と建物情報の入力!$G$20, IF(G26&gt;0, D26/①基本情報と建物情報の入力!H48/2,0), IF(G26&gt;0, IF(G27&gt;0, D26/①基本情報と建物情報の入力!H49, D26/①基本情報と建物情報の入力!H48/2), IF(G27&gt;0, D26/①基本情報と建物情報の入力!H48/2,0)))),"-"),"-")</f>
        <v>-</v>
      </c>
      <c r="DP26" s="173" t="str">
        <f>IF(A26&lt;=①基本情報と建物情報の入力!$G$20, IF(①基本情報と建物情報の入力!H48&gt;=2, IF(A26=1, IF(A26=①基本情報と建物情報の入力!$G$20, 0, IF(G27&gt;0, D26/①基本情報と建物情報の入力!H48/2, 0)), IF(A26=①基本情報と建物情報の入力!$G$20, IF(G26&gt;0, D26/①基本情報と建物情報の入力!H48/2,0), IF(G26&gt;0, IF(G27&gt;0, D26/①基本情報と建物情報の入力!H49, D26/①基本情報と建物情報の入力!H48/2), IF(G27&gt;0, D26/①基本情報と建物情報の入力!H48/2,0)))),"-"),"-")</f>
        <v>-</v>
      </c>
      <c r="DQ26" s="175" t="str">
        <f>IF(A26&lt;=①基本情報と建物情報の入力!$G$20, IF(①基本情報と建物情報の入力!H48&gt;=3, IF(A26=1, IF(A26=①基本情報と建物情報の入力!$G$20, 0, IF(G27&gt;0, D26/①基本情報と建物情報の入力!H48/2, 0)), IF(A26=①基本情報と建物情報の入力!$G$20, IF(G26&gt;0, D26/①基本情報と建物情報の入力!H48/2,0), IF(G26&gt;0, IF(G27&gt;0, D26/①基本情報と建物情報の入力!H49, D26/①基本情報と建物情報の入力!H48/2), IF(G27&gt;0, D26/①基本情報と建物情報の入力!H48/2,0)))),"-"),"-")</f>
        <v>-</v>
      </c>
      <c r="DR26" s="174" t="str">
        <f>IF(A26&lt;=①基本情報と建物情報の入力!$G$20, IF(①基本情報と建物情報の入力!H48&gt;=1, IF(A26=1, D26/①基本情報と建物情報の入力!H48, 0),"-"),"-")</f>
        <v>-</v>
      </c>
      <c r="DS26" s="173" t="str">
        <f>IF(A26&lt;=①基本情報と建物情報の入力!$G$20, IF(①基本情報と建物情報の入力!H48&gt;=1, IF(A26=1, E26, 0),"-"),"-")</f>
        <v>-</v>
      </c>
      <c r="DT26" s="173" t="str">
        <f>IF(A26&lt;=①基本情報と建物情報の入力!$G$20, IF(①基本情報と建物情報の入力!H48&gt;=1, IF(A26=1, D26/①基本情報と建物情報の入力!H48, 0),"-"),"-")</f>
        <v>-</v>
      </c>
      <c r="DU26" s="175" t="str">
        <f>IF(A26&lt;=①基本情報と建物情報の入力!$G$20, IF(①基本情報と建物情報の入力!H48&gt;=1, IF(A26=1, IF(①基本情報と建物情報の入力!H48=1, E26, 0), 0),"-"),"-")</f>
        <v>-</v>
      </c>
      <c r="DV26" s="174" t="str">
        <f>IF(A26&lt;=①基本情報と建物情報の入力!$G$20, IF(①基本情報と建物情報の入力!H48&gt;=2, IF(A26=1, D26/①基本情報と建物情報の入力!H48, 0),"-"),"-")</f>
        <v>-</v>
      </c>
      <c r="DW26" s="173" t="str">
        <f>IF(A26&lt;=①基本情報と建物情報の入力!$G$20, IF(①基本情報と建物情報の入力!H48&gt;=2, 0,"-"),"-")</f>
        <v>-</v>
      </c>
      <c r="DX26" s="173" t="str">
        <f>IF(A26&lt;=①基本情報と建物情報の入力!$G$20, IF(①基本情報と建物情報の入力!H48&gt;=2, IF(A26=1, D26/①基本情報と建物情報の入力!H48, 0),"-"),"-")</f>
        <v>-</v>
      </c>
      <c r="DY26" s="175" t="str">
        <f>IF(A26&lt;=①基本情報と建物情報の入力!$G$20, IF(①基本情報と建物情報の入力!H48&gt;=2, IF(A26=1, E26, 0),"-"),"-")</f>
        <v>-</v>
      </c>
      <c r="DZ26" s="174" t="str">
        <f>IF(A26&lt;=①基本情報と建物情報の入力!$G$20, IF(①基本情報と建物情報の入力!H48&gt;=3, IF(A26=1, D26/①基本情報と建物情報の入力!H48, 0),"-"),"-")</f>
        <v>-</v>
      </c>
      <c r="EA26" s="173" t="str">
        <f>IF(A26&lt;=①基本情報と建物情報の入力!$G$20, IF(①基本情報と建物情報の入力!H48&gt;=3, 0, "-"),"-")</f>
        <v>-</v>
      </c>
      <c r="EB26" s="173" t="str">
        <f>IF(A26&lt;=①基本情報と建物情報の入力!$G$20, IF(①基本情報と建物情報の入力!H48&gt;=3, IF(A26=1, D26/①基本情報と建物情報の入力!H48, 0),"-"),"-")</f>
        <v>-</v>
      </c>
      <c r="EC26" s="175" t="str">
        <f>IF(A26&lt;=①基本情報と建物情報の入力!$G$20, IF(①基本情報と建物情報の入力!H48&gt;=3, 0, "-"),"-")</f>
        <v>-</v>
      </c>
      <c r="ED26" s="174" t="str">
        <f>IF(A26&lt;=①基本情報と建物情報の入力!$G$20, IF(①基本情報と建物情報の入力!H48&gt;=1, IF(A26=1, IF(①基本情報と建物情報の入力!H48=1, D26*E26/①基本情報と建物情報の入力!H48/10, E26/2+D26*E26/①基本情報と建物情報の入力!H48/10),0),"-"),"-")</f>
        <v>-</v>
      </c>
      <c r="EE26" s="173" t="str">
        <f>IF(A26&lt;=①基本情報と建物情報の入力!$G$20, IF(①基本情報と建物情報の入力!H48&gt;=2, IF(A26=1, E26/2+D26*E26/①基本情報と建物情報の入力!H48/10,0),"-"),"-")</f>
        <v>-</v>
      </c>
      <c r="EF26" s="175" t="str">
        <f>IF(A26&lt;=①基本情報と建物情報の入力!$G$20, IF(①基本情報と建物情報の入力!H48&gt;=3, IF(A26=1, E26+D26*E26/①基本情報と建物情報の入力!H48/10,0),"-"),"-")</f>
        <v>-</v>
      </c>
      <c r="EG26" s="176"/>
      <c r="EH26" s="174" t="str">
        <f>IF(A26&lt;=①基本情報と建物情報の入力!$G$20, IF(①基本情報と建物情報の入力!H48&gt;=1, SUM(AT26:AU26,AW26),"-"),"-")</f>
        <v>-</v>
      </c>
      <c r="EI26" s="173" t="str">
        <f>IF(A26&lt;=①基本情報と建物情報の入力!$G$20, IF(①基本情報と建物情報の入力!H48&gt;=2, SUM(AX26:AY26,BA26),"-"),"-")</f>
        <v>-</v>
      </c>
      <c r="EJ26" s="175" t="str">
        <f>IF(A26&lt;=①基本情報と建物情報の入力!$G$20, IF(①基本情報と建物情報の入力!H48&gt;=3, SUM(BB26:BC26,BE26),"-"),"-")</f>
        <v>-</v>
      </c>
      <c r="EK26" s="174" t="str">
        <f>IF(A26&lt;=①基本情報と建物情報の入力!$G$20, IF(①基本情報と建物情報の入力!H48&gt;=1,  AV26,"-"),"-")</f>
        <v>-</v>
      </c>
      <c r="EL26" s="173" t="str">
        <f>IF(A26&lt;=①基本情報と建物情報の入力!$G$20, IF(①基本情報と建物情報の入力!H48&gt;=2,AZ26,"-"),"-")</f>
        <v>-</v>
      </c>
      <c r="EM26" s="175" t="str">
        <f>IF(A26&lt;=①基本情報と建物情報の入力!$G$20, IF(①基本情報と建物情報の入力!H48&gt;=3, BD26,"-"),"-")</f>
        <v>-</v>
      </c>
      <c r="EN26" s="174" t="str">
        <f>IF($A26&lt;=①基本情報と建物情報の入力!$G$20, IF(①基本情報と建物情報の入力!$H48&gt;=1, SUM(AE26:AF26,AH26),"-"),"-")</f>
        <v>-</v>
      </c>
      <c r="EO26" s="173" t="str">
        <f>IF($A26&lt;=①基本情報と建物情報の入力!$G$20, IF(①基本情報と建物情報の入力!$H48&gt;=2, SUM(AI26:AJ26,AL26),"-"),"-")</f>
        <v>-</v>
      </c>
      <c r="EP26" s="175" t="str">
        <f>IF($A26&lt;=①基本情報と建物情報の入力!$G$20, IF(①基本情報と建物情報の入力!$H48&gt;=3, SUM(AM26:AN26,AP26),"-"),"-")</f>
        <v>-</v>
      </c>
      <c r="EQ26" s="174" t="str">
        <f>IF($A26&lt;=①基本情報と建物情報の入力!$G$20, IF(①基本情報と建物情報の入力!$H48&gt;=1, AG26,"-"),"-")</f>
        <v>-</v>
      </c>
      <c r="ER26" s="173" t="str">
        <f>IF($A26&lt;=①基本情報と建物情報の入力!$G$20, IF(①基本情報と建物情報の入力!$H48&gt;=2, AK26,"-"),"-")</f>
        <v>-</v>
      </c>
      <c r="ES26" s="175" t="str">
        <f>IF($A26&lt;=①基本情報と建物情報の入力!$G$20, IF(①基本情報と建物情報の入力!$H48&gt;=3, AO26,"-"),"-")</f>
        <v>-</v>
      </c>
      <c r="ET26" s="176"/>
      <c r="EU26" s="174" t="str">
        <f>IF($A26&lt;=①基本情報と建物情報の入力!$G$20, IF(①基本情報と建物情報の入力!$H48&gt;=1,SUM(EH26,EK26),"-"),"-")</f>
        <v>-</v>
      </c>
      <c r="EV26" s="173" t="str">
        <f>IF($A26&lt;=①基本情報と建物情報の入力!$G$20, IF(①基本情報と建物情報の入力!$H48&gt;=2,SUM(EI26,EL26),"-"),"-")</f>
        <v>-</v>
      </c>
      <c r="EW26" s="175" t="str">
        <f>IF($A26&lt;=①基本情報と建物情報の入力!$G$20, IF(①基本情報と建物情報の入力!$H48&gt;=3,SUM(EJ26,EM26),"-"),"-")</f>
        <v>-</v>
      </c>
      <c r="EX26" s="174" t="str">
        <f>IF($A26&lt;=①基本情報と建物情報の入力!$G$20, IF(①基本情報と建物情報の入力!$H48&gt;=1,   Y26,"-"),"-")</f>
        <v>-</v>
      </c>
      <c r="EY26" s="173" t="str">
        <f>IF($A26&lt;=①基本情報と建物情報の入力!$G$20, IF(①基本情報と建物情報の入力!$H48&gt;=1,   Z26,"-"),"-")</f>
        <v>-</v>
      </c>
      <c r="EZ26" s="175" t="str">
        <f>IF($A26&lt;=①基本情報と建物情報の入力!$G$20, IF(①基本情報と建物情報の入力!$H48&gt;=1,   AA26,"-"),"-")</f>
        <v>-</v>
      </c>
      <c r="FA26" s="174" t="str">
        <f>IF($A26&lt;=①基本情報と建物情報の入力!$G$20, IF(①基本情報と建物情報の入力!$H48&gt;=1, IF($A26=1, P26, 0),"-"),"-")</f>
        <v>-</v>
      </c>
      <c r="FB26" s="173" t="str">
        <f>IF($A26&lt;=①基本情報と建物情報の入力!$G$20, IF(①基本情報と建物情報の入力!$H48&gt;=2, IF($A26=1, Q26, 0),"-"),"-")</f>
        <v>-</v>
      </c>
      <c r="FC26" s="175" t="str">
        <f>IF($A26&lt;=①基本情報と建物情報の入力!$G$20, IF(①基本情報と建物情報の入力!$H48&gt;=3, IF($A26=1, R26, 0),"-"),"-")</f>
        <v>-</v>
      </c>
      <c r="FD26" s="174" t="str">
        <f>IF($A26&lt;=①基本情報と建物情報の入力!$G$20, IF(①基本情報と建物情報の入力!$H48&gt;=1, AB26,"-"),"-")</f>
        <v>-</v>
      </c>
      <c r="FE26" s="173" t="str">
        <f>IF($A26&lt;=①基本情報と建物情報の入力!$G$20, IF(①基本情報と建物情報の入力!$H48&gt;=2, AC26,"-"),"-")</f>
        <v>-</v>
      </c>
      <c r="FF26" s="175" t="str">
        <f>IF($A26&lt;=①基本情報と建物情報の入力!$G$20, IF(①基本情報と建物情報の入力!$H48&gt;=3, AD26,"-"),"-")</f>
        <v>-</v>
      </c>
      <c r="FG26" s="174" t="str">
        <f>IF($A26&lt;=①基本情報と建物情報の入力!$G$20, IF(①基本情報と建物情報の入力!$H48&gt;=1, BF26,"-"),"-")</f>
        <v>-</v>
      </c>
      <c r="FH26" s="173" t="str">
        <f>IF($A26&lt;=①基本情報と建物情報の入力!$G$20, IF(①基本情報と建物情報の入力!$H48&gt;=2, BG26,"-"),"-")</f>
        <v>-</v>
      </c>
      <c r="FI26" s="175" t="str">
        <f>IF($A26&lt;=①基本情報と建物情報の入力!$G$20, IF(①基本情報と建物情報の入力!$H48&gt;=3, BH26,"-"),"-")</f>
        <v>-</v>
      </c>
      <c r="FJ26" s="174" t="str">
        <f>IF($A26&lt;=①基本情報と建物情報の入力!$G$20, IF(①基本情報と建物情報の入力!$H48&gt;=1, IF($A26=1, 0, BI26),"-"),"-")</f>
        <v>-</v>
      </c>
      <c r="FK26" s="173" t="str">
        <f>IF($A26&lt;=①基本情報と建物情報の入力!$G$20, IF(①基本情報と建物情報の入力!$H48&gt;=1, IF($A26=1, 0, BJ26),"-"),"-")</f>
        <v>-</v>
      </c>
      <c r="FL26" s="175" t="str">
        <f>IF($A26&lt;=①基本情報と建物情報の入力!$G$20, IF(①基本情報と建物情報の入力!$H48&gt;=1, IF($A26=1, 0, BK26),"-"),"-")</f>
        <v>-</v>
      </c>
      <c r="FM26" s="174" t="str">
        <f>IF($A26&lt;=①基本情報と建物情報の入力!$G$20, IF(①基本情報と建物情報の入力!$H48&gt;=1, BL26,"-"),"-")</f>
        <v>-</v>
      </c>
      <c r="FN26" s="173" t="str">
        <f>IF($A26&lt;=①基本情報と建物情報の入力!$G$20, IF(①基本情報と建物情報の入力!$H48&gt;=2, BM26,"-"),"-")</f>
        <v>-</v>
      </c>
      <c r="FO26" s="175" t="str">
        <f>IF($A26&lt;=①基本情報と建物情報の入力!$G$20, IF(①基本情報と建物情報の入力!$H48&gt;=3, BN26,"-"),"-")</f>
        <v>-</v>
      </c>
      <c r="FP26" s="174" t="str">
        <f>IF($A26&lt;=①基本情報と建物情報の入力!$G$20, IF(①基本情報と建物情報の入力!$H48&gt;=1, SUM(EN26,EQ26),"-"),"-")</f>
        <v>-</v>
      </c>
      <c r="FQ26" s="173" t="str">
        <f>IF($A26&lt;=①基本情報と建物情報の入力!$G$20, IF(①基本情報と建物情報の入力!$H48&gt;=2, SUM(EO26,ER26),"-"),"-")</f>
        <v>-</v>
      </c>
      <c r="FR26" s="175" t="str">
        <f>IF($A26&lt;=①基本情報と建物情報の入力!$G$20, IF(①基本情報と建物情報の入力!$H48&gt;=3, SUM(EP26,ES26),"-"),"-")</f>
        <v>-</v>
      </c>
      <c r="FS26" s="174" t="str">
        <f>IF($A26&lt;=①基本情報と建物情報の入力!$G$20, IF(①基本情報と建物情報の入力!$H48&gt;=1, AQ26,"-"),"-")</f>
        <v>-</v>
      </c>
      <c r="FT26" s="173" t="str">
        <f>IF($A26&lt;=①基本情報と建物情報の入力!$G$20, IF(①基本情報と建物情報の入力!$H48&gt;=2, AR26,"-"),"-")</f>
        <v>-</v>
      </c>
      <c r="FU26" s="175" t="str">
        <f>IF($A26&lt;=①基本情報と建物情報の入力!$G$20, IF(①基本情報と建物情報の入力!$H48&gt;=3, AS26,"-"),"-")</f>
        <v>-</v>
      </c>
      <c r="FV26" s="174" t="str">
        <f>IF($A26&lt;=①基本情報と建物情報の入力!$G$20, IF(①基本情報と建物情報の入力!$H48&gt;=1, SUM(EU26,EX26,FA26,FD26,FG26,FJ26,FM26,FP26,FS26),"-"),"-")</f>
        <v>-</v>
      </c>
      <c r="FW26" s="173" t="str">
        <f>IF($A26&lt;=①基本情報と建物情報の入力!$G$20, IF(①基本情報と建物情報の入力!$H48&gt;=2, SUM(EV26,EY26,FB26,FE26,FH26,FK26,FN26,FQ26,FT26),"-"),"-")</f>
        <v>-</v>
      </c>
      <c r="FX26" s="175" t="str">
        <f>IF($A26&lt;=①基本情報と建物情報の入力!$G$20, IF(①基本情報と建物情報の入力!$H48&gt;=3, SUM(EW26,EZ26,FC26,FF26,FI26,FL26,FO26,FR26,FU26),"-"),"-")</f>
        <v>-</v>
      </c>
      <c r="FY26" s="176"/>
      <c r="FZ26" s="174" t="str">
        <f>IF($A26&lt;=①基本情報と建物情報の入力!$G$20, ①基本情報と建物情報の入力!H$61, "-")</f>
        <v>-</v>
      </c>
      <c r="GA26" s="173" t="str">
        <f>IF($A26&lt;=①基本情報と建物情報の入力!$G$20, ①基本情報と建物情報の入力!H$62, "-")</f>
        <v>-</v>
      </c>
      <c r="GB26" s="173" t="str">
        <f>IF($A26&lt;=①基本情報と建物情報の入力!$G$20, ①基本情報と建物情報の入力!H$63, "-")</f>
        <v>-</v>
      </c>
      <c r="GC26" s="173" t="str">
        <f>IF($A26&lt;=①基本情報と建物情報の入力!$G$20, ①基本情報と建物情報の入力!H$64, "-")</f>
        <v>-</v>
      </c>
      <c r="GD26" s="173" t="str">
        <f>IF($A26&lt;=①基本情報と建物情報の入力!$G$20, ①基本情報と建物情報の入力!H$65, "-")</f>
        <v>-</v>
      </c>
      <c r="GE26" s="173" t="str">
        <f>IF($A26&lt;=①基本情報と建物情報の入力!$G$20, ①基本情報と建物情報の入力!H$66, "-")</f>
        <v>-</v>
      </c>
      <c r="GF26" s="173" t="str">
        <f>IF(A26&lt;=①基本情報と建物情報の入力!$G$20, ①基本情報と建物情報の入力!$H$66/(2*(0.09-0.15)*①基本情報と建物情報の入力!$H$66+1),"-")</f>
        <v>-</v>
      </c>
      <c r="GG26" s="173" t="str">
        <f>IF($A26&lt;=①基本情報と建物情報の入力!$G$20, ①基本情報と建物情報の入力!H$67, "-")</f>
        <v>-</v>
      </c>
      <c r="GH26" s="175" t="str">
        <f>IF($A26&lt;=①基本情報と建物情報の入力!$G$20, 4.65, "-")</f>
        <v>-</v>
      </c>
      <c r="GI26" s="176"/>
      <c r="GJ26" s="174" t="str">
        <f>IF($A26&lt;=①基本情報と建物情報の入力!$G$20,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6" s="173" t="str">
        <f t="array" ref="GK26">IF($A26&lt;=①基本情報と建物情報の入力!$G$20,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6" s="173" t="str">
        <f t="array" ref="GL26">IF($A26&lt;=①基本情報と建物情報の入力!$G$20,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6" s="173" t="str">
        <f t="array" ref="GM26">IF($A26&lt;=①基本情報と建物情報の入力!$G$20,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6" s="173" t="str">
        <f t="array" ref="GN26">IF($A26&lt;=①基本情報と建物情報の入力!$G$20,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6" s="173" t="str">
        <f t="array" ref="GO26">IF($A26&lt;=①基本情報と建物情報の入力!$G$20,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6" s="173" t="str">
        <f t="array" ref="GP26">IF($A26&lt;=①基本情報と建物情報の入力!$G$20,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6" s="173" t="str">
        <f t="array" ref="GQ26">IF($A26&lt;=①基本情報と建物情報の入力!$G$20,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6" s="173" t="str">
        <f t="array" ref="GR26">IF($A26&lt;=①基本情報と建物情報の入力!$G$20,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6" s="173" t="str">
        <f t="array" ref="GS26">IF($A26&lt;=①基本情報と建物情報の入力!$G$20,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6" s="175" t="str">
        <f t="array" ref="GT26">IF($A26&lt;=①基本情報と建物情報の入力!$G$20,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6" s="176"/>
      <c r="GV26" s="174" t="str">
        <f>IF($A26&lt;=①基本情報と建物情報の入力!$G$20, 温度差係数!$A$10, "-")</f>
        <v>-</v>
      </c>
      <c r="GW26" s="173" t="str">
        <f>IF($A26&lt;=①基本情報と建物情報の入力!$G$20,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6" s="173" t="str">
        <f>IF($A26&lt;=①基本情報と建物情報の入力!$G$20, 温度差係数!$B$10, "-")</f>
        <v>-</v>
      </c>
      <c r="GY26" s="175" t="str">
        <f>IF($A26&lt;=①基本情報と建物情報の入力!$G$20, INDEX(温度差係数!$C$10:$J$10, 0, MATCH(①基本情報と建物情報の入力!$G$13, 温度差係数!$C$9:$J$9, 0)), "-")</f>
        <v>-</v>
      </c>
      <c r="GZ26" s="176"/>
      <c r="HA26" s="174" t="str">
        <f>IF($A26&lt;=①基本情報と建物情報の入力!$G$20, IF(①基本情報と建物情報の入力!$H48&gt;=1, EH26*$FZ26*$GV26+EK26*$FZ26*$GW26,"-"),"-")</f>
        <v>-</v>
      </c>
      <c r="HB26" s="173" t="str">
        <f>IF($A26&lt;=①基本情報と建物情報の入力!$G$20, IF(①基本情報と建物情報の入力!$H48&gt;=2, EI26*$FZ26*$GV26+EL26*$FZ26*$GW26,"-"),"-")</f>
        <v>-</v>
      </c>
      <c r="HC26" s="175" t="str">
        <f>IF($A26&lt;=①基本情報と建物情報の入力!$G$20, IF(①基本情報と建物情報の入力!$H48&gt;=3, EJ26*$FZ26*$GV26+EM26*$FZ26*$GW26,"-"),"-")</f>
        <v>-</v>
      </c>
      <c r="HD26" s="174" t="str">
        <f>IF($A26&lt;=①基本情報と建物情報の入力!$G$20, IF(①基本情報と建物情報の入力!$H48&gt;=1, EX26*$GA26*$GV26,"-"),"-")</f>
        <v>-</v>
      </c>
      <c r="HE26" s="173" t="str">
        <f>IF($A26&lt;=①基本情報と建物情報の入力!$G$20, IF(①基本情報と建物情報の入力!$H48&gt;=2, EY26*$GA26*$GV26,"-"),"-")</f>
        <v>-</v>
      </c>
      <c r="HF26" s="175" t="str">
        <f>IF($A26&lt;=①基本情報と建物情報の入力!$G$20, IF(①基本情報と建物情報の入力!$H48&gt;=3, EZ26*$GA26*$GV26,"-"),"-")</f>
        <v>-</v>
      </c>
      <c r="HG26" s="174" t="str">
        <f>IF($A26&lt;=①基本情報と建物情報の入力!$G$20, IF(①基本情報と建物情報の入力!$H48&gt;=1, FA26*$GB26*$GX26,"-"),"-")</f>
        <v>-</v>
      </c>
      <c r="HH26" s="173" t="str">
        <f>IF($A26&lt;=①基本情報と建物情報の入力!$G$20, IF(①基本情報と建物情報の入力!$H48&gt;=2, FB26*$GB26*$GX26,"-"),"-")</f>
        <v>-</v>
      </c>
      <c r="HI26" s="175" t="str">
        <f>IF($A26&lt;=①基本情報と建物情報の入力!$G$20, IF(①基本情報と建物情報の入力!$H48&gt;=3, FC26*$GB26*$GX26,"-"),"-")</f>
        <v>-</v>
      </c>
      <c r="HJ26" s="174" t="str">
        <f>IF($A26&lt;=①基本情報と建物情報の入力!$G$20, IF(①基本情報と建物情報の入力!$H48&gt;=1, FD26*$GC26*$GV26,"-"),"-")</f>
        <v>-</v>
      </c>
      <c r="HK26" s="173" t="str">
        <f>IF($A26&lt;=①基本情報と建物情報の入力!$G$20, IF(①基本情報と建物情報の入力!$H48&gt;=2, FE26*$GC26*$GV26,"-"),"-")</f>
        <v>-</v>
      </c>
      <c r="HL26" s="175" t="str">
        <f>IF($A26&lt;=①基本情報と建物情報の入力!$G$20, IF(①基本情報と建物情報の入力!$H48&gt;=3, FF26*$GC26*$GV26,"-"),"-")</f>
        <v>-</v>
      </c>
      <c r="HM26" s="174" t="str">
        <f>IF($A26&lt;=①基本情報と建物情報の入力!$G$20, IF(①基本情報と建物情報の入力!$H48&gt;=1, FG26*$GD26*$GY26,"-"),"-")</f>
        <v>-</v>
      </c>
      <c r="HN26" s="173" t="str">
        <f>IF($A26&lt;=①基本情報と建物情報の入力!$G$20, IF(①基本情報と建物情報の入力!$H48&gt;=2, FH26*$GD26*$GY26,"-"),"-")</f>
        <v>-</v>
      </c>
      <c r="HO26" s="175" t="str">
        <f>IF($A26&lt;=①基本情報と建物情報の入力!$G$20, IF(①基本情報と建物情報の入力!$H48&gt;=3, FI26*$GD26*$GY26,"-"),"-")</f>
        <v>-</v>
      </c>
      <c r="HP26" s="174" t="str">
        <f>IF($A26&lt;=①基本情報と建物情報の入力!$G$20, IF(①基本情報と建物情報の入力!$H48&gt;=1, FJ26*$GE26*$GY26,"-"),"-")</f>
        <v>-</v>
      </c>
      <c r="HQ26" s="173" t="str">
        <f>IF($A26&lt;=①基本情報と建物情報の入力!$G$20, IF(①基本情報と建物情報の入力!$H48&gt;=2, FK26*$GE26*$GY26,"-"),"-")</f>
        <v>-</v>
      </c>
      <c r="HR26" s="175" t="str">
        <f>IF($A26&lt;=①基本情報と建物情報の入力!$G$20, IF(①基本情報と建物情報の入力!$H48&gt;=3, FL26*$GE26*$GY26,"-"),"-")</f>
        <v>-</v>
      </c>
      <c r="HS26" s="174" t="str">
        <f>IF($A26&lt;=①基本情報と建物情報の入力!$G$20, IF(①基本情報と建物情報の入力!$H48&gt;=1, FM26*$GF26*$GY26,"-"),"-")</f>
        <v>-</v>
      </c>
      <c r="HT26" s="173" t="str">
        <f>IF($A26&lt;=①基本情報と建物情報の入力!$G$20, IF(①基本情報と建物情報の入力!$H48&gt;=2, FN26*$GF26*$GY26,"-"),"-")</f>
        <v>-</v>
      </c>
      <c r="HU26" s="175" t="str">
        <f>IF($A26&lt;=①基本情報と建物情報の入力!$G$20, IF(①基本情報と建物情報の入力!$H48&gt;=3, FO26*$GF26*$GY26,"-"),"-")</f>
        <v>-</v>
      </c>
      <c r="HV26" s="174" t="str">
        <f>IF($A26&lt;=①基本情報と建物情報の入力!$G$20, IF(①基本情報と建物情報の入力!$H48&gt;=1, EN26*$GG26*$GV26+EQ26*$GG26*$GW26,"-"),"-")</f>
        <v>-</v>
      </c>
      <c r="HW26" s="173" t="str">
        <f>IF($A26&lt;=①基本情報と建物情報の入力!$G$20, IF(①基本情報と建物情報の入力!$H48&gt;=2, EO26*$GG26*$GV26+ER26*$GG26*$GW26,"-"),"-")</f>
        <v>-</v>
      </c>
      <c r="HX26" s="175" t="str">
        <f>IF($A26&lt;=①基本情報と建物情報の入力!$G$20, IF(①基本情報と建物情報の入力!$H48&gt;=3, EP26*$GG26*$GV26+ES26*$GG26*$GW26,"-"),"-")</f>
        <v>-</v>
      </c>
      <c r="HY26" s="174" t="str">
        <f>IF($A26&lt;=①基本情報と建物情報の入力!$G$20, IF(①基本情報と建物情報の入力!$H48&gt;=1, FS26*$GH26*$GW26,"-"),"-")</f>
        <v>-</v>
      </c>
      <c r="HZ26" s="173" t="str">
        <f>IF($A26&lt;=①基本情報と建物情報の入力!$G$20, IF(①基本情報と建物情報の入力!$H48&gt;=2, FT26*$GH26*$GW26,"-"),"-")</f>
        <v>-</v>
      </c>
      <c r="IA26" s="175" t="str">
        <f>IF($A26&lt;=①基本情報と建物情報の入力!$G$20, IF(①基本情報と建物情報の入力!$H48&gt;=3, FU26*$GH26*$GW26,"-"),"-")</f>
        <v>-</v>
      </c>
      <c r="IB26" s="176"/>
      <c r="IC26" s="174" t="str">
        <f>IF($A26&lt;=①基本情報と建物情報の入力!$G$20, IF(①基本情報と建物情報の入力!$H48&gt;=1, SUM(BP26:BQ26,BS26) *$GJ26*$GV26+BR26*$GJ26*$GW26,"-"),"-")</f>
        <v>-</v>
      </c>
      <c r="ID26" s="173" t="str">
        <f>IF($A26&lt;=①基本情報と建物情報の入力!$G$20, IF(①基本情報と建物情報の入力!$H48&gt;=2, SUM(BT26:BU26,BW26) *$GJ26*$GV26+BV26*$GJ26*$GW26,"-"),"-")</f>
        <v>-</v>
      </c>
      <c r="IE26" s="175" t="str">
        <f>IF($A26&lt;=①基本情報と建物情報の入力!$G$20, IF(①基本情報と建物情報の入力!$H48&gt;=3, SUM(BX26:BY26,CA26) *$GJ26*$GV26+BZ26*$GJ26*$GW26,"-"),"-")</f>
        <v>-</v>
      </c>
      <c r="IF26" s="174" t="str">
        <f>IF($A26&lt;=①基本情報と建物情報の入力!$G$20, IF(①基本情報と建物情報の入力!$H48&gt;=1, CB26*$GK26*$GV26,"-"),"-")</f>
        <v>-</v>
      </c>
      <c r="IG26" s="173" t="str">
        <f>IF($A26&lt;=①基本情報と建物情報の入力!$G$20, IF(①基本情報と建物情報の入力!$H48&gt;=2, CC26*$GK26*$GV26,"-"),"-")</f>
        <v>-</v>
      </c>
      <c r="IH26" s="175" t="str">
        <f>IF($A26&lt;=①基本情報と建物情報の入力!$G$20, IF(①基本情報と建物情報の入力!$H48&gt;=3, CD26*$GK26*$GV26,"-"),"-")</f>
        <v>-</v>
      </c>
      <c r="II26" s="174" t="str">
        <f>IF($A26&lt;=①基本情報と建物情報の入力!$G$20, IF(①基本情報と建物情報の入力!$H48&gt;=1, CE26*$GL26*$GV26,"-"),"-")</f>
        <v>-</v>
      </c>
      <c r="IJ26" s="173" t="str">
        <f>IF($A26&lt;=①基本情報と建物情報の入力!$G$20, IF(①基本情報と建物情報の入力!$H48&gt;=2, CF26*$GL26*$GV26,"-"),"-")</f>
        <v>-</v>
      </c>
      <c r="IK26" s="175" t="str">
        <f>IF($A26&lt;=①基本情報と建物情報の入力!$G$20, IF(①基本情報と建物情報の入力!$H48&gt;=3, CG26*$GL26*$GV26,"-"),"-")</f>
        <v>-</v>
      </c>
      <c r="IL26" s="174" t="str">
        <f>IF($A26&lt;=①基本情報と建物情報の入力!$G$20, IF(①基本情報と建物情報の入力!$H48&gt;=1, SUM(CH26:CI26,CK26)*$GM26*$GV26+CJ26*$GM26*$GW26,"-"),"-")</f>
        <v>-</v>
      </c>
      <c r="IM26" s="173" t="str">
        <f>IF($A26&lt;=①基本情報と建物情報の入力!$G$20, IF(①基本情報と建物情報の入力!$H48&gt;=2, SUM(CL26:CM26,CO26)*$GM26*$GV26+CN26*$GM26*$GW26,"-"),"-")</f>
        <v>-</v>
      </c>
      <c r="IN26" s="175" t="str">
        <f>IF($A26&lt;=①基本情報と建物情報の入力!$G$20, IF(①基本情報と建物情報の入力!$H48&gt;=3, SUM(CP26:CQ26,CS26)*$GM26*$GV26+CR26*$GM26*$GW26,"-"),"-")</f>
        <v>-</v>
      </c>
      <c r="IO26" s="174" t="str">
        <f>IF($A26&lt;=①基本情報と建物情報の入力!$G$20, IF(①基本情報と建物情報の入力!$H48&gt;=1, CT26*$GN26*$GV26,"-"),"-")</f>
        <v>-</v>
      </c>
      <c r="IP26" s="173" t="str">
        <f>IF($A26&lt;=①基本情報と建物情報の入力!$G$20, IF(①基本情報と建物情報の入力!$H48&gt;=2, CU26*$GN26*$GV26,"-"),"-")</f>
        <v>-</v>
      </c>
      <c r="IQ26" s="175" t="str">
        <f>IF($A26&lt;=①基本情報と建物情報の入力!$G$20, IF(①基本情報と建物情報の入力!$H48&gt;=3, CV26*$GN26*$GV26,"-"),"-")</f>
        <v>-</v>
      </c>
      <c r="IR26" s="174" t="str">
        <f>IF($A26&lt;=①基本情報と建物情報の入力!$G$20, IF(①基本情報と建物情報の入力!$H48&gt;=1, SUM(CW26:CX26,CZ26)*$GO26*$GV26+CY26*$GO26*$GW26,"-"),"-")</f>
        <v>-</v>
      </c>
      <c r="IS26" s="173" t="str">
        <f>IF($A26&lt;=①基本情報と建物情報の入力!$G$20, IF(①基本情報と建物情報の入力!$H48&gt;=2, SUM(DA26:DB26,DD26)*$GO26*$GV26+DC26*$GO26*$GW26,"-"),"-")</f>
        <v>-</v>
      </c>
      <c r="IT26" s="175" t="str">
        <f>IF($A26&lt;=①基本情報と建物情報の入力!$G$20, IF(①基本情報と建物情報の入力!$H48&gt;=3, SUM(DE26:DF26,DH26)*$GO26*$GV26+DG26*$GO26*$GW26,"-"),"-")</f>
        <v>-</v>
      </c>
      <c r="IU26" s="174" t="str">
        <f>IF($A26&lt;=①基本情報と建物情報の入力!$G$20, IF(①基本情報と建物情報の入力!$H48&gt;=1, DI26*$GP26*$GV26,"-"),"-")</f>
        <v>-</v>
      </c>
      <c r="IV26" s="173" t="str">
        <f>IF($A26&lt;=①基本情報と建物情報の入力!$G$20, IF(①基本情報と建物情報の入力!$H48&gt;=2, DJ26*$GP26*$GV26,"-"),"-")</f>
        <v>-</v>
      </c>
      <c r="IW26" s="175" t="str">
        <f>IF($A26&lt;=①基本情報と建物情報の入力!$G$20, IF(①基本情報と建物情報の入力!$H48&gt;=3, DK26*$GP26*$GV26,"-"),"-")</f>
        <v>-</v>
      </c>
      <c r="IX26" s="174" t="str">
        <f>IF($A26&lt;=①基本情報と建物情報の入力!$G$20, IF(①基本情報と建物情報の入力!$H48&gt;=1, DL26*$GQ26*$GV26,"-"),"-")</f>
        <v>-</v>
      </c>
      <c r="IY26" s="173" t="str">
        <f>IF($A26&lt;=①基本情報と建物情報の入力!$G$20, IF(①基本情報と建物情報の入力!$H48&gt;=2, DM26*$GQ26*$GV26,"-"),"-")</f>
        <v>-</v>
      </c>
      <c r="IZ26" s="175" t="str">
        <f>IF($A26&lt;=①基本情報と建物情報の入力!$G$20, IF(①基本情報と建物情報の入力!$H48&gt;=3, DN26*$GQ26*$GV26,"-"),"-")</f>
        <v>-</v>
      </c>
      <c r="JA26" s="174" t="str">
        <f>IF($A26&lt;=①基本情報と建物情報の入力!$G$20, IF(①基本情報と建物情報の入力!$H48&gt;=1, DO26*$GR26*$GV26,"-"),"-")</f>
        <v>-</v>
      </c>
      <c r="JB26" s="173" t="str">
        <f>IF($A26&lt;=①基本情報と建物情報の入力!$G$20, IF(①基本情報と建物情報の入力!$H48&gt;=2, DP26*$GR26*$GV26,"-"),"-")</f>
        <v>-</v>
      </c>
      <c r="JC26" s="175" t="str">
        <f>IF($A26&lt;=①基本情報と建物情報の入力!$G$20, IF(①基本情報と建物情報の入力!$H48&gt;=3, DQ26*$GR26*$GV26,"-"),"-")</f>
        <v>-</v>
      </c>
      <c r="JD26" s="174" t="str">
        <f>IF($A26&lt;=①基本情報と建物情報の入力!$G$20, IF(①基本情報と建物情報の入力!$H48&gt;=1, SUM(DR26:DS26,DU26)*$GS26*$GV26+DT26*$GS26*$GW26,"-"),"-")</f>
        <v>-</v>
      </c>
      <c r="JE26" s="173" t="str">
        <f>IF($A26&lt;=①基本情報と建物情報の入力!$G$20, IF(①基本情報と建物情報の入力!$H48&gt;=2, SUM(DV26:DW26,DY26)*$GS26*$GV26+DX26*$GS26*$GW26,"-"),"-")</f>
        <v>-</v>
      </c>
      <c r="JF26" s="175" t="str">
        <f>IF($A26&lt;=①基本情報と建物情報の入力!$G$20, IF(①基本情報と建物情報の入力!$H48&gt;=3, SUM(DZ26:EA26,EC26)*$GS26*$GV26+EB26*$GS26*$GW26,"-"),"-")</f>
        <v>-</v>
      </c>
      <c r="JG26" s="174" t="str">
        <f>IF($A26&lt;=①基本情報と建物情報の入力!$G$20, IF(①基本情報と建物情報の入力!$H48&gt;=1, ED26*$GT26*$GX26,"-"),"-")</f>
        <v>-</v>
      </c>
      <c r="JH26" s="173" t="str">
        <f>IF($A26&lt;=①基本情報と建物情報の入力!$G$20, IF(①基本情報と建物情報の入力!$H48&gt;=2, EE26*$GT26*$GX26,"-"),"-")</f>
        <v>-</v>
      </c>
      <c r="JI26" s="175" t="str">
        <f>IF($A26&lt;=①基本情報と建物情報の入力!$G$20, IF(①基本情報と建物情報の入力!$H48&gt;=3, EF26*$GT26*$GX26,"-"),"-")</f>
        <v>-</v>
      </c>
      <c r="JJ26" s="176"/>
      <c r="JK26" s="174" t="str">
        <f>IF($A26&lt;=①基本情報と建物情報の入力!$G$20, IF(①基本情報と建物情報の入力!$H48&gt;=1, SUM(HA26,HD26,HG26,HJ26,HM26,HP26,HS26,HV26,HY26)+SUM(IC26,IF26,II26,IL26,IO26,IR26,IU26,IX26,JA26,JD26,JG26),"-"),"-")</f>
        <v>-</v>
      </c>
      <c r="JL26" s="173" t="str">
        <f>IF($A26&lt;=①基本情報と建物情報の入力!$G$20, IF(①基本情報と建物情報の入力!$H48&gt;=2, SUM(HB26,HE26,HH26,HK26,HN26,HQ26,HT26,HW26,HZ26)+SUM(ID26,IG26,IJ26,IM26,IP26,IS26,IV26,IY26,JB26,JE26,JH26),"-"),"-")</f>
        <v>-</v>
      </c>
      <c r="JM26" s="175" t="str">
        <f>IF($A26&lt;=①基本情報と建物情報の入力!$G$20, IF(①基本情報と建物情報の入力!$H48&gt;=3, SUM(HC26,HF26,HI26,HL26,HO26,HR26,HU26,HX26,IA26)+SUM(IE26,IH26,IK26,IN26,IQ26,IT26,IW26,IZ26,JC26,JF26,JI26),"-"),"-")</f>
        <v>-</v>
      </c>
      <c r="JN26" s="173" t="str">
        <f>IF($A26&lt;=①基本情報と建物情報の入力!$G$20, IF(①基本情報と建物情報の入力!$H48&gt;=1, ROUNDUP(JK26/FV26, 2),"-"),"-")</f>
        <v>-</v>
      </c>
      <c r="JO26" s="173" t="str">
        <f>IF($A26&lt;=①基本情報と建物情報の入力!$G$20, IF(①基本情報と建物情報の入力!$H48&gt;=2, ROUNDUP(JL26/FW26, 2),"-"),"-")</f>
        <v>-</v>
      </c>
      <c r="JP26" s="173" t="str">
        <f>IF($A26&lt;=①基本情報と建物情報の入力!$G$20, IF(①基本情報と建物情報の入力!$H48&gt;=3, ROUNDUP(JM26/FX26, 2),"-"),"-")</f>
        <v>-</v>
      </c>
      <c r="JQ26" s="176"/>
      <c r="JR26" s="179" t="str">
        <f>IF($A26&lt;=①基本情報と建物情報の入力!$G$20, INDEX(方位係数!$B$7:$H$16, MATCH(JR$4, 方位係数!$A$7:$A$16,0), MATCH(①基本情報と建物情報の入力!$G$13, 方位係数!$B$6:$I$6,0)),"-")</f>
        <v>-</v>
      </c>
      <c r="JS26" s="179" t="str">
        <f>IF($A26&lt;=①基本情報と建物情報の入力!$G$20, INDEX(方位係数!$B$7:$H$16, MATCH(JS$4, 方位係数!$A$7:$A$16,0), MATCH(①基本情報と建物情報の入力!$G$13, 方位係数!$B$6:$I$6,0)),"-")</f>
        <v>-</v>
      </c>
      <c r="JT26" s="179" t="str">
        <f>IF($A26&lt;=①基本情報と建物情報の入力!$G$20, INDEX(方位係数!$B$7:$H$16, MATCH(JT$4, 方位係数!$A$7:$A$16,0), MATCH(①基本情報と建物情報の入力!$G$13, 方位係数!$B$6:$I$6,0)),"-")</f>
        <v>-</v>
      </c>
      <c r="JU26" s="179" t="str">
        <f>IF($A26&lt;=①基本情報と建物情報の入力!$G$20, INDEX(方位係数!$B$7:$H$16, MATCH(JU$4, 方位係数!$A$7:$A$16,0), MATCH(①基本情報と建物情報の入力!$G$13, 方位係数!$B$6:$I$6,0)),"-")</f>
        <v>-</v>
      </c>
      <c r="JV26" s="179" t="str">
        <f>IF($A26&lt;=①基本情報と建物情報の入力!$G$20, INDEX(方位係数!$B$7:$H$16, MATCH(JV$4, 方位係数!$A$7:$A$16,0), MATCH(①基本情報と建物情報の入力!$G$13, 方位係数!$B$6:$I$6,0)),"-")</f>
        <v>-</v>
      </c>
      <c r="JW26" s="176"/>
      <c r="JX26" s="174" t="str">
        <f>IF($A26&lt;=①基本情報と建物情報の入力!$G$20, IF(①基本情報と建物情報の入力!$H48&gt;=1, IF(AT26=0, 0, AT26*0.034*($FZ26+(BP26*$GJ26+$CE26*$GL26+CH26*$GM26+CW26*$GO26+DR26*$GS26)/AT26)*JR26),"-"),"-")</f>
        <v>-</v>
      </c>
      <c r="JY26" s="173" t="str">
        <f>IF($A26&lt;=①基本情報と建物情報の入力!$G$20, IF(①基本情報と建物情報の入力!$H48&gt;=1, IF(AU26=0, 0, AU26*0.034*($FZ26+(BQ26*$GJ26+$CE26*$GL26+CI26*$GM26+CX26*$GO26+DS26*$GS26)/AU26)*JS26),"-"),"-")</f>
        <v>-</v>
      </c>
      <c r="JZ26" s="173" t="str">
        <f>IF($A26&lt;=①基本情報と建物情報の入力!$G$20, IF(①基本情報と建物情報の入力!$H48&gt;=1, IF(AV26=0, 0, AV26*0.034*($FZ26+(BR26*$GJ26+$CE26*$GL26+CJ26*$GM26+CY26*$GO26+DT26*$GS26)/AV26)*JT26),"-"),"-")</f>
        <v>-</v>
      </c>
      <c r="KA26" s="175" t="str">
        <f>IF($A26&lt;=①基本情報と建物情報の入力!$G$20, IF(①基本情報と建物情報の入力!$H48&gt;=1, IF(AW26=0, 0, AW26*0.034*($FZ26+(BS26*$GJ26+$CE26*$GL26+CK26*$GM26+CZ26*$GO26+DU26*$GS26)/AW26)*JU26),"-"),"-")</f>
        <v>-</v>
      </c>
      <c r="KB26" s="174" t="str">
        <f>IF($A26&lt;=①基本情報と建物情報の入力!$G$20, IF(①基本情報と建物情報の入力!$H48&gt;=2, IF(AX26=0, 0, AX26*0.034*($FZ26+(BT26*$GJ26+$CF26*$GL26+CL26*$GM26+DA26*$GO26+DV26*$GS26)/AX26)*JR26),"-"),"-")</f>
        <v>-</v>
      </c>
      <c r="KC26" s="173" t="str">
        <f>IF($A26&lt;=①基本情報と建物情報の入力!$G$20, IF(①基本情報と建物情報の入力!$H48&gt;=2, IF(AY26=0, 0, AY26*0.034*($FZ26+(BU26*$GJ26+$CF26*$GL26+CM26*$GM26+DB26*$GO26+DW26*$GS26)/AY26)*JS26),"-"),"-")</f>
        <v>-</v>
      </c>
      <c r="KD26" s="173" t="str">
        <f>IF($A26&lt;=①基本情報と建物情報の入力!$G$20, IF(①基本情報と建物情報の入力!$H48&gt;=2, IF(AZ26=0, 0, AZ26*0.034*($FZ26+(BV26*$GJ26+$CF26*$GL26+CN26*$GM26+DC26*$GO26+DX26*$GS26)/AZ26)*JT26),"-"),"-")</f>
        <v>-</v>
      </c>
      <c r="KE26" s="175" t="str">
        <f>IF($A26&lt;=①基本情報と建物情報の入力!$G$20, IF(①基本情報と建物情報の入力!$H48&gt;=2, IF(BA26=0, 0, BA26*0.034*($FZ26+(BW26*$GJ26+$CF26*$GL26+CO26*$GM26+DD26*$GO26+DY26*$GS26)/BA26)*JU26),"-"),"-")</f>
        <v>-</v>
      </c>
      <c r="KF26" s="174" t="str">
        <f>IF($A26&lt;=①基本情報と建物情報の入力!$G$20, IF(①基本情報と建物情報の入力!$H48&gt;=3, IF(BB26=0, 0, BB26*0.034*($FZ26+(BX26*$GJ26+$CG26*$GL26+CP26*$GM26+DE26*$GO26+DZ26*$GS26)/BB26)*JR26),"-"),"-")</f>
        <v>-</v>
      </c>
      <c r="KG26" s="173" t="str">
        <f>IF($A26&lt;=①基本情報と建物情報の入力!$G$20, IF(①基本情報と建物情報の入力!$H48&gt;=3, IF(BC26=0, 0, BC26*0.034*($FZ26+(BY26*$GJ26+$CG26*$GL26+CQ26*$GM26+DF26*$GO26+EA26*$GS26)/BC26)*JS26),"-"),"-")</f>
        <v>-</v>
      </c>
      <c r="KH26" s="173" t="str">
        <f>IF($A26&lt;=①基本情報と建物情報の入力!$G$20, IF(①基本情報と建物情報の入力!$H48&gt;=3, IF(BD26=0, 0, BD26*0.034*($FZ26+(BZ26*$GJ26+$CG26*$GL26+CR26*$GM26+DG26*$GO26+EB26*$GS26)/BD26)*JT26),"-"),"-")</f>
        <v>-</v>
      </c>
      <c r="KI26" s="175" t="str">
        <f>IF($A26&lt;=①基本情報と建物情報の入力!$G$20, IF(①基本情報と建物情報の入力!$H48&gt;=3, IF(BE26=0, 0, BE26*0.034*($FZ26+(CA26*$GJ26+$CG26*$GL26+CS26*$GM26+DH26*$GO26+EC26*$GS26)/BE26)*JU26),"-"),"-")</f>
        <v>-</v>
      </c>
      <c r="KJ26" s="174" t="str">
        <f>IF($A26&lt;=①基本情報と建物情報の入力!$G$20, IF(①基本情報と建物情報の入力!$H48&gt;=1, IF(EX26=0, 0, EX26*0.034*($GA26+(CB26*$GK26+CT26*$GN26+DL26*$GQ26)/EX26)*$JV26),"-"),"-")</f>
        <v>-</v>
      </c>
      <c r="KK26" s="173" t="str">
        <f>IF($A26&lt;=①基本情報と建物情報の入力!$G$20, IF(①基本情報と建物情報の入力!$H48&gt;=2, IF(EY26=0, 0, EY26*0.034*($GA26+(CC26*$GK26+CU26*$GN26+DM26*$GQ26)/EY26)*$JV26),"-"),"-")</f>
        <v>-</v>
      </c>
      <c r="KL26" s="175" t="str">
        <f>IF($A26&lt;=①基本情報と建物情報の入力!$G$20, IF(①基本情報と建物情報の入力!$H48&gt;=3, IF(EZ26=0, 0, EZ26*0.034*($GA26+(CD26*$GK26+CV26*$GN26+DN26*$GQ26)/EZ26)*$JV26),"-"),"-")</f>
        <v>-</v>
      </c>
      <c r="KM26" s="174" t="str">
        <f>IF($A26&lt;=①基本情報と建物情報の入力!$G$20, 0.51,"-")</f>
        <v>-</v>
      </c>
      <c r="KN26" s="175" t="str">
        <f>IF($A26&lt;=①基本情報と建物情報の入力!$G$20, IF(①基本情報と建物情報の入力!$H48&gt;=1, ①基本情報と建物情報の入力!$H$68,"-"),"-")</f>
        <v>-</v>
      </c>
      <c r="KO26" s="174" t="str">
        <f>IF($A26&lt;=①基本情報と建物情報の入力!$G$20, IF(①基本情報と建物情報の入力!$H48&gt;=1, AE26*$KM26*$KN26*JR26,"-"),"-")</f>
        <v>-</v>
      </c>
      <c r="KP26" s="173" t="str">
        <f>IF($A26&lt;=①基本情報と建物情報の入力!$G$20, IF(①基本情報と建物情報の入力!$H48&gt;=1, AF26*$KM26*$KN26,"-"),"-")</f>
        <v>-</v>
      </c>
      <c r="KQ26" s="173" t="str">
        <f>IF($A26&lt;=①基本情報と建物情報の入力!$G$20, IF(①基本情報と建物情報の入力!$H48&gt;=1, AG26*$KM26*$KN26,"-"),"-")</f>
        <v>-</v>
      </c>
      <c r="KR26" s="175" t="str">
        <f>IF($A26&lt;=①基本情報と建物情報の入力!$G$20, IF(①基本情報と建物情報の入力!$H48&gt;=1, AH26*$KM26*$KN26,"-"),"-")</f>
        <v>-</v>
      </c>
      <c r="KS26" s="174" t="str">
        <f>IF($A26&lt;=①基本情報と建物情報の入力!$G$20, IF(①基本情報と建物情報の入力!$H48&gt;=2, AI26*$KM26*$KN26*JR26,"-"),"-")</f>
        <v>-</v>
      </c>
      <c r="KT26" s="173" t="str">
        <f>IF($A26&lt;=①基本情報と建物情報の入力!$G$20, IF(①基本情報と建物情報の入力!$H48&gt;=2, AJ26*$KM26*$KN26*JS26,"-"),"-")</f>
        <v>-</v>
      </c>
      <c r="KU26" s="173" t="str">
        <f>IF($A26&lt;=①基本情報と建物情報の入力!$G$20, IF(①基本情報と建物情報の入力!$H48&gt;=2, AK26*$KM26*$KN26*JT26,"-"),"-")</f>
        <v>-</v>
      </c>
      <c r="KV26" s="175" t="str">
        <f>IF($A26&lt;=①基本情報と建物情報の入力!$G$20, IF(①基本情報と建物情報の入力!$H48&gt;=2, AL26*$KM26*$KN26*JU26,"-"),"-")</f>
        <v>-</v>
      </c>
      <c r="KW26" s="174" t="str">
        <f>IF($A26&lt;=①基本情報と建物情報の入力!$G$20, IF(①基本情報と建物情報の入力!$H48&gt;=3, AM26*$KM26*$KN26*JR26,"-"),"-")</f>
        <v>-</v>
      </c>
      <c r="KX26" s="173" t="str">
        <f>IF($A26&lt;=①基本情報と建物情報の入力!$G$20, IF(①基本情報と建物情報の入力!$H48&gt;=3, AN26*$KM26*$KN26*JS26,"-"),"-")</f>
        <v>-</v>
      </c>
      <c r="KY26" s="173" t="str">
        <f>IF($A26&lt;=①基本情報と建物情報の入力!$G$20, IF(①基本情報と建物情報の入力!$H48&gt;=3, AO26*$KM26*$KN26*JT26,"-"),"-")</f>
        <v>-</v>
      </c>
      <c r="KZ26" s="175" t="str">
        <f>IF($A26&lt;=①基本情報と建物情報の入力!$G$20, IF(①基本情報と建物情報の入力!$H48&gt;=3, AP26*$KM26*$KN26*JU26,"-"),"-")</f>
        <v>-</v>
      </c>
      <c r="LA26" s="173" t="str">
        <f>IF($A26&lt;=①基本情報と建物情報の入力!$G$20, IF(①基本情報と建物情報の入力!$H48&gt;=1, SUM(JX26:KA26,KJ26,KO26:KR26), "-"), "-")</f>
        <v>-</v>
      </c>
      <c r="LB26" s="173" t="str">
        <f>IF($A26&lt;=①基本情報と建物情報の入力!$G$20, IF(①基本情報と建物情報の入力!$H48&gt;=2, SUM(KB26:KE26,KK26,KS26:KV26), "-"), "-")</f>
        <v>-</v>
      </c>
      <c r="LC26" s="173" t="str">
        <f>IF($A26&lt;=①基本情報と建物情報の入力!$G$20, IF(①基本情報と建物情報の入力!$H48&gt;=3, SUM(KF26:KI26,KL26,KW26:KZ26), "-"), "-")</f>
        <v>-</v>
      </c>
      <c r="LD26" s="180" t="str">
        <f>IF($A26&lt;=①基本情報と建物情報の入力!$G$20, IF(①基本情報と建物情報の入力!$H48&gt;=1, ROUNDDOWN(LA26/FV26*100, 1),"-"),"-")</f>
        <v>-</v>
      </c>
      <c r="LE26" s="181" t="str">
        <f>IF($A26&lt;=①基本情報と建物情報の入力!$G$20, IF(①基本情報と建物情報の入力!$H48&gt;=2, ROUNDDOWN(LB26/FW26*100, 1),"-"),"-")</f>
        <v>-</v>
      </c>
      <c r="LF26" s="185" t="str">
        <f>IF($A26&lt;=①基本情報と建物情報の入力!$G$20, IF(①基本情報と建物情報の入力!$H48&gt;=3, ROUNDDOWN(LC26/FX26*100, 1),"-"),"-")</f>
        <v>-</v>
      </c>
      <c r="LG26" s="176"/>
      <c r="LH26" s="182" t="str">
        <f>IF($A26&lt;=①基本情報と建物情報の入力!$G$20, INDEX(方位係数!$B$21:$I$30, MATCH(LH$4, 方位係数!$A$21:$A$30,0), MATCH(①基本情報と建物情報の入力!$G$13, 方位係数!$B$20:$I$20,0)),"-")</f>
        <v>-</v>
      </c>
      <c r="LI26" s="179" t="str">
        <f>IF($A26&lt;=①基本情報と建物情報の入力!$G$20, INDEX(方位係数!$B$21:$I$30, MATCH(LI$4, 方位係数!$A$21:$A$30,0), MATCH(①基本情報と建物情報の入力!$G$13, 方位係数!$B$20:$I$20,0)),"-")</f>
        <v>-</v>
      </c>
      <c r="LJ26" s="179" t="str">
        <f>IF($A26&lt;=①基本情報と建物情報の入力!$G$20, INDEX(方位係数!$B$21:$I$30, MATCH(LJ$4, 方位係数!$A$21:$A$30,0), MATCH(①基本情報と建物情報の入力!$G$13, 方位係数!$B$20:$I$20,0)),"-")</f>
        <v>-</v>
      </c>
      <c r="LK26" s="179" t="str">
        <f>IF($A26&lt;=①基本情報と建物情報の入力!$G$20, INDEX(方位係数!$B$21:$I$30, MATCH(LK$4, 方位係数!$A$21:$A$30,0), MATCH(①基本情報と建物情報の入力!$G$13, 方位係数!$B$20:$I$20,0)),"-")</f>
        <v>-</v>
      </c>
      <c r="LL26" s="183" t="str">
        <f>IF($A26&lt;=①基本情報と建物情報の入力!$G$20, INDEX(方位係数!$B$21:$I$30, MATCH(LL$4, 方位係数!$A$21:$A$30,0), MATCH(①基本情報と建物情報の入力!$G$13, 方位係数!$B$20:$I$20,0)),"-")</f>
        <v>-</v>
      </c>
      <c r="LM26" s="176"/>
      <c r="LN26" s="177" t="str">
        <f>IF($A26&lt;=①基本情報と建物情報の入力!$G$20, IF(①基本情報と建物情報の入力!$H48&gt;=1, IF(AT26=0, 0, AT26*0.034*($FZ26+(BP26*$GJ26+$CE26*$GL26+CH26*$GM26+CW26*$GO26+DR26*$GS26)/AT26)*LH26),"-"),"-")</f>
        <v>-</v>
      </c>
      <c r="LO26" s="178" t="str">
        <f>IF($A26&lt;=①基本情報と建物情報の入力!$G$20, IF(①基本情報と建物情報の入力!$H48&gt;=1, IF(AU26=0, 0, AU26*0.034*($FZ26+(BQ26*$GJ26+$CE26*$GL26+CI26*$GM26+CX26*$GO26+DS26*$GS26)/AU26)*LI26),"-"),"-")</f>
        <v>-</v>
      </c>
      <c r="LP26" s="178" t="str">
        <f>IF($A26&lt;=①基本情報と建物情報の入力!$G$20, IF(①基本情報と建物情報の入力!$H48&gt;=1, IF(AV26=0, 0, AV26*0.034*($FZ26+(BR26*$GJ26+$CE26*$GL26+CJ26*$GM26+CY26*$GO26+DT26*$GS26)/AV26)*LJ26),"-"),"-")</f>
        <v>-</v>
      </c>
      <c r="LQ26" s="184" t="str">
        <f>IF($A26&lt;=①基本情報と建物情報の入力!$G$20, IF(①基本情報と建物情報の入力!$H48&gt;=1, IF(AW26=0, 0, AW26*0.034*($FZ26+(BS26*$GJ26+$CE26*$GL26+CK26*$GM26+CZ26*$GO26+DU26*$GS26)/AW26)*LK26),"-"),"-")</f>
        <v>-</v>
      </c>
      <c r="LR26" s="174" t="str">
        <f>IF($A26&lt;=①基本情報と建物情報の入力!$G$20, IF(①基本情報と建物情報の入力!$H48&gt;=2, IF(AX26=0, 0, AX26*0.034*($FZ26+(BT26*$GJ26+$CF26*$GL26+CL26*$GM26+DA26*$GO26+DV26*$GS26)/AX26)*LH26),"-"),"-")</f>
        <v>-</v>
      </c>
      <c r="LS26" s="173" t="str">
        <f>IF($A26&lt;=①基本情報と建物情報の入力!$G$20, IF(①基本情報と建物情報の入力!$H48&gt;=2, IF(AY26=0, 0, AY26*0.034*($FZ26+(BU26*$GJ26+$CF26*$GL26+CM26*$GM26+DB26*$GO26+DW26*$GS26)/AY26)*LI26),"-"),"-")</f>
        <v>-</v>
      </c>
      <c r="LT26" s="173" t="str">
        <f>IF($A26&lt;=①基本情報と建物情報の入力!$G$20, IF(①基本情報と建物情報の入力!$H48&gt;=2, IF(AZ26=0, 0, AZ26*0.034*($FZ26+(BV26*$GJ26+$CF26*$GL26+CN26*$GM26+DC26*$GO26+DX26*$GS26)/AZ26)*LJ26),"-"),"-")</f>
        <v>-</v>
      </c>
      <c r="LU26" s="175" t="str">
        <f>IF($A26&lt;=①基本情報と建物情報の入力!$G$20, IF(①基本情報と建物情報の入力!$H48&gt;=2, IF(BA26=0, 0, BA26*0.034*($FZ26+(BW26*$GJ26+$CF26*$GL26+CO26*$GM26+DD26*$GO26+DY26*$GS26)/BA26)*LK26),"-"),"-")</f>
        <v>-</v>
      </c>
      <c r="LV26" s="174" t="str">
        <f>IF($A26&lt;=①基本情報と建物情報の入力!$G$20, IF(①基本情報と建物情報の入力!$H48&gt;=3, IF(BB26=0, 0, BB26*0.034*($FZ26+(BX26*$GJ26+$CG26*$GL26+CP26*$GM26+DE26*$GO26+DZ26*$GS26)/BB26)*LH26),"-"),"-")</f>
        <v>-</v>
      </c>
      <c r="LW26" s="173" t="str">
        <f>IF($A26&lt;=①基本情報と建物情報の入力!$G$20, IF(①基本情報と建物情報の入力!$H48&gt;=3, IF(BC26=0, 0, BC26*0.034*($FZ26+(BY26*$GJ26+$CG26*$GL26+CQ26*$GM26+DF26*$GO26+EA26*$GS26)/BC26)*LI26),"-"),"-")</f>
        <v>-</v>
      </c>
      <c r="LX26" s="173" t="str">
        <f>IF($A26&lt;=①基本情報と建物情報の入力!$G$20, IF(①基本情報と建物情報の入力!$H48&gt;=3, IF(BD26=0, 0, BD26*0.034*($FZ26+(BZ26*$GJ26+$CG26*$GL26+CR26*$GM26+DG26*$GO26+EB26*$GS26)/BD26)*LJ26),"-"),"-")</f>
        <v>-</v>
      </c>
      <c r="LY26" s="175" t="str">
        <f>IF($A26&lt;=①基本情報と建物情報の入力!$G$20, IF(①基本情報と建物情報の入力!$H48&gt;=3, IF(BE26=0, 0, BE26*0.034*($FZ26+(CA26*$GJ26+$CG26*$GL26+CS26*$GM26+DH26*$GO26+EC26*$GS26)/BE26)*LK26),"-"),"-")</f>
        <v>-</v>
      </c>
      <c r="LZ26" s="173" t="str">
        <f>IF($A26&lt;=①基本情報と建物情報の入力!$G$20, IF(①基本情報と建物情報の入力!$H48&gt;=1, IF(EX26=0, 0, EX26*0.034*($GA26+(CB26*$GK26+CT26*$GN26+DL26*$GQ26)/EX26)*$LL26),"-"),"-")</f>
        <v>-</v>
      </c>
      <c r="MA26" s="173" t="str">
        <f>IF($A26&lt;=①基本情報と建物情報の入力!$G$20, IF(①基本情報と建物情報の入力!$H48&gt;=2, IF(EY26=0, 0, EY26*0.034*($GA26+(CC26*$GK26+CU26*$GN26+DM26*$GQ26)/EY26)*$LL26),"-"),"-")</f>
        <v>-</v>
      </c>
      <c r="MB26" s="173" t="str">
        <f>IF($A26&lt;=①基本情報と建物情報の入力!$G$20, IF(①基本情報と建物情報の入力!$H48&gt;=3, IF(EZ26=0, 0, EZ26*0.034*($GA26+(CD26*$GK26+CV26*$GN26+DN26*$GQ26)/EZ26)*$LL26),"-"),"-")</f>
        <v>-</v>
      </c>
      <c r="MC26" s="174" t="str">
        <f>IF($A26&lt;=①基本情報と建物情報の入力!$G$20, 0.93,"-")</f>
        <v>-</v>
      </c>
      <c r="MD26" s="175" t="str">
        <f>IF($A26&lt;=①基本情報と建物情報の入力!$G$20, IF(①基本情報と建物情報の入力!$H48&gt;=1, ①基本情報と建物情報の入力!$H$69,"-"),"-")</f>
        <v>-</v>
      </c>
      <c r="ME26" s="174" t="str">
        <f>IF($A26&lt;=①基本情報と建物情報の入力!$G$20, IF(①基本情報と建物情報の入力!$H48&gt;=1, AE26*$MC26*$MD26*LH26,"-"),"-")</f>
        <v>-</v>
      </c>
      <c r="MF26" s="173" t="str">
        <f>IF($A26&lt;=①基本情報と建物情報の入力!$G$20, IF(①基本情報と建物情報の入力!$H48&gt;=1, AF26*$MC26*$MD26*LI26,"-"),"-")</f>
        <v>-</v>
      </c>
      <c r="MG26" s="173" t="str">
        <f>IF($A26&lt;=①基本情報と建物情報の入力!$G$20, IF(①基本情報と建物情報の入力!$H48&gt;=1, AG26*$MC26*$MD26*LJ26,"-"),"-")</f>
        <v>-</v>
      </c>
      <c r="MH26" s="175" t="str">
        <f>IF($A26&lt;=①基本情報と建物情報の入力!$G$20, IF(①基本情報と建物情報の入力!$H48&gt;=1, AH26*$MC26*$MD26*LK26,"-"),"-")</f>
        <v>-</v>
      </c>
      <c r="MI26" s="174" t="str">
        <f>IF($A26&lt;=①基本情報と建物情報の入力!$G$20, IF(①基本情報と建物情報の入力!$H48&gt;=2, AI26*$MC26*$MD26*LH26,"-"),"-")</f>
        <v>-</v>
      </c>
      <c r="MJ26" s="173" t="str">
        <f>IF($A26&lt;=①基本情報と建物情報の入力!$G$20, IF(①基本情報と建物情報の入力!$H48&gt;=2, AJ26*$MC26*$MD26*LI26,"-"),"-")</f>
        <v>-</v>
      </c>
      <c r="MK26" s="173" t="str">
        <f>IF($A26&lt;=①基本情報と建物情報の入力!$G$20, IF(①基本情報と建物情報の入力!$H48&gt;=2, AK26*$MC26*$MD26*LJ26,"-"),"-")</f>
        <v>-</v>
      </c>
      <c r="ML26" s="175" t="str">
        <f>IF($A26&lt;=①基本情報と建物情報の入力!$G$20, IF(①基本情報と建物情報の入力!$H48&gt;=2, AL26*$MC26*$MD26*LK26,"-"),"-")</f>
        <v>-</v>
      </c>
      <c r="MM26" s="174" t="str">
        <f>IF($A26&lt;=①基本情報と建物情報の入力!$G$20, IF(①基本情報と建物情報の入力!$H48&gt;=3, AM26*$MC26*$MD26*LH26,"-"),"-")</f>
        <v>-</v>
      </c>
      <c r="MN26" s="173" t="str">
        <f>IF($A26&lt;=①基本情報と建物情報の入力!$G$20, IF(①基本情報と建物情報の入力!$H48&gt;=3, AN26*$MC26*$MD26*LI26,"-"),"-")</f>
        <v>-</v>
      </c>
      <c r="MO26" s="173" t="str">
        <f>IF($A26&lt;=①基本情報と建物情報の入力!$G$20, IF(①基本情報と建物情報の入力!$H48&gt;=3, AO26*$MC26*$MD26*LJ26,"-"),"-")</f>
        <v>-</v>
      </c>
      <c r="MP26" s="175" t="str">
        <f>IF($A26&lt;=①基本情報と建物情報の入力!$G$20, IF(①基本情報と建物情報の入力!$H48&gt;=3, AP26*$MC26*$MD26*LK26,"-"),"-")</f>
        <v>-</v>
      </c>
      <c r="MQ26" s="173" t="str">
        <f>IF($A26&lt;=①基本情報と建物情報の入力!$G$20, IF(①基本情報と建物情報の入力!$H48&gt;=1, SUM(LN26:LQ26,LZ26,ME26:MH26), "-"), "-")</f>
        <v>-</v>
      </c>
      <c r="MR26" s="173" t="str">
        <f>IF($A26&lt;=①基本情報と建物情報の入力!$G$20, IF(①基本情報と建物情報の入力!$H48&gt;=2, SUM(LR26:LU26,MA26,MI26:ML26), "-"), "-")</f>
        <v>-</v>
      </c>
      <c r="MS26" s="173" t="str">
        <f>IF($A26&lt;=①基本情報と建物情報の入力!$G$20, IF(①基本情報と建物情報の入力!$H48&gt;=3, SUM(LV26:LY26,MB26,MM26:MP26), "-"), "-")</f>
        <v>-</v>
      </c>
      <c r="MT26" s="180" t="str">
        <f>IF($A26&lt;=①基本情報と建物情報の入力!$G$20, IF(①基本情報と建物情報の入力!$H48&gt;=1, ROUNDUP(MQ26/FV26*100,1),"-"),"-")</f>
        <v>-</v>
      </c>
      <c r="MU26" s="181" t="str">
        <f>IF($A26&lt;=①基本情報と建物情報の入力!$G$20, IF(①基本情報と建物情報の入力!$H48&gt;=2,ROUNDUP(MR26/FW26*100,1),"-"),"-")</f>
        <v>-</v>
      </c>
      <c r="MV26" s="185" t="str">
        <f>IF($A26&lt;=①基本情報と建物情報の入力!$G$20, IF(①基本情報と建物情報の入力!$H48&gt;=3, ROUNDUP(MS26/FX26*100,1),"-"),"-")</f>
        <v>-</v>
      </c>
      <c r="MW26" s="176"/>
      <c r="MX26" s="174" t="str">
        <f>IF($A26&lt;=①基本情報と建物情報の入力!$G$20, IF(①基本情報と建物情報の入力!$H48&gt;=1, 1,"-"), "-")</f>
        <v>-</v>
      </c>
      <c r="MY26" s="173" t="str">
        <f>IF($A26&lt;=①基本情報と建物情報の入力!$G$20, IF(①基本情報と建物情報の入力!$H48&gt;=2, 1,"-"), "-")</f>
        <v>-</v>
      </c>
      <c r="MZ26" s="175" t="str">
        <f>IF($A26&lt;=①基本情報と建物情報の入力!$G$20, IF(①基本情報と建物情報の入力!$H48&gt;=3, ①基本情報と建物情報の入力!$H48-2,"-"), "-")</f>
        <v>-</v>
      </c>
      <c r="NA26" s="174" t="str">
        <f>IF($A26&lt;=①基本情報と建物情報の入力!$G$20, IF(①基本情報と建物情報の入力!$H48&gt;=1, FV26*MX26, "-"),"-")</f>
        <v>-</v>
      </c>
      <c r="NB26" s="173" t="str">
        <f>IF($A26&lt;=①基本情報と建物情報の入力!$G$20, IF(①基本情報と建物情報の入力!$H48&gt;=2, FW26*MY26, "-"),"-")</f>
        <v>-</v>
      </c>
      <c r="NC26" s="175" t="str">
        <f>IF($A26&lt;=①基本情報と建物情報の入力!$G$20, IF(①基本情報と建物情報の入力!$H48&gt;=3, FX26*MZ26, "-"),"-")</f>
        <v>-</v>
      </c>
      <c r="ND26" s="174" t="str">
        <f>IF($A26&lt;=①基本情報と建物情報の入力!$G$20, IF(①基本情報と建物情報の入力!$H48&gt;=1,  JK26*MX26, "-"),"-")</f>
        <v>-</v>
      </c>
      <c r="NE26" s="173" t="str">
        <f>IF($A26&lt;=①基本情報と建物情報の入力!$G$20, IF(①基本情報と建物情報の入力!$H48&gt;=2,  JL26*MY26, "-"),"-")</f>
        <v>-</v>
      </c>
      <c r="NF26" s="175" t="str">
        <f>IF($A26&lt;=①基本情報と建物情報の入力!$G$20, IF(①基本情報と建物情報の入力!$H48&gt;=3,  JM26*MZ26, "-"),"-")</f>
        <v>-</v>
      </c>
      <c r="NG26" s="174" t="str">
        <f>IF($A26&lt;=①基本情報と建物情報の入力!$G$20, IF(①基本情報と建物情報の入力!$H48&gt;=1,  MQ26*MX26, "-"),"-")</f>
        <v>-</v>
      </c>
      <c r="NH26" s="173" t="str">
        <f>IF($A26&lt;=①基本情報と建物情報の入力!$G$20, IF(①基本情報と建物情報の入力!$H48&gt;=2,  MR26*MY26, "-"),"-")</f>
        <v>-</v>
      </c>
      <c r="NI26" s="175" t="str">
        <f>IF($A26&lt;=①基本情報と建物情報の入力!$G$20, IF(①基本情報と建物情報の入力!$H48&gt;=3,  MS26*MZ26, "-"),"-")</f>
        <v>-</v>
      </c>
      <c r="NJ26" s="186"/>
      <c r="NK26" s="186"/>
      <c r="NL26" s="176"/>
      <c r="NM26" s="215" t="str">
        <f>IF($A26&lt;=①基本情報と建物情報の入力!$G$20,IF(①基本情報と建物情報の入力!$H48&gt;=1,③一次エネルギー消費量の計算結果!E72-③一次エネルギー消費量の計算結果!F72,"-"),"-")</f>
        <v>-</v>
      </c>
      <c r="NN26" s="216" t="str">
        <f>IF($A26&lt;=①基本情報と建物情報の入力!$G$20,IF(①基本情報と建物情報の入力!$H48&gt;=2,③一次エネルギー消費量の計算結果!E73-③一次エネルギー消費量の計算結果!F73,"-"),"-")</f>
        <v>-</v>
      </c>
      <c r="NO26" s="217" t="str">
        <f>IF($A26&lt;=①基本情報と建物情報の入力!$G$20,IF(①基本情報と建物情報の入力!$H48&gt;=3,③一次エネルギー消費量の計算結果!E74-③一次エネルギー消費量の計算結果!F74,"-"),"-")</f>
        <v>-</v>
      </c>
      <c r="NP26" s="215" t="str">
        <f>IF($A26&lt;=①基本情報と建物情報の入力!$G$20,IF(①基本情報と建物情報の入力!$H48&gt;=1,③一次エネルギー消費量の計算結果!G72-③一次エネルギー消費量の計算結果!H72,"-"),"-")</f>
        <v>-</v>
      </c>
      <c r="NQ26" s="216" t="str">
        <f>IF($A26&lt;=①基本情報と建物情報の入力!$G$20,IF(①基本情報と建物情報の入力!$H48&gt;=2,③一次エネルギー消費量の計算結果!G73-③一次エネルギー消費量の計算結果!H73,"-"),"-")</f>
        <v>-</v>
      </c>
      <c r="NR26" s="217" t="str">
        <f>IF($A26&lt;=①基本情報と建物情報の入力!$G$20,IF(①基本情報と建物情報の入力!$H48&gt;=3,③一次エネルギー消費量の計算結果!G74-③一次エネルギー消費量の計算結果!H74,"-"),"-")</f>
        <v>-</v>
      </c>
      <c r="NS26" s="215" t="str">
        <f>IF($A26&lt;=①基本情報と建物情報の入力!$G$20, IF(①基本情報と建物情報の入力!$H48&gt;=1,NM26*MX26,"-"), "-")</f>
        <v>-</v>
      </c>
      <c r="NT26" s="216" t="str">
        <f>IF($A26&lt;=①基本情報と建物情報の入力!$G$20, IF(①基本情報と建物情報の入力!$H48&gt;=2,NN26*MY26,"-"), "-")</f>
        <v>-</v>
      </c>
      <c r="NU26" s="217" t="str">
        <f>IF($A26&lt;=①基本情報と建物情報の入力!$G$20, IF(①基本情報と建物情報の入力!$H48&gt;=3,NO26*MZ26,"-"), "-")</f>
        <v>-</v>
      </c>
      <c r="NV26" s="215" t="str">
        <f>IF($A26&lt;=①基本情報と建物情報の入力!$G$20, IF(①基本情報と建物情報の入力!$H48&gt;=1,NP26*MX26,"-"), "-")</f>
        <v>-</v>
      </c>
      <c r="NW26" s="216" t="str">
        <f>IF($A26&lt;=①基本情報と建物情報の入力!$G$20, IF(①基本情報と建物情報の入力!$H48&gt;=2,NQ26*MY26,"-"), "-")</f>
        <v>-</v>
      </c>
      <c r="NX26" s="216" t="str">
        <f>IF($A26&lt;=①基本情報と建物情報の入力!$G$20, IF(①基本情報と建物情報の入力!$H48&gt;=3,NR26*MZ26,"-"), "-")</f>
        <v>-</v>
      </c>
      <c r="NY26" s="186"/>
      <c r="NZ26" s="186"/>
    </row>
    <row r="27" spans="1:390" s="16" customFormat="1">
      <c r="A27" s="155">
        <f t="shared" si="0"/>
        <v>21</v>
      </c>
      <c r="B27" s="156" t="s">
        <v>104</v>
      </c>
      <c r="C27" s="157" t="str">
        <f>IF(A27&lt;=①基本情報と建物情報の入力!$G$20, ①基本情報と建物情報の入力!$G$19/①基本情報と建物情報の入力!$G$20, "-")</f>
        <v>-</v>
      </c>
      <c r="D27" s="157" t="str">
        <f>IF(A27&lt;=①基本情報と建物情報の入力!$G$20, IF(①基本情報と建物情報の入力!H49&gt;=1, (①基本情報と建物情報の入力!$D49+SQRT(①基本情報と建物情報の入力!$D49^2-16*①基本情報と建物情報の入力!$C49))/4, "-"), "-")</f>
        <v>-</v>
      </c>
      <c r="E27" s="157" t="str">
        <f>IF(A27&lt;=①基本情報と建物情報の入力!$G$20, IF(①基本情報と建物情報の入力!H49&gt;=1, (①基本情報と建物情報の入力!$D49-SQRT(①基本情報と建物情報の入力!$D49^2-16*①基本情報と建物情報の入力!$C49))/4, "-"), "-")</f>
        <v>-</v>
      </c>
      <c r="F27" s="157" t="str">
        <f>IF(A27&lt;=①基本情報と建物情報の入力!$G$20, IF(①基本情報と建物情報の入力!H49&gt;=1, IF(A27=①基本情報と建物情報の入力!$G$20, ①基本情報と建物情報の入力!$C49, ①基本情報と建物情報の入力!G49), "-"), "-")</f>
        <v>-</v>
      </c>
      <c r="G27" s="157" t="str">
        <f>IF(A27&lt;=①基本情報と建物情報の入力!$G$20, IF(①基本情報と建物情報の入力!H49&gt;=1, IF(A27=1, 0, ①基本情報と建物情報の入力!F49), "-"), "-")</f>
        <v>-</v>
      </c>
      <c r="H27" s="158" t="str">
        <f>IF(A27&lt;=①基本情報と建物情報の入力!$G$20,IF(①基本情報と建物情報の入力!H49&gt;=1, ①基本情報と建物情報の入力!$E49*(1-(0.24/①基本情報と建物情報の入力!$H49))*0.64,"-"), "-")</f>
        <v>-</v>
      </c>
      <c r="I27" s="157" t="str">
        <f>IF(A27&lt;=①基本情報と建物情報の入力!$G$20,IF(①基本情報と建物情報の入力!H49&gt;=1,①基本情報と建物情報の入力!$E49*0.12/①基本情報と建物情報の入力!$H49,"-"), "-")</f>
        <v>-</v>
      </c>
      <c r="J27" s="157" t="str">
        <f>IF(A27&lt;=①基本情報と建物情報の入力!$G$20,IF(①基本情報と建物情報の入力!H49&gt;=1,①基本情報と建物情報の入力!$E49*(1-(0.24/①基本情報と建物情報の入力!$H49))*0.36,"-"), "-")</f>
        <v>-</v>
      </c>
      <c r="K27" s="159" t="str">
        <f>IF(A27&lt;=①基本情報と建物情報の入力!$G$20,IF(①基本情報と建物情報の入力!H49&gt;=1,①基本情報と建物情報の入力!$E49*0.12/①基本情報と建物情報の入力!$H49,"-"), "-")</f>
        <v>-</v>
      </c>
      <c r="L27" s="158" t="str">
        <f>IF($A27&lt;=①基本情報と建物情報の入力!$G$20, IF(①基本情報と建物情報の入力!H49&gt;=1,D27*$C27-H27, "-"), "-")</f>
        <v>-</v>
      </c>
      <c r="M27" s="157" t="str">
        <f>IF($A27&lt;=①基本情報と建物情報の入力!$G$20, IF(①基本情報と建物情報の入力!H49&gt;=1,E27*$C27-I27, "-"), "-")</f>
        <v>-</v>
      </c>
      <c r="N27" s="157" t="str">
        <f>IF($A27&lt;=①基本情報と建物情報の入力!$G$20, IF(①基本情報と建物情報の入力!H49&gt;=1,D27*$C27-J27-1.6*①基本情報と建物情報の入力!$H49, "-"), "-")</f>
        <v>-</v>
      </c>
      <c r="O27" s="159" t="str">
        <f>IF($A27&lt;=①基本情報と建物情報の入力!$G$20, IF(①基本情報と建物情報の入力!H49&gt;=1,E27*$C27-K27, "-"), "-")</f>
        <v>-</v>
      </c>
      <c r="P27" s="158" t="str">
        <f>IF(A27&lt;=①基本情報と建物情報の入力!$G$20, IF(①基本情報と建物情報の入力!H49&gt;=1,①基本情報と建物情報の入力!C49/①基本情報と建物情報の入力!H49, "-"), "-")</f>
        <v>-</v>
      </c>
      <c r="Q27" s="157" t="str">
        <f>IF(A27&lt;=①基本情報と建物情報の入力!$G$20, IF(①基本情報と建物情報の入力!H49&gt;=2, ①基本情報と建物情報の入力!C49/①基本情報と建物情報の入力!H49, "-"),"-")</f>
        <v>-</v>
      </c>
      <c r="R27" s="159" t="str">
        <f>IF(A27&lt;=①基本情報と建物情報の入力!$G$20,IF(①基本情報と建物情報の入力!H49&gt;=3, ①基本情報と建物情報の入力!C49/①基本情報と建物情報の入力!H49, "-"),"-")</f>
        <v>-</v>
      </c>
      <c r="S27" s="158" t="str">
        <f>IF($A27&lt;=①基本情報と建物情報の入力!$G$20, IF(①基本情報と建物情報の入力!$H49&gt;=1, IF(①基本情報と建物情報の入力!$I49="有り", P27*室面積の比率!$B$4, P27*室面積の比率!$B$5),"-"), "-")</f>
        <v>-</v>
      </c>
      <c r="T27" s="157" t="str">
        <f>IF($A27&lt;=①基本情報と建物情報の入力!$G$20, IF(①基本情報と建物情報の入力!$H49&gt;=2, IF(①基本情報と建物情報の入力!$I49="有り", Q27*室面積の比率!$B$4, Q27*室面積の比率!$B$5),"-"), "-")</f>
        <v>-</v>
      </c>
      <c r="U27" s="159" t="str">
        <f>IF($A27&lt;=①基本情報と建物情報の入力!$G$20, IF(①基本情報と建物情報の入力!$H49&gt;=3, IF(①基本情報と建物情報の入力!$I49="有り", R27*室面積の比率!$B$4, R27*室面積の比率!$B$5),"-"), "-")</f>
        <v>-</v>
      </c>
      <c r="V27" s="158" t="str">
        <f>IF($A27&lt;=①基本情報と建物情報の入力!$G$20, IF(①基本情報と建物情報の入力!$H49&gt;=1, IF(①基本情報と建物情報の入力!$I49="有り", P27*室面積の比率!$C$4, 0),"-"), "-")</f>
        <v>-</v>
      </c>
      <c r="W27" s="157" t="str">
        <f>IF($A27&lt;=①基本情報と建物情報の入力!$G$20, IF(①基本情報と建物情報の入力!$H49&gt;=2, IF(①基本情報と建物情報の入力!$I49="有り", Q27*室面積の比率!$C$4, 0),"-"), "-")</f>
        <v>-</v>
      </c>
      <c r="X27" s="159" t="str">
        <f>IF($A27&lt;=①基本情報と建物情報の入力!$G$20, IF(①基本情報と建物情報の入力!$H49&gt;=3, IF(①基本情報と建物情報の入力!$I49="有り", R27*室面積の比率!$C$4, 0),"-"), "-")</f>
        <v>-</v>
      </c>
      <c r="Y27" s="158" t="str">
        <f>IF(A27&lt;=①基本情報と建物情報の入力!$G$20, IF(①基本情報と建物情報の入力!H49&gt;=1, F27/①基本情報と建物情報の入力!H49, "-"),"-")</f>
        <v>-</v>
      </c>
      <c r="Z27" s="157" t="str">
        <f>IF(A27&lt;=①基本情報と建物情報の入力!$G$20, IF(①基本情報と建物情報の入力!H49&gt;=2, F27/①基本情報と建物情報の入力!H49, "-"),"-")</f>
        <v>-</v>
      </c>
      <c r="AA27" s="159" t="str">
        <f>IF(A27&lt;=①基本情報と建物情報の入力!$G$20, IF(①基本情報と建物情報の入力!H49&gt;=3, F27/①基本情報と建物情報の入力!H49, "-"),"-")</f>
        <v>-</v>
      </c>
      <c r="AB27" s="158" t="str">
        <f>IF(A27&lt;=①基本情報と建物情報の入力!$G$20, IF(①基本情報と建物情報の入力!H49&gt;=1, G27/①基本情報と建物情報の入力!H49, "-"),"-")</f>
        <v>-</v>
      </c>
      <c r="AC27" s="157" t="str">
        <f>IF(A27&lt;=①基本情報と建物情報の入力!$G$20, IF(①基本情報と建物情報の入力!H49&gt;=2, G27/①基本情報と建物情報の入力!H49, "-"),"-")</f>
        <v>-</v>
      </c>
      <c r="AD27" s="159" t="str">
        <f>IF(A27&lt;=①基本情報と建物情報の入力!$G$20, IF(①基本情報と建物情報の入力!H49&gt;=3, G27/①基本情報と建物情報の入力!H49, "-"),"-")</f>
        <v>-</v>
      </c>
      <c r="AE27" s="158" t="str">
        <f>IF(A27&lt;=①基本情報と建物情報の入力!$G$20, IF(①基本情報と建物情報の入力!H49&gt;=1,H27/①基本情報と建物情報の入力!H49,"-"), "-")</f>
        <v>-</v>
      </c>
      <c r="AF27" s="157" t="str">
        <f>IF(A27&lt;=①基本情報と建物情報の入力!$G$20,IF(①基本情報と建物情報の入力!H49&gt;=1,I27,"-"), "-")</f>
        <v>-</v>
      </c>
      <c r="AG27" s="157" t="str">
        <f>IF(A27&lt;=①基本情報と建物情報の入力!$G$20,IF(①基本情報と建物情報の入力!H49&gt;=1,J27/①基本情報と建物情報の入力!H49,"-"), "-")</f>
        <v>-</v>
      </c>
      <c r="AH27" s="159" t="str">
        <f>IF(A27&lt;=①基本情報と建物情報の入力!$G$20,IF(①基本情報と建物情報の入力!H49&gt;=1,IF(①基本情報と建物情報の入力!H49=1, K27,0), "-"),"-")</f>
        <v>-</v>
      </c>
      <c r="AI27" s="158" t="str">
        <f>IF(A27&lt;=①基本情報と建物情報の入力!$G$20, IF(①基本情報と建物情報の入力!H49&gt;=2, H27/①基本情報と建物情報の入力!H49,"-"),"-")</f>
        <v>-</v>
      </c>
      <c r="AJ27" s="157" t="str">
        <f>IF(A27&lt;=①基本情報と建物情報の入力!$G$20,IF(①基本情報と建物情報の入力!H49&gt;=2, 0, "-"), "-")</f>
        <v>-</v>
      </c>
      <c r="AK27" s="157" t="str">
        <f>IF(A27&lt;=①基本情報と建物情報の入力!$G$20, IF(①基本情報と建物情報の入力!H49&gt;=2, J27/①基本情報と建物情報の入力!H49,"-"),"-")</f>
        <v>-</v>
      </c>
      <c r="AL27" s="159" t="str">
        <f>IF(A27&lt;=①基本情報と建物情報の入力!$G$20, IF(①基本情報と建物情報の入力!H49&gt;=2, K27, "-"), "-")</f>
        <v>-</v>
      </c>
      <c r="AM27" s="158" t="str">
        <f>IF(A27&lt;=①基本情報と建物情報の入力!$G$20, IF(①基本情報と建物情報の入力!H49&gt;=3, H27/①基本情報と建物情報の入力!H49,"-"), "-")</f>
        <v>-</v>
      </c>
      <c r="AN27" s="157" t="str">
        <f>IF(A27&lt;=①基本情報と建物情報の入力!$G$20, IF(①基本情報と建物情報の入力!H49&gt;=3, 0, "-"),"-")</f>
        <v>-</v>
      </c>
      <c r="AO27" s="157" t="str">
        <f>IF(A27&lt;=①基本情報と建物情報の入力!$G$20,IF(①基本情報と建物情報の入力!H49&gt;=3, J27/①基本情報と建物情報の入力!H49,"-"),"-")</f>
        <v>-</v>
      </c>
      <c r="AP27" s="159" t="str">
        <f>IF(A27&lt;=①基本情報と建物情報の入力!$G$20,IF(①基本情報と建物情報の入力!H49&gt;=3, 0, "-"),"-")</f>
        <v>-</v>
      </c>
      <c r="AQ27" s="158" t="str">
        <f>IF(A27&lt;=①基本情報と建物情報の入力!$G$20,IF(①基本情報と建物情報の入力!H49&gt;=1,1.6,"-"), "-")</f>
        <v>-</v>
      </c>
      <c r="AR27" s="157" t="str">
        <f>IF(A27&lt;=①基本情報と建物情報の入力!$G$20, IF(①基本情報と建物情報の入力!H49&gt;=2, 1.6, "-"), "-")</f>
        <v>-</v>
      </c>
      <c r="AS27" s="159" t="str">
        <f>IF(A27&lt;=①基本情報と建物情報の入力!$G$20, IF(①基本情報と建物情報の入力!H49&gt;=3, 1.6, "-"), "-")</f>
        <v>-</v>
      </c>
      <c r="AT27" s="158" t="str">
        <f>IF(A27&lt;=①基本情報と建物情報の入力!$G$20, IF(①基本情報と建物情報の入力!H49&gt;=1,L27/①基本情報と建物情報の入力!H49, "-"), "-")</f>
        <v>-</v>
      </c>
      <c r="AU27" s="157" t="str">
        <f>IF(A27&lt;=①基本情報と建物情報の入力!$G$20, IF(①基本情報と建物情報の入力!H49&gt;=1,M27, "-"), "-")</f>
        <v>-</v>
      </c>
      <c r="AV27" s="157" t="str">
        <f>IF(A27&lt;=①基本情報と建物情報の入力!$G$20, IF(①基本情報と建物情報の入力!H49&gt;=1,N27/①基本情報と建物情報の入力!H49, "-"), "-")</f>
        <v>-</v>
      </c>
      <c r="AW27" s="159" t="str">
        <f>IF(A27&lt;=①基本情報と建物情報の入力!$G$20, IF(①基本情報と建物情報の入力!H49&gt;=1, IF(①基本情報と建物情報の入力!H49=1, O27, 0), "-"), "-")</f>
        <v>-</v>
      </c>
      <c r="AX27" s="158" t="str">
        <f>IF(A27&lt;=①基本情報と建物情報の入力!$G$20, IF(①基本情報と建物情報の入力!H49&gt;=2, L27/①基本情報と建物情報の入力!H49, "-"), "-")</f>
        <v>-</v>
      </c>
      <c r="AY27" s="157" t="str">
        <f>IF(A27&lt;=①基本情報と建物情報の入力!$G$20, IF(①基本情報と建物情報の入力!H49&gt;=2, 0, "-"), "-")</f>
        <v>-</v>
      </c>
      <c r="AZ27" s="157" t="str">
        <f>IF(A27&lt;=①基本情報と建物情報の入力!$G$20, IF(①基本情報と建物情報の入力!H49&gt;=2, N27/①基本情報と建物情報の入力!H49, "-"), "-")</f>
        <v>-</v>
      </c>
      <c r="BA27" s="159" t="str">
        <f>IF(A27&lt;=①基本情報と建物情報の入力!$G$20, IF(①基本情報と建物情報の入力!H49&gt;=2, O27, "-"),"-")</f>
        <v>-</v>
      </c>
      <c r="BB27" s="158" t="str">
        <f>IF(A27&lt;=①基本情報と建物情報の入力!$G$20, IF(①基本情報と建物情報の入力!H49&gt;=3, L27/①基本情報と建物情報の入力!H49, "-"),"-")</f>
        <v>-</v>
      </c>
      <c r="BC27" s="157" t="str">
        <f>IF(A27&lt;=①基本情報と建物情報の入力!$G$20, IF(①基本情報と建物情報の入力!H49&gt;=3, 0, "-"), "-")</f>
        <v>-</v>
      </c>
      <c r="BD27" s="157" t="str">
        <f>IF(A27&lt;=①基本情報と建物情報の入力!$G$20, IF(①基本情報と建物情報の入力!H49&gt;=3, N27/①基本情報と建物情報の入力!H49, "-"),"-")</f>
        <v>-</v>
      </c>
      <c r="BE27" s="159" t="str">
        <f>IF(A27&lt;=①基本情報と建物情報の入力!$G$20, IF(①基本情報と建物情報の入力!H49&gt;=3, 0, "-"), "-")</f>
        <v>-</v>
      </c>
      <c r="BF27" s="158" t="str">
        <f>IF(A27&lt;=①基本情報と建物情報の入力!$G$20, IF(①基本情報と建物情報の入力!H49=1, 0, IF(①基本情報と建物情報の入力!H49&gt;=2, E27*C27, "-")), "-")</f>
        <v>-</v>
      </c>
      <c r="BG27" s="157" t="str">
        <f>IF(A27&lt;=①基本情報と建物情報の入力!$G$20, IF(①基本情報と建物情報の入力!H49&gt;=2, E27*C27, "-"),"-")</f>
        <v>-</v>
      </c>
      <c r="BH27" s="159" t="str">
        <f>IF(A27&lt;=①基本情報と建物情報の入力!$G$20, IF(①基本情報と建物情報の入力!H49&gt;=3, E27*C27*2, "-"), "-")</f>
        <v>-</v>
      </c>
      <c r="BI27" s="158" t="str">
        <f>IF(A27&lt;=①基本情報と建物情報の入力!$G$20, IF(①基本情報と建物情報の入力!H49&gt;=1, IF(A27=1, 0, P27-AB27), "-"), "-")</f>
        <v>-</v>
      </c>
      <c r="BJ27" s="157" t="str">
        <f>IF(A27&lt;=①基本情報と建物情報の入力!$G$20, IF(①基本情報と建物情報の入力!H49&gt;=2, IF(A27=1, 0, Q27-AC27), "-"),"-")</f>
        <v>-</v>
      </c>
      <c r="BK27" s="159" t="str">
        <f>IF(A27&lt;=①基本情報と建物情報の入力!$G$20, IF(①基本情報と建物情報の入力!H49&gt;=3, IF(A27=1, 0, R27-AD27), "-"),"-")</f>
        <v>-</v>
      </c>
      <c r="BL27" s="158" t="str">
        <f>IF(A27&lt;=①基本情報と建物情報の入力!$G$20, IF(①基本情報と建物情報の入力!H49&gt;=1, IF(A27=①基本情報と建物情報の入力!$G$20, 0, P27-Y27), "-"), "-")</f>
        <v>-</v>
      </c>
      <c r="BM27" s="157" t="str">
        <f>IF(A27&lt;=①基本情報と建物情報の入力!$G$20, IF(①基本情報と建物情報の入力!H49&gt;=2, IF(A27=①基本情報と建物情報の入力!$G$20, 0, Q27-Z27), "-"), "-")</f>
        <v>-</v>
      </c>
      <c r="BN27" s="159" t="str">
        <f>IF(A27&lt;=①基本情報と建物情報の入力!$G$20, IF(①基本情報と建物情報の入力!H49&gt;=3, IF(A27=①基本情報と建物情報の入力!$G$20, 0, R27-AA27), "-"), "-")</f>
        <v>-</v>
      </c>
      <c r="BO27" s="160"/>
      <c r="BP27" s="158" t="str">
        <f>IF(A27&lt;=①基本情報と建物情報の入力!$G$20,IF(①基本情報と建物情報の入力!H49&gt;=1,IF(①基本情報と建物情報の入力!H49=1,C27*2/2,C27/2), "-"), "-")</f>
        <v>-</v>
      </c>
      <c r="BQ27" s="157" t="str">
        <f>IF(A27&lt;=①基本情報と建物情報の入力!$G$20, IF(①基本情報と建物情報の入力!H49&gt;=1, C27*2/2, "-"), "-")</f>
        <v>-</v>
      </c>
      <c r="BR27" s="157" t="str">
        <f>IF(A27&lt;=①基本情報と建物情報の入力!$G$20, IF(①基本情報と建物情報の入力!H49&gt;=1, IF(①基本情報と建物情報の入力!H49=1, C27*2/2, C27/2), "-"), "-")</f>
        <v>-</v>
      </c>
      <c r="BS27" s="159" t="str">
        <f>IF(A27&lt;=①基本情報と建物情報の入力!$G$20, IF(①基本情報と建物情報の入力!H49&gt;=1, IF(①基本情報と建物情報の入力!H49=1, C27*2/2, 0), "-"), "-")</f>
        <v>-</v>
      </c>
      <c r="BT27" s="158" t="str">
        <f>IF(A27&lt;=①基本情報と建物情報の入力!$G$20, IF(①基本情報と建物情報の入力!H49&gt;=2, C27/2, "-"), "-")</f>
        <v>-</v>
      </c>
      <c r="BU27" s="157" t="str">
        <f>IF(A27&lt;=①基本情報と建物情報の入力!$G$20, IF(①基本情報と建物情報の入力!H49&gt;=2, 0, "-"), "-")</f>
        <v>-</v>
      </c>
      <c r="BV27" s="157" t="str">
        <f>IF(A27&lt;=①基本情報と建物情報の入力!$G$20, IF(①基本情報と建物情報の入力!H49&gt;=2, C27/2, "-"), "-")</f>
        <v>-</v>
      </c>
      <c r="BW27" s="159" t="str">
        <f>IF(A27&lt;=①基本情報と建物情報の入力!$G$20, IF(①基本情報と建物情報の入力!H49&gt;=2, C27*2/2, "-"), "-")</f>
        <v>-</v>
      </c>
      <c r="BX27" s="158" t="str">
        <f>IF(A27&lt;=①基本情報と建物情報の入力!$G$20, IF(①基本情報と建物情報の入力!H49&gt;=3, 0, "-"), "-")</f>
        <v>-</v>
      </c>
      <c r="BY27" s="157" t="str">
        <f>IF(A27&lt;=①基本情報と建物情報の入力!$G$20, IF(①基本情報と建物情報の入力!H49&gt;=3, 0, "-"), "-")</f>
        <v>-</v>
      </c>
      <c r="BZ27" s="157" t="str">
        <f>IF(A27&lt;=①基本情報と建物情報の入力!$G$20, IF(①基本情報と建物情報の入力!H49&gt;=3, 0, "-"), "-")</f>
        <v>-</v>
      </c>
      <c r="CA27" s="159" t="str">
        <f>IF(A27&lt;=①基本情報と建物情報の入力!$G$20, IF(①基本情報と建物情報の入力!H49&gt;=3, 0, "-"), "-")</f>
        <v>-</v>
      </c>
      <c r="CB27" s="158" t="str">
        <f>IF(A27&lt;=①基本情報と建物情報の入力!$G$20,IF(①基本情報と建物情報の入力!H49&gt;=1, IF(F27&gt;0, IF(A27=①基本情報と建物情報の入力!$G$20, IF(①基本情報と建物情報の入力!H49=1, (D27+E27)*2, D27/①基本情報と建物情報の入力!H49*2+E27), IF(①基本情報と建物情報の入力!H49=1, (D27+F27/D27*2), D27/①基本情報と建物情報の入力!H49+F27/D27)),0),"-"),"-")</f>
        <v>-</v>
      </c>
      <c r="CC27" s="157" t="str">
        <f>IF(A27&lt;=①基本情報と建物情報の入力!$G$20, IF(①基本情報と建物情報の入力!H49&gt;=2, IF(F27&gt;0, IF(A27=①基本情報と建物情報の入力!$G$20, D27/①基本情報と建物情報の入力!H49*2+E27, D27/①基本情報と建物情報の入力!H49+F27/D27), 0),"-"),"-")</f>
        <v>-</v>
      </c>
      <c r="CD27" s="159" t="str">
        <f>IF(A27&lt;=①基本情報と建物情報の入力!$G$20, IF(①基本情報と建物情報の入力!H49&gt;=3, IF(F27&gt;0, IF(A27=①基本情報と建物情報の入力!$G$20, D27/①基本情報と建物情報の入力!H49*2, D27/①基本情報と建物情報の入力!H49),0),"-"),"-")</f>
        <v>-</v>
      </c>
      <c r="CE27" s="158" t="str">
        <f>IF(A27&lt;=①基本情報と建物情報の入力!$G$20, IF(①基本情報と建物情報の入力!H49&gt;=1, IF(A27=1,0, IF(G27&gt;0, IF(①基本情報と建物情報の入力!H49=1, D27+G27/D27*2, D27/①基本情報と建物情報の入力!H49+G27/D27),0)),"-"),"-")</f>
        <v>-</v>
      </c>
      <c r="CF27" s="157" t="str">
        <f>IF(A27&lt;=①基本情報と建物情報の入力!$G$20, IF(①基本情報と建物情報の入力!H49&gt;=2, IF(A27=1, 0, IF(G27&gt;0, D27/①基本情報と建物情報の入力!H49+G27/D27, 0)),"-"),"-")</f>
        <v>-</v>
      </c>
      <c r="CG27" s="159" t="str">
        <f>IF(A27&lt;=①基本情報と建物情報の入力!$G$20, IF(①基本情報と建物情報の入力!H49&gt;=3, IF(A27=1, 0, IF(G27&gt;0, D27/①基本情報と建物情報の入力!H49,0)),"-"), "-")</f>
        <v>-</v>
      </c>
      <c r="CH27" s="158" t="str">
        <f>IF(A27&lt;=①基本情報と建物情報の入力!$G$20, IF(①基本情報と建物情報の入力!H49&gt;=1, IF(①基本情報と建物情報の入力!H49=1, D27/①基本情報と建物情報の入力!H49/20*C27, C27/2+D27/①基本情報と建物情報の入力!H49/20*C27), "-"), "-")</f>
        <v>-</v>
      </c>
      <c r="CI27" s="157" t="str">
        <f>IF(A27&lt;=①基本情報と建物情報の入力!$G$20, IF(①基本情報と建物情報の入力!H49&gt;=1, C27*E27/20, "-"), "-")</f>
        <v>-</v>
      </c>
      <c r="CJ27" s="157" t="str">
        <f>IF(A27&lt;=①基本情報と建物情報の入力!$G$20, IF(①基本情報と建物情報の入力!H49&gt;=1,IF(①基本情報と建物情報の入力!H49=1, D27/①基本情報と建物情報の入力!H49/20*C27, C27/2+D27/①基本情報と建物情報の入力!H49/20*C27), "-"), "-")</f>
        <v>-</v>
      </c>
      <c r="CK27" s="159" t="str">
        <f>IF(A27&lt;=①基本情報と建物情報の入力!$G$20, IF(①基本情報と建物情報の入力!H49&gt;=1, IF(①基本情報と建物情報の入力!H49=1, C27*E27/20, 0), "-"), "-")</f>
        <v>-</v>
      </c>
      <c r="CL27" s="158" t="str">
        <f>IF(A27&lt;=①基本情報と建物情報の入力!$G$20, IF(①基本情報と建物情報の入力!H49&gt;=2, C27/2+D27/①基本情報と建物情報の入力!H49/20*C27,"-"), "-")</f>
        <v>-</v>
      </c>
      <c r="CM27" s="157" t="str">
        <f>IF(A27&lt;=①基本情報と建物情報の入力!$G$20, IF(①基本情報と建物情報の入力!H49&gt;=2, 0,"-"), "-")</f>
        <v>-</v>
      </c>
      <c r="CN27" s="157" t="str">
        <f>IF(A27&lt;=①基本情報と建物情報の入力!$G$20, IF(①基本情報と建物情報の入力!H49&gt;=2, C27/2+D27/①基本情報と建物情報の入力!H49/20*C27,"-"), "-")</f>
        <v>-</v>
      </c>
      <c r="CO27" s="159" t="str">
        <f>IF(A27&lt;=①基本情報と建物情報の入力!$G$20, IF(①基本情報と建物情報の入力!H49&gt;=2, C27*E27/20, "-"), "-")</f>
        <v>-</v>
      </c>
      <c r="CP27" s="158" t="str">
        <f>IF(A27&lt;=①基本情報と建物情報の入力!$G$20, IF(①基本情報と建物情報の入力!H49&gt;=3, C27+D27/①基本情報と建物情報の入力!H49/20*C27, "-"), "-")</f>
        <v>-</v>
      </c>
      <c r="CQ27" s="157" t="str">
        <f>IF(A27&lt;=①基本情報と建物情報の入力!$G$20, IF(①基本情報と建物情報の入力!H49&gt;=3, 0, "-"), "-")</f>
        <v>-</v>
      </c>
      <c r="CR27" s="157" t="str">
        <f>IF(A27&lt;=①基本情報と建物情報の入力!$G$20, IF(①基本情報と建物情報の入力!H49&gt;=3, C27+D27/①基本情報と建物情報の入力!H49/20*C27, "-"), "-")</f>
        <v>-</v>
      </c>
      <c r="CS27" s="159" t="str">
        <f>IF(A27&lt;=①基本情報と建物情報の入力!$G$20, IF(①基本情報と建物情報の入力!H49&gt;=3, 0, "-"), "-")</f>
        <v>-</v>
      </c>
      <c r="CT27" s="158" t="str">
        <f>IF(A27&lt;=①基本情報と建物情報の入力!$G$20, IF(①基本情報と建物情報の入力!H49&gt;=1, IF(F27&gt;0, IF(A27=①基本情報と建物情報の入力!$G$20, IF(①基本情報と建物情報の入力!H49=1, D27*E27/20/①基本情報と建物情報の入力!H49*2, E27/2+D27*E27/20/①基本情報と建物情報の入力!H49*2),IF(①基本情報と建物情報の入力!H49=1, F27/10/①基本情報と建物情報の入力!H49,F27/D27/2+F27/10/①基本情報と建物情報の入力!H49)),0),"-"),"-")</f>
        <v>-</v>
      </c>
      <c r="CU27" s="157" t="str">
        <f>IF(A27&lt;=①基本情報と建物情報の入力!$G$20, IF(①基本情報と建物情報の入力!H49&gt;=2, IF(F27&gt;0, IF(A27=①基本情報と建物情報の入力!$G$20,E27/2+D27*E27/20/①基本情報と建物情報の入力!H49*2, F27/D27/2+F27/10/①基本情報と建物情報の入力!H49),0),"-"),"-")</f>
        <v>-</v>
      </c>
      <c r="CV27" s="159" t="str">
        <f>IF(A27&lt;=①基本情報と建物情報の入力!$G$20, IF(①基本情報と建物情報の入力!H49&gt;=3, IF(F27&gt;0, IF(A27=①基本情報と建物情報の入力!$G$20, E27+E27*D27/20/①基本情報と建物情報の入力!H49*2, F27/D27+F27/10/①基本情報と建物情報の入力!H49),0),"-"), "-")</f>
        <v>-</v>
      </c>
      <c r="CW27" s="158" t="str">
        <f>IF(A27&lt;=①基本情報と建物情報の入力!$G$20, IF(①基本情報と建物情報の入力!H49&gt;=1, IF(A27=1, IF(A27=①基本情報と建物情報の入力!$G$20, 0, IF(F27&gt;0, 0, IF(G28&gt;0, 0, D27/①基本情報と建物情報の入力!H49/2))), IF(A27=①基本情報と建物情報の入力!$G$20, IF(G27&gt;0, 0, IF(F26&gt;0, 0, D27/①基本情報と建物情報の入力!H49/2)), IF(F27&gt;0, IF(G27&gt;0, 0, IF(F26&gt;0, 0, D27/①基本情報と建物情報の入力!H49/2)), IF(G27&gt;0, IF(G28&gt;0, 0, D27/①基本情報と建物情報の入力!H49/2), IF(G28&gt;0, IF(F26&gt;0, 0,D27/①基本情報と建物情報の入力!H49/2), IF(F26&gt;0, D27/①基本情報と建物情報の入力!H49/2, D27/①基本情報と建物情報の入力!H49)))))),"-"),"-")</f>
        <v>-</v>
      </c>
      <c r="CX27" s="157" t="str">
        <f>IF(A27&lt;=①基本情報と建物情報の入力!$G$20, IF(①基本情報と建物情報の入力!H49&gt;=1, IF(A27=1, IF(A27=①基本情報と建物情報の入力!$G$20, 0, E27/2), IF(A27=①基本情報と建物情報の入力!$G$20, E27/2, E27)),"-"),"-")</f>
        <v>-</v>
      </c>
      <c r="CY27" s="157" t="str">
        <f>IF(A27&lt;=①基本情報と建物情報の入力!$G$20, IF(①基本情報と建物情報の入力!H49&gt;=1, IF(A27=1, IF(A27=①基本情報と建物情報の入力!$G$20, 0, D27/①基本情報と建物情報の入力!H49/2), IF(A27=①基本情報と建物情報の入力!$G$20, D27/①基本情報と建物情報の入力!H49/2, D27/①基本情報と建物情報の入力!H49)),"-"),"-")</f>
        <v>-</v>
      </c>
      <c r="CZ27" s="159" t="str">
        <f>IF(A27&lt;=①基本情報と建物情報の入力!$G$20, IF(①基本情報と建物情報の入力!H49&gt;=1, IF(A27=1, IF(A27=①基本情報と建物情報の入力!$G$20, 0, IF(①基本情報と建物情報の入力!H49=1, E27/2, 0)), IF(A27=①基本情報と建物情報の入力!$G$20, IF(①基本情報と建物情報の入力!H49=1, E27/2, 0),IF(①基本情報と建物情報の入力!H49=1, E27, 0))),"-"),"-")</f>
        <v>-</v>
      </c>
      <c r="DA27" s="161" t="str">
        <f>IF(A27&lt;=①基本情報と建物情報の入力!$G$20, IF(①基本情報と建物情報の入力!H49&gt;=2, IF(A27=1, IF(A27=①基本情報と建物情報の入力!$G$20, 0, IF(F27&gt;0, 0, IF(G28&gt;0, 0, D27/①基本情報と建物情報の入力!H49/2))), IF(A27=①基本情報と建物情報の入力!$G$20, IF(G27&gt;0, 0, IF(F26&gt;0, 0, D27/①基本情報と建物情報の入力!H49/2)), IF(F27&gt;0, IF(G27&gt;0, 0, IF(F26&gt;0, 0, D27/①基本情報と建物情報の入力!H49/2)), IF(G27&gt;0, IF(G28&gt;0, 0, D27/①基本情報と建物情報の入力!H49/2), IF(G28&gt;0,IF(F26&gt;0, 0, D27/①基本情報と建物情報の入力!H49/2), IF(F26&gt;0, D27/①基本情報と建物情報の入力!H49/2, D27/①基本情報と建物情報の入力!H49)))))),"-"),"-")</f>
        <v>-</v>
      </c>
      <c r="DB27" s="157" t="str">
        <f>IF(A27&lt;=①基本情報と建物情報の入力!$G$20, IF(①基本情報と建物情報の入力!H49&gt;=2, 0,"-"),"-")</f>
        <v>-</v>
      </c>
      <c r="DC27" s="157" t="str">
        <f>IF(A27&lt;=①基本情報と建物情報の入力!$G$20, IF(①基本情報と建物情報の入力!H49&gt;=2, IF(A27=1, IF(A27=①基本情報と建物情報の入力!$G$20, 0, D27/①基本情報と建物情報の入力!H49/2), IF(A27=①基本情報と建物情報の入力!$G$20, D27/①基本情報と建物情報の入力!H49/2, D27/①基本情報と建物情報の入力!H49)),"-"),"-")</f>
        <v>-</v>
      </c>
      <c r="DD27" s="159" t="str">
        <f>IF(A27&lt;=①基本情報と建物情報の入力!$G$20, IF(①基本情報と建物情報の入力!H49&gt;=2, IF(A27=1, IF(A27=①基本情報と建物情報の入力!$G$20, 0, E27/2), IF(A27=①基本情報と建物情報の入力!$G$20, E27/2, E27)),"-"),"-")</f>
        <v>-</v>
      </c>
      <c r="DE27" s="162" t="str">
        <f>IF(A27&lt;=①基本情報と建物情報の入力!$G$20, IF(①基本情報と建物情報の入力!H49&gt;=3, IF(A27=1, IF(A27=①基本情報と建物情報の入力!$G$20, 0, IF(F27&gt;0, 0, IF(G28&gt;0, 0, D27/①基本情報と建物情報の入力!H49/2))), IF(A27=①基本情報と建物情報の入力!$G$20, IF(G27&gt;0, 0, IF(F26&gt;0, 0, D27/①基本情報と建物情報の入力!H49/2)), IF(F27&gt;0, IF(G27&gt;0, 0, IF(F26&gt;0, 0, D27/①基本情報と建物情報の入力!H49/2)), IF(G27&gt;0, IF(G28&gt;0, 0, D27/①基本情報と建物情報の入力!H49/2), IF(G28&gt;0, IF(F26&gt;0, 0, D27/①基本情報と建物情報の入力!H49/2), IF(F26&gt;0, D27/①基本情報と建物情報の入力!H49/2, D27/①基本情報と建物情報の入力!H49)))))),"-"),"-")</f>
        <v>-</v>
      </c>
      <c r="DF27" s="157" t="str">
        <f>IF(A27&lt;=①基本情報と建物情報の入力!$G$20, IF(①基本情報と建物情報の入力!H49&gt;=3, 0, "-"),"-")</f>
        <v>-</v>
      </c>
      <c r="DG27" s="157" t="str">
        <f>IF(A27&lt;=①基本情報と建物情報の入力!$G$20, IF(①基本情報と建物情報の入力!H49&gt;=3, IF(A27=1, IF(A27=①基本情報と建物情報の入力!$G$20, 0, D27/①基本情報と建物情報の入力!H49/2), IF(A27=①基本情報と建物情報の入力!$G$20, D27/①基本情報と建物情報の入力!H49/2, D27/①基本情報と建物情報の入力!H49)),"-"),"-")</f>
        <v>-</v>
      </c>
      <c r="DH27" s="159" t="str">
        <f>IF(A27&lt;=①基本情報と建物情報の入力!$G$20, IF(①基本情報と建物情報の入力!H49&gt;=3, 0, "-"),"-")</f>
        <v>-</v>
      </c>
      <c r="DI27" s="158" t="str">
        <f>IF(A27&lt;=①基本情報と建物情報の入力!$G$20, IF(①基本情報と建物情報の入力!H49&gt;=1, IF(A27=1, 0, IF(G27&gt;0, IF(①基本情報と建物情報の入力!H49=1, G27/10/①基本情報と建物情報の入力!H49, G27/D27/2+G27/10/①基本情報と建物情報の入力!H49), 0)),"-"),"-")</f>
        <v>-</v>
      </c>
      <c r="DJ27" s="157" t="str">
        <f>IF(A27&lt;=①基本情報と建物情報の入力!$G$20, IF(①基本情報と建物情報の入力!H49&gt;=2, IF(A27=1, 0, IF(G27&gt;0, G27/D27/2+G27/10/①基本情報と建物情報の入力!H49, 0)),"-"),"-")</f>
        <v>-</v>
      </c>
      <c r="DK27" s="159" t="str">
        <f>IF(A27&lt;=①基本情報と建物情報の入力!$G$20, IF(①基本情報と建物情報の入力!H49&gt;=3, IF(A27=1, 0, IF(G27&gt;0, G27/D27+G27/10/①基本情報と建物情報の入力!H49, 0)),"-"),"-")</f>
        <v>-</v>
      </c>
      <c r="DL27" s="158" t="str">
        <f>IF(A27&lt;=①基本情報と建物情報の入力!$G$20, IF(①基本情報と建物情報の入力!H49&gt;=1, IF(A27=1, IF(A27=①基本情報と建物情報の入力!$G$20, 0, IF(F27&gt;0, D27/①基本情報と建物情報の入力!H49/2, 0)), IF(A27=①基本情報と建物情報の入力!$G$20, IF(F26&gt;0, D27/①基本情報と建物情報の入力!H49/2, 0), IF(F27&gt;0, IF(F26&gt;0, D27/①基本情報と建物情報の入力!H49, D27/①基本情報と建物情報の入力!H49/2), IF(F26&gt;0, D27/①基本情報と建物情報の入力!H49/2, 0)))),"-"),"-")</f>
        <v>-</v>
      </c>
      <c r="DM27" s="157" t="str">
        <f>IF(A27&lt;=①基本情報と建物情報の入力!$G$20, IF(①基本情報と建物情報の入力!H49&gt;=2, IF(A27=1, IF(A27=①基本情報と建物情報の入力!$G$20, 0, IF(F27&gt;0, D27/①基本情報と建物情報の入力!H49/2, 0)), IF(A27=①基本情報と建物情報の入力!$G$20, IF(F26&gt;0, D27/①基本情報と建物情報の入力!H49/2, 0), IF(F27&gt;0, IF(F26&gt;0, D27/①基本情報と建物情報の入力!H49, D27/①基本情報と建物情報の入力!H49/2), IF(F26&gt;0, D27/①基本情報と建物情報の入力!H49/2, 0)))),"-"),"-")</f>
        <v>-</v>
      </c>
      <c r="DN27" s="159" t="str">
        <f>IF(A27&lt;=①基本情報と建物情報の入力!$G$20, IF(①基本情報と建物情報の入力!H49&gt;=3, IF(A27=1, IF(A27=①基本情報と建物情報の入力!$G$20, 0, IF(F27&gt;0, D27/①基本情報と建物情報の入力!H49/2, 0)), IF(A27=①基本情報と建物情報の入力!$G$20, IF(F26&gt;0, D27/①基本情報と建物情報の入力!H49/2, 0), IF(F27&gt;0, IF(F26&gt;0, D27/①基本情報と建物情報の入力!H49, D27/①基本情報と建物情報の入力!H49/2), IF(F26&gt;0, D27/①基本情報と建物情報の入力!H49/2, 0)))),"-"),"-")</f>
        <v>-</v>
      </c>
      <c r="DO27" s="158" t="str">
        <f>IF(A27&lt;=①基本情報と建物情報の入力!$G$20, IF(①基本情報と建物情報の入力!H49&gt;=1, IF(A27=1, IF(A27=①基本情報と建物情報の入力!$G$20, 0, IF(G28&gt;0, D27/①基本情報と建物情報の入力!H49/2, 0)), IF(A27=①基本情報と建物情報の入力!$G$20, IF(G27&gt;0, D27/①基本情報と建物情報の入力!H49/2,0), IF(G27&gt;0, IF(G28&gt;0, D27/①基本情報と建物情報の入力!H50, D27/①基本情報と建物情報の入力!H49/2), IF(G28&gt;0, D27/①基本情報と建物情報の入力!H49/2,0)))),"-"),"-")</f>
        <v>-</v>
      </c>
      <c r="DP27" s="157" t="str">
        <f>IF(A27&lt;=①基本情報と建物情報の入力!$G$20, IF(①基本情報と建物情報の入力!H49&gt;=2, IF(A27=1, IF(A27=①基本情報と建物情報の入力!$G$20, 0, IF(G28&gt;0, D27/①基本情報と建物情報の入力!H49/2, 0)), IF(A27=①基本情報と建物情報の入力!$G$20, IF(G27&gt;0, D27/①基本情報と建物情報の入力!H49/2,0), IF(G27&gt;0, IF(G28&gt;0, D27/①基本情報と建物情報の入力!H50, D27/①基本情報と建物情報の入力!H49/2), IF(G28&gt;0, D27/①基本情報と建物情報の入力!H49/2,0)))),"-"),"-")</f>
        <v>-</v>
      </c>
      <c r="DQ27" s="159" t="str">
        <f>IF(A27&lt;=①基本情報と建物情報の入力!$G$20, IF(①基本情報と建物情報の入力!H49&gt;=3, IF(A27=1, IF(A27=①基本情報と建物情報の入力!$G$20, 0, IF(G28&gt;0, D27/①基本情報と建物情報の入力!H49/2, 0)), IF(A27=①基本情報と建物情報の入力!$G$20, IF(G27&gt;0, D27/①基本情報と建物情報の入力!H49/2,0), IF(G27&gt;0, IF(G28&gt;0, D27/①基本情報と建物情報の入力!H50, D27/①基本情報と建物情報の入力!H49/2), IF(G28&gt;0, D27/①基本情報と建物情報の入力!H49/2,0)))),"-"),"-")</f>
        <v>-</v>
      </c>
      <c r="DR27" s="158" t="str">
        <f>IF(A27&lt;=①基本情報と建物情報の入力!$G$20, IF(①基本情報と建物情報の入力!H49&gt;=1, IF(A27=1, D27/①基本情報と建物情報の入力!H49, 0),"-"),"-")</f>
        <v>-</v>
      </c>
      <c r="DS27" s="157" t="str">
        <f>IF(A27&lt;=①基本情報と建物情報の入力!$G$20, IF(①基本情報と建物情報の入力!H49&gt;=1, IF(A27=1, E27, 0),"-"),"-")</f>
        <v>-</v>
      </c>
      <c r="DT27" s="157" t="str">
        <f>IF(A27&lt;=①基本情報と建物情報の入力!$G$20, IF(①基本情報と建物情報の入力!H49&gt;=1, IF(A27=1, D27/①基本情報と建物情報の入力!H49, 0),"-"),"-")</f>
        <v>-</v>
      </c>
      <c r="DU27" s="159" t="str">
        <f>IF(A27&lt;=①基本情報と建物情報の入力!$G$20, IF(①基本情報と建物情報の入力!H49&gt;=1, IF(A27=1, IF(①基本情報と建物情報の入力!H49=1, E27, 0), 0),"-"),"-")</f>
        <v>-</v>
      </c>
      <c r="DV27" s="158" t="str">
        <f>IF(A27&lt;=①基本情報と建物情報の入力!$G$20, IF(①基本情報と建物情報の入力!H49&gt;=2, IF(A27=1, D27/①基本情報と建物情報の入力!H49, 0),"-"),"-")</f>
        <v>-</v>
      </c>
      <c r="DW27" s="157" t="str">
        <f>IF(A27&lt;=①基本情報と建物情報の入力!$G$20, IF(①基本情報と建物情報の入力!H49&gt;=2, 0,"-"),"-")</f>
        <v>-</v>
      </c>
      <c r="DX27" s="157" t="str">
        <f>IF(A27&lt;=①基本情報と建物情報の入力!$G$20, IF(①基本情報と建物情報の入力!H49&gt;=2, IF(A27=1, D27/①基本情報と建物情報の入力!H49, 0),"-"),"-")</f>
        <v>-</v>
      </c>
      <c r="DY27" s="159" t="str">
        <f>IF(A27&lt;=①基本情報と建物情報の入力!$G$20, IF(①基本情報と建物情報の入力!H49&gt;=2, IF(A27=1, E27, 0),"-"),"-")</f>
        <v>-</v>
      </c>
      <c r="DZ27" s="158" t="str">
        <f>IF(A27&lt;=①基本情報と建物情報の入力!$G$20, IF(①基本情報と建物情報の入力!H49&gt;=3, IF(A27=1, D27/①基本情報と建物情報の入力!H49, 0),"-"),"-")</f>
        <v>-</v>
      </c>
      <c r="EA27" s="157" t="str">
        <f>IF(A27&lt;=①基本情報と建物情報の入力!$G$20, IF(①基本情報と建物情報の入力!H49&gt;=3, 0, "-"),"-")</f>
        <v>-</v>
      </c>
      <c r="EB27" s="157" t="str">
        <f>IF(A27&lt;=①基本情報と建物情報の入力!$G$20, IF(①基本情報と建物情報の入力!H49&gt;=3, IF(A27=1, D27/①基本情報と建物情報の入力!H49, 0),"-"),"-")</f>
        <v>-</v>
      </c>
      <c r="EC27" s="159" t="str">
        <f>IF(A27&lt;=①基本情報と建物情報の入力!$G$20, IF(①基本情報と建物情報の入力!H49&gt;=3, 0, "-"),"-")</f>
        <v>-</v>
      </c>
      <c r="ED27" s="158" t="str">
        <f>IF(A27&lt;=①基本情報と建物情報の入力!$G$20, IF(①基本情報と建物情報の入力!H49&gt;=1, IF(A27=1, IF(①基本情報と建物情報の入力!H49=1, D27*E27/①基本情報と建物情報の入力!H49/10, E27/2+D27*E27/①基本情報と建物情報の入力!H49/10),0),"-"),"-")</f>
        <v>-</v>
      </c>
      <c r="EE27" s="157" t="str">
        <f>IF(A27&lt;=①基本情報と建物情報の入力!$G$20, IF(①基本情報と建物情報の入力!H49&gt;=2, IF(A27=1, E27/2+D27*E27/①基本情報と建物情報の入力!H49/10,0),"-"),"-")</f>
        <v>-</v>
      </c>
      <c r="EF27" s="159" t="str">
        <f>IF(A27&lt;=①基本情報と建物情報の入力!$G$20, IF(①基本情報と建物情報の入力!H49&gt;=3, IF(A27=1, E27+D27*E27/①基本情報と建物情報の入力!H49/10,0),"-"),"-")</f>
        <v>-</v>
      </c>
      <c r="EG27" s="160"/>
      <c r="EH27" s="158" t="str">
        <f>IF(A27&lt;=①基本情報と建物情報の入力!$G$20, IF(①基本情報と建物情報の入力!H49&gt;=1, SUM(AT27:AU27,AW27),"-"),"-")</f>
        <v>-</v>
      </c>
      <c r="EI27" s="157" t="str">
        <f>IF(A27&lt;=①基本情報と建物情報の入力!$G$20, IF(①基本情報と建物情報の入力!H49&gt;=2, SUM(AX27:AY27,BA27),"-"),"-")</f>
        <v>-</v>
      </c>
      <c r="EJ27" s="159" t="str">
        <f>IF(A27&lt;=①基本情報と建物情報の入力!$G$20, IF(①基本情報と建物情報の入力!H49&gt;=3, SUM(BB27:BC27,BE27),"-"),"-")</f>
        <v>-</v>
      </c>
      <c r="EK27" s="158" t="str">
        <f>IF(A27&lt;=①基本情報と建物情報の入力!$G$20, IF(①基本情報と建物情報の入力!H49&gt;=1,  AV27,"-"),"-")</f>
        <v>-</v>
      </c>
      <c r="EL27" s="157" t="str">
        <f>IF(A27&lt;=①基本情報と建物情報の入力!$G$20, IF(①基本情報と建物情報の入力!H49&gt;=2,AZ27,"-"),"-")</f>
        <v>-</v>
      </c>
      <c r="EM27" s="159" t="str">
        <f>IF(A27&lt;=①基本情報と建物情報の入力!$G$20, IF(①基本情報と建物情報の入力!H49&gt;=3, BD27,"-"),"-")</f>
        <v>-</v>
      </c>
      <c r="EN27" s="158" t="str">
        <f>IF($A27&lt;=①基本情報と建物情報の入力!$G$20, IF(①基本情報と建物情報の入力!$H49&gt;=1, SUM(AE27:AF27,AH27),"-"),"-")</f>
        <v>-</v>
      </c>
      <c r="EO27" s="157" t="str">
        <f>IF($A27&lt;=①基本情報と建物情報の入力!$G$20, IF(①基本情報と建物情報の入力!$H49&gt;=2, SUM(AI27:AJ27,AL27),"-"),"-")</f>
        <v>-</v>
      </c>
      <c r="EP27" s="159" t="str">
        <f>IF($A27&lt;=①基本情報と建物情報の入力!$G$20, IF(①基本情報と建物情報の入力!$H49&gt;=3, SUM(AM27:AN27,AP27),"-"),"-")</f>
        <v>-</v>
      </c>
      <c r="EQ27" s="158" t="str">
        <f>IF($A27&lt;=①基本情報と建物情報の入力!$G$20, IF(①基本情報と建物情報の入力!$H49&gt;=1, AG27,"-"),"-")</f>
        <v>-</v>
      </c>
      <c r="ER27" s="157" t="str">
        <f>IF($A27&lt;=①基本情報と建物情報の入力!$G$20, IF(①基本情報と建物情報の入力!$H49&gt;=2, AK27,"-"),"-")</f>
        <v>-</v>
      </c>
      <c r="ES27" s="159" t="str">
        <f>IF($A27&lt;=①基本情報と建物情報の入力!$G$20, IF(①基本情報と建物情報の入力!$H49&gt;=3, AO27,"-"),"-")</f>
        <v>-</v>
      </c>
      <c r="ET27" s="160"/>
      <c r="EU27" s="158" t="str">
        <f>IF($A27&lt;=①基本情報と建物情報の入力!$G$20, IF(①基本情報と建物情報の入力!$H49&gt;=1,SUM(EH27,EK27),"-"),"-")</f>
        <v>-</v>
      </c>
      <c r="EV27" s="157" t="str">
        <f>IF($A27&lt;=①基本情報と建物情報の入力!$G$20, IF(①基本情報と建物情報の入力!$H49&gt;=2,SUM(EI27,EL27),"-"),"-")</f>
        <v>-</v>
      </c>
      <c r="EW27" s="159" t="str">
        <f>IF($A27&lt;=①基本情報と建物情報の入力!$G$20, IF(①基本情報と建物情報の入力!$H49&gt;=3,SUM(EJ27,EM27),"-"),"-")</f>
        <v>-</v>
      </c>
      <c r="EX27" s="158" t="str">
        <f>IF($A27&lt;=①基本情報と建物情報の入力!$G$20, IF(①基本情報と建物情報の入力!$H49&gt;=1,   Y27,"-"),"-")</f>
        <v>-</v>
      </c>
      <c r="EY27" s="157" t="str">
        <f>IF($A27&lt;=①基本情報と建物情報の入力!$G$20, IF(①基本情報と建物情報の入力!$H49&gt;=1,   Z27,"-"),"-")</f>
        <v>-</v>
      </c>
      <c r="EZ27" s="159" t="str">
        <f>IF($A27&lt;=①基本情報と建物情報の入力!$G$20, IF(①基本情報と建物情報の入力!$H49&gt;=1,   AA27,"-"),"-")</f>
        <v>-</v>
      </c>
      <c r="FA27" s="158" t="str">
        <f>IF($A27&lt;=①基本情報と建物情報の入力!$G$20, IF(①基本情報と建物情報の入力!$H49&gt;=1, IF($A27=1, P27, 0),"-"),"-")</f>
        <v>-</v>
      </c>
      <c r="FB27" s="157" t="str">
        <f>IF($A27&lt;=①基本情報と建物情報の入力!$G$20, IF(①基本情報と建物情報の入力!$H49&gt;=2, IF($A27=1, Q27, 0),"-"),"-")</f>
        <v>-</v>
      </c>
      <c r="FC27" s="159" t="str">
        <f>IF($A27&lt;=①基本情報と建物情報の入力!$G$20, IF(①基本情報と建物情報の入力!$H49&gt;=3, IF($A27=1, R27, 0),"-"),"-")</f>
        <v>-</v>
      </c>
      <c r="FD27" s="158" t="str">
        <f>IF($A27&lt;=①基本情報と建物情報の入力!$G$20, IF(①基本情報と建物情報の入力!$H49&gt;=1, AB27,"-"),"-")</f>
        <v>-</v>
      </c>
      <c r="FE27" s="157" t="str">
        <f>IF($A27&lt;=①基本情報と建物情報の入力!$G$20, IF(①基本情報と建物情報の入力!$H49&gt;=2, AC27,"-"),"-")</f>
        <v>-</v>
      </c>
      <c r="FF27" s="159" t="str">
        <f>IF($A27&lt;=①基本情報と建物情報の入力!$G$20, IF(①基本情報と建物情報の入力!$H49&gt;=3, AD27,"-"),"-")</f>
        <v>-</v>
      </c>
      <c r="FG27" s="158" t="str">
        <f>IF($A27&lt;=①基本情報と建物情報の入力!$G$20, IF(①基本情報と建物情報の入力!$H49&gt;=1, BF27,"-"),"-")</f>
        <v>-</v>
      </c>
      <c r="FH27" s="157" t="str">
        <f>IF($A27&lt;=①基本情報と建物情報の入力!$G$20, IF(①基本情報と建物情報の入力!$H49&gt;=2, BG27,"-"),"-")</f>
        <v>-</v>
      </c>
      <c r="FI27" s="159" t="str">
        <f>IF($A27&lt;=①基本情報と建物情報の入力!$G$20, IF(①基本情報と建物情報の入力!$H49&gt;=3, BH27,"-"),"-")</f>
        <v>-</v>
      </c>
      <c r="FJ27" s="158" t="str">
        <f>IF($A27&lt;=①基本情報と建物情報の入力!$G$20, IF(①基本情報と建物情報の入力!$H49&gt;=1, IF($A27=1, 0, BI27),"-"),"-")</f>
        <v>-</v>
      </c>
      <c r="FK27" s="157" t="str">
        <f>IF($A27&lt;=①基本情報と建物情報の入力!$G$20, IF(①基本情報と建物情報の入力!$H49&gt;=1, IF($A27=1, 0, BJ27),"-"),"-")</f>
        <v>-</v>
      </c>
      <c r="FL27" s="159" t="str">
        <f>IF($A27&lt;=①基本情報と建物情報の入力!$G$20, IF(①基本情報と建物情報の入力!$H49&gt;=1, IF($A27=1, 0, BK27),"-"),"-")</f>
        <v>-</v>
      </c>
      <c r="FM27" s="158" t="str">
        <f>IF($A27&lt;=①基本情報と建物情報の入力!$G$20, IF(①基本情報と建物情報の入力!$H49&gt;=1, BL27,"-"),"-")</f>
        <v>-</v>
      </c>
      <c r="FN27" s="157" t="str">
        <f>IF($A27&lt;=①基本情報と建物情報の入力!$G$20, IF(①基本情報と建物情報の入力!$H49&gt;=2, BM27,"-"),"-")</f>
        <v>-</v>
      </c>
      <c r="FO27" s="159" t="str">
        <f>IF($A27&lt;=①基本情報と建物情報の入力!$G$20, IF(①基本情報と建物情報の入力!$H49&gt;=3, BN27,"-"),"-")</f>
        <v>-</v>
      </c>
      <c r="FP27" s="158" t="str">
        <f>IF($A27&lt;=①基本情報と建物情報の入力!$G$20, IF(①基本情報と建物情報の入力!$H49&gt;=1, SUM(EN27,EQ27),"-"),"-")</f>
        <v>-</v>
      </c>
      <c r="FQ27" s="157" t="str">
        <f>IF($A27&lt;=①基本情報と建物情報の入力!$G$20, IF(①基本情報と建物情報の入力!$H49&gt;=2, SUM(EO27,ER27),"-"),"-")</f>
        <v>-</v>
      </c>
      <c r="FR27" s="159" t="str">
        <f>IF($A27&lt;=①基本情報と建物情報の入力!$G$20, IF(①基本情報と建物情報の入力!$H49&gt;=3, SUM(EP27,ES27),"-"),"-")</f>
        <v>-</v>
      </c>
      <c r="FS27" s="158" t="str">
        <f>IF($A27&lt;=①基本情報と建物情報の入力!$G$20, IF(①基本情報と建物情報の入力!$H49&gt;=1, AQ27,"-"),"-")</f>
        <v>-</v>
      </c>
      <c r="FT27" s="157" t="str">
        <f>IF($A27&lt;=①基本情報と建物情報の入力!$G$20, IF(①基本情報と建物情報の入力!$H49&gt;=2, AR27,"-"),"-")</f>
        <v>-</v>
      </c>
      <c r="FU27" s="159" t="str">
        <f>IF($A27&lt;=①基本情報と建物情報の入力!$G$20, IF(①基本情報と建物情報の入力!$H49&gt;=3, AS27,"-"),"-")</f>
        <v>-</v>
      </c>
      <c r="FV27" s="158" t="str">
        <f>IF($A27&lt;=①基本情報と建物情報の入力!$G$20, IF(①基本情報と建物情報の入力!$H49&gt;=1, SUM(EU27,EX27,FA27,FD27,FG27,FJ27,FM27,FP27,FS27),"-"),"-")</f>
        <v>-</v>
      </c>
      <c r="FW27" s="157" t="str">
        <f>IF($A27&lt;=①基本情報と建物情報の入力!$G$20, IF(①基本情報と建物情報の入力!$H49&gt;=2, SUM(EV27,EY27,FB27,FE27,FH27,FK27,FN27,FQ27,FT27),"-"),"-")</f>
        <v>-</v>
      </c>
      <c r="FX27" s="159" t="str">
        <f>IF($A27&lt;=①基本情報と建物情報の入力!$G$20, IF(①基本情報と建物情報の入力!$H49&gt;=3, SUM(EW27,EZ27,FC27,FF27,FI27,FL27,FO27,FR27,FU27),"-"),"-")</f>
        <v>-</v>
      </c>
      <c r="FY27" s="160"/>
      <c r="FZ27" s="158" t="str">
        <f>IF($A27&lt;=①基本情報と建物情報の入力!$G$20, ①基本情報と建物情報の入力!H$61, "-")</f>
        <v>-</v>
      </c>
      <c r="GA27" s="157" t="str">
        <f>IF($A27&lt;=①基本情報と建物情報の入力!$G$20, ①基本情報と建物情報の入力!H$62, "-")</f>
        <v>-</v>
      </c>
      <c r="GB27" s="157" t="str">
        <f>IF($A27&lt;=①基本情報と建物情報の入力!$G$20, ①基本情報と建物情報の入力!H$63, "-")</f>
        <v>-</v>
      </c>
      <c r="GC27" s="157" t="str">
        <f>IF($A27&lt;=①基本情報と建物情報の入力!$G$20, ①基本情報と建物情報の入力!H$64, "-")</f>
        <v>-</v>
      </c>
      <c r="GD27" s="157" t="str">
        <f>IF($A27&lt;=①基本情報と建物情報の入力!$G$20, ①基本情報と建物情報の入力!H$65, "-")</f>
        <v>-</v>
      </c>
      <c r="GE27" s="157" t="str">
        <f>IF($A27&lt;=①基本情報と建物情報の入力!$G$20, ①基本情報と建物情報の入力!H$66, "-")</f>
        <v>-</v>
      </c>
      <c r="GF27" s="157" t="str">
        <f>IF(A27&lt;=①基本情報と建物情報の入力!$G$20, ①基本情報と建物情報の入力!$H$66/(2*(0.09-0.15)*①基本情報と建物情報の入力!$H$66+1),"-")</f>
        <v>-</v>
      </c>
      <c r="GG27" s="157" t="str">
        <f>IF($A27&lt;=①基本情報と建物情報の入力!$G$20, ①基本情報と建物情報の入力!H$67, "-")</f>
        <v>-</v>
      </c>
      <c r="GH27" s="159" t="str">
        <f>IF($A27&lt;=①基本情報と建物情報の入力!$G$20, 4.65, "-")</f>
        <v>-</v>
      </c>
      <c r="GI27" s="160"/>
      <c r="GJ27" s="158" t="str">
        <f>IF($A27&lt;=①基本情報と建物情報の入力!$G$20,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7" s="157" t="str">
        <f t="array" ref="GK27">IF($A27&lt;=①基本情報と建物情報の入力!$G$20,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7" s="157" t="str">
        <f t="array" ref="GL27">IF($A27&lt;=①基本情報と建物情報の入力!$G$20,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7" s="157" t="str">
        <f t="array" ref="GM27">IF($A27&lt;=①基本情報と建物情報の入力!$G$20,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7" s="157" t="str">
        <f t="array" ref="GN27">IF($A27&lt;=①基本情報と建物情報の入力!$G$20,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7" s="157" t="str">
        <f t="array" ref="GO27">IF($A27&lt;=①基本情報と建物情報の入力!$G$20,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7" s="157" t="str">
        <f t="array" ref="GP27">IF($A27&lt;=①基本情報と建物情報の入力!$G$20,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7" s="157" t="str">
        <f t="array" ref="GQ27">IF($A27&lt;=①基本情報と建物情報の入力!$G$20,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7" s="157" t="str">
        <f t="array" ref="GR27">IF($A27&lt;=①基本情報と建物情報の入力!$G$20,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7" s="157" t="str">
        <f t="array" ref="GS27">IF($A27&lt;=①基本情報と建物情報の入力!$G$20,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7" s="159" t="str">
        <f t="array" ref="GT27">IF($A27&lt;=①基本情報と建物情報の入力!$G$20,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7" s="160"/>
      <c r="GV27" s="158" t="str">
        <f>IF($A27&lt;=①基本情報と建物情報の入力!$G$20, 温度差係数!$A$10, "-")</f>
        <v>-</v>
      </c>
      <c r="GW27" s="157" t="str">
        <f>IF($A27&lt;=①基本情報と建物情報の入力!$G$20,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7" s="157" t="str">
        <f>IF($A27&lt;=①基本情報と建物情報の入力!$G$20, 温度差係数!$B$10, "-")</f>
        <v>-</v>
      </c>
      <c r="GY27" s="159" t="str">
        <f>IF($A27&lt;=①基本情報と建物情報の入力!$G$20, INDEX(温度差係数!$C$10:$J$10, 0, MATCH(①基本情報と建物情報の入力!$G$13, 温度差係数!$C$9:$J$9, 0)), "-")</f>
        <v>-</v>
      </c>
      <c r="GZ27" s="160"/>
      <c r="HA27" s="158" t="str">
        <f>IF($A27&lt;=①基本情報と建物情報の入力!$G$20, IF(①基本情報と建物情報の入力!$H49&gt;=1, EH27*$FZ27*$GV27+EK27*$FZ27*$GW27,"-"),"-")</f>
        <v>-</v>
      </c>
      <c r="HB27" s="157" t="str">
        <f>IF($A27&lt;=①基本情報と建物情報の入力!$G$20, IF(①基本情報と建物情報の入力!$H49&gt;=2, EI27*$FZ27*$GV27+EL27*$FZ27*$GW27,"-"),"-")</f>
        <v>-</v>
      </c>
      <c r="HC27" s="159" t="str">
        <f>IF($A27&lt;=①基本情報と建物情報の入力!$G$20, IF(①基本情報と建物情報の入力!$H49&gt;=3, EJ27*$FZ27*$GV27+EM27*$FZ27*$GW27,"-"),"-")</f>
        <v>-</v>
      </c>
      <c r="HD27" s="158" t="str">
        <f>IF($A27&lt;=①基本情報と建物情報の入力!$G$20, IF(①基本情報と建物情報の入力!$H49&gt;=1, EX27*$GA27*$GV27,"-"),"-")</f>
        <v>-</v>
      </c>
      <c r="HE27" s="157" t="str">
        <f>IF($A27&lt;=①基本情報と建物情報の入力!$G$20, IF(①基本情報と建物情報の入力!$H49&gt;=2, EY27*$GA27*$GV27,"-"),"-")</f>
        <v>-</v>
      </c>
      <c r="HF27" s="159" t="str">
        <f>IF($A27&lt;=①基本情報と建物情報の入力!$G$20, IF(①基本情報と建物情報の入力!$H49&gt;=3, EZ27*$GA27*$GV27,"-"),"-")</f>
        <v>-</v>
      </c>
      <c r="HG27" s="158" t="str">
        <f>IF($A27&lt;=①基本情報と建物情報の入力!$G$20, IF(①基本情報と建物情報の入力!$H49&gt;=1, FA27*$GB27*$GX27,"-"),"-")</f>
        <v>-</v>
      </c>
      <c r="HH27" s="157" t="str">
        <f>IF($A27&lt;=①基本情報と建物情報の入力!$G$20, IF(①基本情報と建物情報の入力!$H49&gt;=2, FB27*$GB27*$GX27,"-"),"-")</f>
        <v>-</v>
      </c>
      <c r="HI27" s="159" t="str">
        <f>IF($A27&lt;=①基本情報と建物情報の入力!$G$20, IF(①基本情報と建物情報の入力!$H49&gt;=3, FC27*$GB27*$GX27,"-"),"-")</f>
        <v>-</v>
      </c>
      <c r="HJ27" s="158" t="str">
        <f>IF($A27&lt;=①基本情報と建物情報の入力!$G$20, IF(①基本情報と建物情報の入力!$H49&gt;=1, FD27*$GC27*$GV27,"-"),"-")</f>
        <v>-</v>
      </c>
      <c r="HK27" s="157" t="str">
        <f>IF($A27&lt;=①基本情報と建物情報の入力!$G$20, IF(①基本情報と建物情報の入力!$H49&gt;=2, FE27*$GC27*$GV27,"-"),"-")</f>
        <v>-</v>
      </c>
      <c r="HL27" s="159" t="str">
        <f>IF($A27&lt;=①基本情報と建物情報の入力!$G$20, IF(①基本情報と建物情報の入力!$H49&gt;=3, FF27*$GC27*$GV27,"-"),"-")</f>
        <v>-</v>
      </c>
      <c r="HM27" s="158" t="str">
        <f>IF($A27&lt;=①基本情報と建物情報の入力!$G$20, IF(①基本情報と建物情報の入力!$H49&gt;=1, FG27*$GD27*$GY27,"-"),"-")</f>
        <v>-</v>
      </c>
      <c r="HN27" s="157" t="str">
        <f>IF($A27&lt;=①基本情報と建物情報の入力!$G$20, IF(①基本情報と建物情報の入力!$H49&gt;=2, FH27*$GD27*$GY27,"-"),"-")</f>
        <v>-</v>
      </c>
      <c r="HO27" s="159" t="str">
        <f>IF($A27&lt;=①基本情報と建物情報の入力!$G$20, IF(①基本情報と建物情報の入力!$H49&gt;=3, FI27*$GD27*$GY27,"-"),"-")</f>
        <v>-</v>
      </c>
      <c r="HP27" s="158" t="str">
        <f>IF($A27&lt;=①基本情報と建物情報の入力!$G$20, IF(①基本情報と建物情報の入力!$H49&gt;=1, FJ27*$GE27*$GY27,"-"),"-")</f>
        <v>-</v>
      </c>
      <c r="HQ27" s="157" t="str">
        <f>IF($A27&lt;=①基本情報と建物情報の入力!$G$20, IF(①基本情報と建物情報の入力!$H49&gt;=2, FK27*$GE27*$GY27,"-"),"-")</f>
        <v>-</v>
      </c>
      <c r="HR27" s="159" t="str">
        <f>IF($A27&lt;=①基本情報と建物情報の入力!$G$20, IF(①基本情報と建物情報の入力!$H49&gt;=3, FL27*$GE27*$GY27,"-"),"-")</f>
        <v>-</v>
      </c>
      <c r="HS27" s="158" t="str">
        <f>IF($A27&lt;=①基本情報と建物情報の入力!$G$20, IF(①基本情報と建物情報の入力!$H49&gt;=1, FM27*$GF27*$GY27,"-"),"-")</f>
        <v>-</v>
      </c>
      <c r="HT27" s="157" t="str">
        <f>IF($A27&lt;=①基本情報と建物情報の入力!$G$20, IF(①基本情報と建物情報の入力!$H49&gt;=2, FN27*$GF27*$GY27,"-"),"-")</f>
        <v>-</v>
      </c>
      <c r="HU27" s="159" t="str">
        <f>IF($A27&lt;=①基本情報と建物情報の入力!$G$20, IF(①基本情報と建物情報の入力!$H49&gt;=3, FO27*$GF27*$GY27,"-"),"-")</f>
        <v>-</v>
      </c>
      <c r="HV27" s="158" t="str">
        <f>IF($A27&lt;=①基本情報と建物情報の入力!$G$20, IF(①基本情報と建物情報の入力!$H49&gt;=1, EN27*$GG27*$GV27+EQ27*$GG27*$GW27,"-"),"-")</f>
        <v>-</v>
      </c>
      <c r="HW27" s="157" t="str">
        <f>IF($A27&lt;=①基本情報と建物情報の入力!$G$20, IF(①基本情報と建物情報の入力!$H49&gt;=2, EO27*$GG27*$GV27+ER27*$GG27*$GW27,"-"),"-")</f>
        <v>-</v>
      </c>
      <c r="HX27" s="159" t="str">
        <f>IF($A27&lt;=①基本情報と建物情報の入力!$G$20, IF(①基本情報と建物情報の入力!$H49&gt;=3, EP27*$GG27*$GV27+ES27*$GG27*$GW27,"-"),"-")</f>
        <v>-</v>
      </c>
      <c r="HY27" s="158" t="str">
        <f>IF($A27&lt;=①基本情報と建物情報の入力!$G$20, IF(①基本情報と建物情報の入力!$H49&gt;=1, FS27*$GH27*$GW27,"-"),"-")</f>
        <v>-</v>
      </c>
      <c r="HZ27" s="157" t="str">
        <f>IF($A27&lt;=①基本情報と建物情報の入力!$G$20, IF(①基本情報と建物情報の入力!$H49&gt;=2, FT27*$GH27*$GW27,"-"),"-")</f>
        <v>-</v>
      </c>
      <c r="IA27" s="159" t="str">
        <f>IF($A27&lt;=①基本情報と建物情報の入力!$G$20, IF(①基本情報と建物情報の入力!$H49&gt;=3, FU27*$GH27*$GW27,"-"),"-")</f>
        <v>-</v>
      </c>
      <c r="IB27" s="160"/>
      <c r="IC27" s="158" t="str">
        <f>IF($A27&lt;=①基本情報と建物情報の入力!$G$20, IF(①基本情報と建物情報の入力!$H49&gt;=1, SUM(BP27:BQ27,BS27) *$GJ27*$GV27+BR27*$GJ27*$GW27,"-"),"-")</f>
        <v>-</v>
      </c>
      <c r="ID27" s="157" t="str">
        <f>IF($A27&lt;=①基本情報と建物情報の入力!$G$20, IF(①基本情報と建物情報の入力!$H49&gt;=2, SUM(BT27:BU27,BW27) *$GJ27*$GV27+BV27*$GJ27*$GW27,"-"),"-")</f>
        <v>-</v>
      </c>
      <c r="IE27" s="159" t="str">
        <f>IF($A27&lt;=①基本情報と建物情報の入力!$G$20, IF(①基本情報と建物情報の入力!$H49&gt;=3, SUM(BX27:BY27,CA27) *$GJ27*$GV27+BZ27*$GJ27*$GW27,"-"),"-")</f>
        <v>-</v>
      </c>
      <c r="IF27" s="158" t="str">
        <f>IF($A27&lt;=①基本情報と建物情報の入力!$G$20, IF(①基本情報と建物情報の入力!$H49&gt;=1, CB27*$GK27*$GV27,"-"),"-")</f>
        <v>-</v>
      </c>
      <c r="IG27" s="157" t="str">
        <f>IF($A27&lt;=①基本情報と建物情報の入力!$G$20, IF(①基本情報と建物情報の入力!$H49&gt;=2, CC27*$GK27*$GV27,"-"),"-")</f>
        <v>-</v>
      </c>
      <c r="IH27" s="159" t="str">
        <f>IF($A27&lt;=①基本情報と建物情報の入力!$G$20, IF(①基本情報と建物情報の入力!$H49&gt;=3, CD27*$GK27*$GV27,"-"),"-")</f>
        <v>-</v>
      </c>
      <c r="II27" s="158" t="str">
        <f>IF($A27&lt;=①基本情報と建物情報の入力!$G$20, IF(①基本情報と建物情報の入力!$H49&gt;=1, CE27*$GL27*$GV27,"-"),"-")</f>
        <v>-</v>
      </c>
      <c r="IJ27" s="157" t="str">
        <f>IF($A27&lt;=①基本情報と建物情報の入力!$G$20, IF(①基本情報と建物情報の入力!$H49&gt;=2, CF27*$GL27*$GV27,"-"),"-")</f>
        <v>-</v>
      </c>
      <c r="IK27" s="159" t="str">
        <f>IF($A27&lt;=①基本情報と建物情報の入力!$G$20, IF(①基本情報と建物情報の入力!$H49&gt;=3, CG27*$GL27*$GV27,"-"),"-")</f>
        <v>-</v>
      </c>
      <c r="IL27" s="158" t="str">
        <f>IF($A27&lt;=①基本情報と建物情報の入力!$G$20, IF(①基本情報と建物情報の入力!$H49&gt;=1, SUM(CH27:CI27,CK27)*$GM27*$GV27+CJ27*$GM27*$GW27,"-"),"-")</f>
        <v>-</v>
      </c>
      <c r="IM27" s="157" t="str">
        <f>IF($A27&lt;=①基本情報と建物情報の入力!$G$20, IF(①基本情報と建物情報の入力!$H49&gt;=2, SUM(CL27:CM27,CO27)*$GM27*$GV27+CN27*$GM27*$GW27,"-"),"-")</f>
        <v>-</v>
      </c>
      <c r="IN27" s="159" t="str">
        <f>IF($A27&lt;=①基本情報と建物情報の入力!$G$20, IF(①基本情報と建物情報の入力!$H49&gt;=3, SUM(CP27:CQ27,CS27)*$GM27*$GV27+CR27*$GM27*$GW27,"-"),"-")</f>
        <v>-</v>
      </c>
      <c r="IO27" s="158" t="str">
        <f>IF($A27&lt;=①基本情報と建物情報の入力!$G$20, IF(①基本情報と建物情報の入力!$H49&gt;=1, CT27*$GN27*$GV27,"-"),"-")</f>
        <v>-</v>
      </c>
      <c r="IP27" s="157" t="str">
        <f>IF($A27&lt;=①基本情報と建物情報の入力!$G$20, IF(①基本情報と建物情報の入力!$H49&gt;=2, CU27*$GN27*$GV27,"-"),"-")</f>
        <v>-</v>
      </c>
      <c r="IQ27" s="159" t="str">
        <f>IF($A27&lt;=①基本情報と建物情報の入力!$G$20, IF(①基本情報と建物情報の入力!$H49&gt;=3, CV27*$GN27*$GV27,"-"),"-")</f>
        <v>-</v>
      </c>
      <c r="IR27" s="158" t="str">
        <f>IF($A27&lt;=①基本情報と建物情報の入力!$G$20, IF(①基本情報と建物情報の入力!$H49&gt;=1, SUM(CW27:CX27,CZ27)*$GO27*$GV27+CY27*$GO27*$GW27,"-"),"-")</f>
        <v>-</v>
      </c>
      <c r="IS27" s="157" t="str">
        <f>IF($A27&lt;=①基本情報と建物情報の入力!$G$20, IF(①基本情報と建物情報の入力!$H49&gt;=2, SUM(DA27:DB27,DD27)*$GO27*$GV27+DC27*$GO27*$GW27,"-"),"-")</f>
        <v>-</v>
      </c>
      <c r="IT27" s="159" t="str">
        <f>IF($A27&lt;=①基本情報と建物情報の入力!$G$20, IF(①基本情報と建物情報の入力!$H49&gt;=3, SUM(DE27:DF27,DH27)*$GO27*$GV27+DG27*$GO27*$GW27,"-"),"-")</f>
        <v>-</v>
      </c>
      <c r="IU27" s="158" t="str">
        <f>IF($A27&lt;=①基本情報と建物情報の入力!$G$20, IF(①基本情報と建物情報の入力!$H49&gt;=1, DI27*$GP27*$GV27,"-"),"-")</f>
        <v>-</v>
      </c>
      <c r="IV27" s="157" t="str">
        <f>IF($A27&lt;=①基本情報と建物情報の入力!$G$20, IF(①基本情報と建物情報の入力!$H49&gt;=2, DJ27*$GP27*$GV27,"-"),"-")</f>
        <v>-</v>
      </c>
      <c r="IW27" s="159" t="str">
        <f>IF($A27&lt;=①基本情報と建物情報の入力!$G$20, IF(①基本情報と建物情報の入力!$H49&gt;=3, DK27*$GP27*$GV27,"-"),"-")</f>
        <v>-</v>
      </c>
      <c r="IX27" s="158" t="str">
        <f>IF($A27&lt;=①基本情報と建物情報の入力!$G$20, IF(①基本情報と建物情報の入力!$H49&gt;=1, DL27*$GQ27*$GV27,"-"),"-")</f>
        <v>-</v>
      </c>
      <c r="IY27" s="157" t="str">
        <f>IF($A27&lt;=①基本情報と建物情報の入力!$G$20, IF(①基本情報と建物情報の入力!$H49&gt;=2, DM27*$GQ27*$GV27,"-"),"-")</f>
        <v>-</v>
      </c>
      <c r="IZ27" s="159" t="str">
        <f>IF($A27&lt;=①基本情報と建物情報の入力!$G$20, IF(①基本情報と建物情報の入力!$H49&gt;=3, DN27*$GQ27*$GV27,"-"),"-")</f>
        <v>-</v>
      </c>
      <c r="JA27" s="158" t="str">
        <f>IF($A27&lt;=①基本情報と建物情報の入力!$G$20, IF(①基本情報と建物情報の入力!$H49&gt;=1, DO27*$GR27*$GV27,"-"),"-")</f>
        <v>-</v>
      </c>
      <c r="JB27" s="157" t="str">
        <f>IF($A27&lt;=①基本情報と建物情報の入力!$G$20, IF(①基本情報と建物情報の入力!$H49&gt;=2, DP27*$GR27*$GV27,"-"),"-")</f>
        <v>-</v>
      </c>
      <c r="JC27" s="159" t="str">
        <f>IF($A27&lt;=①基本情報と建物情報の入力!$G$20, IF(①基本情報と建物情報の入力!$H49&gt;=3, DQ27*$GR27*$GV27,"-"),"-")</f>
        <v>-</v>
      </c>
      <c r="JD27" s="158" t="str">
        <f>IF($A27&lt;=①基本情報と建物情報の入力!$G$20, IF(①基本情報と建物情報の入力!$H49&gt;=1, SUM(DR27:DS27,DU27)*$GS27*$GV27+DT27*$GS27*$GW27,"-"),"-")</f>
        <v>-</v>
      </c>
      <c r="JE27" s="157" t="str">
        <f>IF($A27&lt;=①基本情報と建物情報の入力!$G$20, IF(①基本情報と建物情報の入力!$H49&gt;=2, SUM(DV27:DW27,DY27)*$GS27*$GV27+DX27*$GS27*$GW27,"-"),"-")</f>
        <v>-</v>
      </c>
      <c r="JF27" s="159" t="str">
        <f>IF($A27&lt;=①基本情報と建物情報の入力!$G$20, IF(①基本情報と建物情報の入力!$H49&gt;=3, SUM(DZ27:EA27,EC27)*$GS27*$GV27+EB27*$GS27*$GW27,"-"),"-")</f>
        <v>-</v>
      </c>
      <c r="JG27" s="158" t="str">
        <f>IF($A27&lt;=①基本情報と建物情報の入力!$G$20, IF(①基本情報と建物情報の入力!$H49&gt;=1, ED27*$GT27*$GX27,"-"),"-")</f>
        <v>-</v>
      </c>
      <c r="JH27" s="157" t="str">
        <f>IF($A27&lt;=①基本情報と建物情報の入力!$G$20, IF(①基本情報と建物情報の入力!$H49&gt;=2, EE27*$GT27*$GX27,"-"),"-")</f>
        <v>-</v>
      </c>
      <c r="JI27" s="159" t="str">
        <f>IF($A27&lt;=①基本情報と建物情報の入力!$G$20, IF(①基本情報と建物情報の入力!$H49&gt;=3, EF27*$GT27*$GX27,"-"),"-")</f>
        <v>-</v>
      </c>
      <c r="JJ27" s="160"/>
      <c r="JK27" s="158" t="str">
        <f>IF($A27&lt;=①基本情報と建物情報の入力!$G$20, IF(①基本情報と建物情報の入力!$H49&gt;=1, SUM(HA27,HD27,HG27,HJ27,HM27,HP27,HS27,HV27,HY27)+SUM(IC27,IF27,II27,IL27,IO27,IR27,IU27,IX27,JA27,JD27,JG27),"-"),"-")</f>
        <v>-</v>
      </c>
      <c r="JL27" s="157" t="str">
        <f>IF($A27&lt;=①基本情報と建物情報の入力!$G$20, IF(①基本情報と建物情報の入力!$H49&gt;=2, SUM(HB27,HE27,HH27,HK27,HN27,HQ27,HT27,HW27,HZ27)+SUM(ID27,IG27,IJ27,IM27,IP27,IS27,IV27,IY27,JB27,JE27,JH27),"-"),"-")</f>
        <v>-</v>
      </c>
      <c r="JM27" s="159" t="str">
        <f>IF($A27&lt;=①基本情報と建物情報の入力!$G$20, IF(①基本情報と建物情報の入力!$H49&gt;=3, SUM(HC27,HF27,HI27,HL27,HO27,HR27,HU27,HX27,IA27)+SUM(IE27,IH27,IK27,IN27,IQ27,IT27,IW27,IZ27,JC27,JF27,JI27),"-"),"-")</f>
        <v>-</v>
      </c>
      <c r="JN27" s="157" t="str">
        <f>IF($A27&lt;=①基本情報と建物情報の入力!$G$20, IF(①基本情報と建物情報の入力!$H49&gt;=1, ROUNDUP(JK27/FV27, 2),"-"),"-")</f>
        <v>-</v>
      </c>
      <c r="JO27" s="157" t="str">
        <f>IF($A27&lt;=①基本情報と建物情報の入力!$G$20, IF(①基本情報と建物情報の入力!$H49&gt;=2, ROUNDUP(JL27/FW27, 2),"-"),"-")</f>
        <v>-</v>
      </c>
      <c r="JP27" s="157" t="str">
        <f>IF($A27&lt;=①基本情報と建物情報の入力!$G$20, IF(①基本情報と建物情報の入力!$H49&gt;=3, ROUNDUP(JM27/FX27, 2),"-"),"-")</f>
        <v>-</v>
      </c>
      <c r="JQ27" s="160"/>
      <c r="JR27" s="163" t="str">
        <f>IF($A27&lt;=①基本情報と建物情報の入力!$G$20, INDEX(方位係数!$B$7:$H$16, MATCH(JR$4, 方位係数!$A$7:$A$16,0), MATCH(①基本情報と建物情報の入力!$G$13, 方位係数!$B$6:$I$6,0)),"-")</f>
        <v>-</v>
      </c>
      <c r="JS27" s="163" t="str">
        <f>IF($A27&lt;=①基本情報と建物情報の入力!$G$20, INDEX(方位係数!$B$7:$H$16, MATCH(JS$4, 方位係数!$A$7:$A$16,0), MATCH(①基本情報と建物情報の入力!$G$13, 方位係数!$B$6:$I$6,0)),"-")</f>
        <v>-</v>
      </c>
      <c r="JT27" s="163" t="str">
        <f>IF($A27&lt;=①基本情報と建物情報の入力!$G$20, INDEX(方位係数!$B$7:$H$16, MATCH(JT$4, 方位係数!$A$7:$A$16,0), MATCH(①基本情報と建物情報の入力!$G$13, 方位係数!$B$6:$I$6,0)),"-")</f>
        <v>-</v>
      </c>
      <c r="JU27" s="163" t="str">
        <f>IF($A27&lt;=①基本情報と建物情報の入力!$G$20, INDEX(方位係数!$B$7:$H$16, MATCH(JU$4, 方位係数!$A$7:$A$16,0), MATCH(①基本情報と建物情報の入力!$G$13, 方位係数!$B$6:$I$6,0)),"-")</f>
        <v>-</v>
      </c>
      <c r="JV27" s="163" t="str">
        <f>IF($A27&lt;=①基本情報と建物情報の入力!$G$20, INDEX(方位係数!$B$7:$H$16, MATCH(JV$4, 方位係数!$A$7:$A$16,0), MATCH(①基本情報と建物情報の入力!$G$13, 方位係数!$B$6:$I$6,0)),"-")</f>
        <v>-</v>
      </c>
      <c r="JW27" s="160"/>
      <c r="JX27" s="158" t="str">
        <f>IF($A27&lt;=①基本情報と建物情報の入力!$G$20, IF(①基本情報と建物情報の入力!$H49&gt;=1, IF(AT27=0, 0, AT27*0.034*($FZ27+(BP27*$GJ27+$CE27*$GL27+CH27*$GM27+CW27*$GO27+DR27*$GS27)/AT27)*JR27),"-"),"-")</f>
        <v>-</v>
      </c>
      <c r="JY27" s="157" t="str">
        <f>IF($A27&lt;=①基本情報と建物情報の入力!$G$20, IF(①基本情報と建物情報の入力!$H49&gt;=1, IF(AU27=0, 0, AU27*0.034*($FZ27+(BQ27*$GJ27+$CE27*$GL27+CI27*$GM27+CX27*$GO27+DS27*$GS27)/AU27)*JS27),"-"),"-")</f>
        <v>-</v>
      </c>
      <c r="JZ27" s="157" t="str">
        <f>IF($A27&lt;=①基本情報と建物情報の入力!$G$20, IF(①基本情報と建物情報の入力!$H49&gt;=1, IF(AV27=0, 0, AV27*0.034*($FZ27+(BR27*$GJ27+$CE27*$GL27+CJ27*$GM27+CY27*$GO27+DT27*$GS27)/AV27)*JT27),"-"),"-")</f>
        <v>-</v>
      </c>
      <c r="KA27" s="159" t="str">
        <f>IF($A27&lt;=①基本情報と建物情報の入力!$G$20, IF(①基本情報と建物情報の入力!$H49&gt;=1, IF(AW27=0, 0, AW27*0.034*($FZ27+(BS27*$GJ27+$CE27*$GL27+CK27*$GM27+CZ27*$GO27+DU27*$GS27)/AW27)*JU27),"-"),"-")</f>
        <v>-</v>
      </c>
      <c r="KB27" s="158" t="str">
        <f>IF($A27&lt;=①基本情報と建物情報の入力!$G$20, IF(①基本情報と建物情報の入力!$H49&gt;=2, IF(AX27=0, 0, AX27*0.034*($FZ27+(BT27*$GJ27+$CF27*$GL27+CL27*$GM27+DA27*$GO27+DV27*$GS27)/AX27)*JR27),"-"),"-")</f>
        <v>-</v>
      </c>
      <c r="KC27" s="157" t="str">
        <f>IF($A27&lt;=①基本情報と建物情報の入力!$G$20, IF(①基本情報と建物情報の入力!$H49&gt;=2, IF(AY27=0, 0, AY27*0.034*($FZ27+(BU27*$GJ27+$CF27*$GL27+CM27*$GM27+DB27*$GO27+DW27*$GS27)/AY27)*JS27),"-"),"-")</f>
        <v>-</v>
      </c>
      <c r="KD27" s="157" t="str">
        <f>IF($A27&lt;=①基本情報と建物情報の入力!$G$20, IF(①基本情報と建物情報の入力!$H49&gt;=2, IF(AZ27=0, 0, AZ27*0.034*($FZ27+(BV27*$GJ27+$CF27*$GL27+CN27*$GM27+DC27*$GO27+DX27*$GS27)/AZ27)*JT27),"-"),"-")</f>
        <v>-</v>
      </c>
      <c r="KE27" s="159" t="str">
        <f>IF($A27&lt;=①基本情報と建物情報の入力!$G$20, IF(①基本情報と建物情報の入力!$H49&gt;=2, IF(BA27=0, 0, BA27*0.034*($FZ27+(BW27*$GJ27+$CF27*$GL27+CO27*$GM27+DD27*$GO27+DY27*$GS27)/BA27)*JU27),"-"),"-")</f>
        <v>-</v>
      </c>
      <c r="KF27" s="158" t="str">
        <f>IF($A27&lt;=①基本情報と建物情報の入力!$G$20, IF(①基本情報と建物情報の入力!$H49&gt;=3, IF(BB27=0, 0, BB27*0.034*($FZ27+(BX27*$GJ27+$CG27*$GL27+CP27*$GM27+DE27*$GO27+DZ27*$GS27)/BB27)*JR27),"-"),"-")</f>
        <v>-</v>
      </c>
      <c r="KG27" s="157" t="str">
        <f>IF($A27&lt;=①基本情報と建物情報の入力!$G$20, IF(①基本情報と建物情報の入力!$H49&gt;=3, IF(BC27=0, 0, BC27*0.034*($FZ27+(BY27*$GJ27+$CG27*$GL27+CQ27*$GM27+DF27*$GO27+EA27*$GS27)/BC27)*JS27),"-"),"-")</f>
        <v>-</v>
      </c>
      <c r="KH27" s="157" t="str">
        <f>IF($A27&lt;=①基本情報と建物情報の入力!$G$20, IF(①基本情報と建物情報の入力!$H49&gt;=3, IF(BD27=0, 0, BD27*0.034*($FZ27+(BZ27*$GJ27+$CG27*$GL27+CR27*$GM27+DG27*$GO27+EB27*$GS27)/BD27)*JT27),"-"),"-")</f>
        <v>-</v>
      </c>
      <c r="KI27" s="159" t="str">
        <f>IF($A27&lt;=①基本情報と建物情報の入力!$G$20, IF(①基本情報と建物情報の入力!$H49&gt;=3, IF(BE27=0, 0, BE27*0.034*($FZ27+(CA27*$GJ27+$CG27*$GL27+CS27*$GM27+DH27*$GO27+EC27*$GS27)/BE27)*JU27),"-"),"-")</f>
        <v>-</v>
      </c>
      <c r="KJ27" s="158" t="str">
        <f>IF($A27&lt;=①基本情報と建物情報の入力!$G$20, IF(①基本情報と建物情報の入力!$H49&gt;=1, IF(EX27=0, 0, EX27*0.034*($GA27+(CB27*$GK27+CT27*$GN27+DL27*$GQ27)/EX27)*$JV27),"-"),"-")</f>
        <v>-</v>
      </c>
      <c r="KK27" s="157" t="str">
        <f>IF($A27&lt;=①基本情報と建物情報の入力!$G$20, IF(①基本情報と建物情報の入力!$H49&gt;=2, IF(EY27=0, 0, EY27*0.034*($GA27+(CC27*$GK27+CU27*$GN27+DM27*$GQ27)/EY27)*$JV27),"-"),"-")</f>
        <v>-</v>
      </c>
      <c r="KL27" s="159" t="str">
        <f>IF($A27&lt;=①基本情報と建物情報の入力!$G$20, IF(①基本情報と建物情報の入力!$H49&gt;=3, IF(EZ27=0, 0, EZ27*0.034*($GA27+(CD27*$GK27+CV27*$GN27+DN27*$GQ27)/EZ27)*$JV27),"-"),"-")</f>
        <v>-</v>
      </c>
      <c r="KM27" s="158" t="str">
        <f>IF($A27&lt;=①基本情報と建物情報の入力!$G$20, 0.51,"-")</f>
        <v>-</v>
      </c>
      <c r="KN27" s="159" t="str">
        <f>IF($A27&lt;=①基本情報と建物情報の入力!$G$20, IF(①基本情報と建物情報の入力!$H49&gt;=1, ①基本情報と建物情報の入力!$H$68,"-"),"-")</f>
        <v>-</v>
      </c>
      <c r="KO27" s="158" t="str">
        <f>IF($A27&lt;=①基本情報と建物情報の入力!$G$20, IF(①基本情報と建物情報の入力!$H49&gt;=1, AE27*$KM27*$KN27*JR27,"-"),"-")</f>
        <v>-</v>
      </c>
      <c r="KP27" s="157" t="str">
        <f>IF($A27&lt;=①基本情報と建物情報の入力!$G$20, IF(①基本情報と建物情報の入力!$H49&gt;=1, AF27*$KM27*$KN27,"-"),"-")</f>
        <v>-</v>
      </c>
      <c r="KQ27" s="157" t="str">
        <f>IF($A27&lt;=①基本情報と建物情報の入力!$G$20, IF(①基本情報と建物情報の入力!$H49&gt;=1, AG27*$KM27*$KN27,"-"),"-")</f>
        <v>-</v>
      </c>
      <c r="KR27" s="159" t="str">
        <f>IF($A27&lt;=①基本情報と建物情報の入力!$G$20, IF(①基本情報と建物情報の入力!$H49&gt;=1, AH27*$KM27*$KN27,"-"),"-")</f>
        <v>-</v>
      </c>
      <c r="KS27" s="158" t="str">
        <f>IF($A27&lt;=①基本情報と建物情報の入力!$G$20, IF(①基本情報と建物情報の入力!$H49&gt;=2, AI27*$KM27*$KN27*JR27,"-"),"-")</f>
        <v>-</v>
      </c>
      <c r="KT27" s="157" t="str">
        <f>IF($A27&lt;=①基本情報と建物情報の入力!$G$20, IF(①基本情報と建物情報の入力!$H49&gt;=2, AJ27*$KM27*$KN27*JS27,"-"),"-")</f>
        <v>-</v>
      </c>
      <c r="KU27" s="157" t="str">
        <f>IF($A27&lt;=①基本情報と建物情報の入力!$G$20, IF(①基本情報と建物情報の入力!$H49&gt;=2, AK27*$KM27*$KN27*JT27,"-"),"-")</f>
        <v>-</v>
      </c>
      <c r="KV27" s="159" t="str">
        <f>IF($A27&lt;=①基本情報と建物情報の入力!$G$20, IF(①基本情報と建物情報の入力!$H49&gt;=2, AL27*$KM27*$KN27*JU27,"-"),"-")</f>
        <v>-</v>
      </c>
      <c r="KW27" s="158" t="str">
        <f>IF($A27&lt;=①基本情報と建物情報の入力!$G$20, IF(①基本情報と建物情報の入力!$H49&gt;=3, AM27*$KM27*$KN27*JR27,"-"),"-")</f>
        <v>-</v>
      </c>
      <c r="KX27" s="157" t="str">
        <f>IF($A27&lt;=①基本情報と建物情報の入力!$G$20, IF(①基本情報と建物情報の入力!$H49&gt;=3, AN27*$KM27*$KN27*JS27,"-"),"-")</f>
        <v>-</v>
      </c>
      <c r="KY27" s="157" t="str">
        <f>IF($A27&lt;=①基本情報と建物情報の入力!$G$20, IF(①基本情報と建物情報の入力!$H49&gt;=3, AO27*$KM27*$KN27*JT27,"-"),"-")</f>
        <v>-</v>
      </c>
      <c r="KZ27" s="159" t="str">
        <f>IF($A27&lt;=①基本情報と建物情報の入力!$G$20, IF(①基本情報と建物情報の入力!$H49&gt;=3, AP27*$KM27*$KN27*JU27,"-"),"-")</f>
        <v>-</v>
      </c>
      <c r="LA27" s="157" t="str">
        <f>IF($A27&lt;=①基本情報と建物情報の入力!$G$20, IF(①基本情報と建物情報の入力!$H49&gt;=1, SUM(JX27:KA27,KJ27,KO27:KR27), "-"), "-")</f>
        <v>-</v>
      </c>
      <c r="LB27" s="157" t="str">
        <f>IF($A27&lt;=①基本情報と建物情報の入力!$G$20, IF(①基本情報と建物情報の入力!$H49&gt;=2, SUM(KB27:KE27,KK27,KS27:KV27), "-"), "-")</f>
        <v>-</v>
      </c>
      <c r="LC27" s="157" t="str">
        <f>IF($A27&lt;=①基本情報と建物情報の入力!$G$20, IF(①基本情報と建物情報の入力!$H49&gt;=3, SUM(KF27:KI27,KL27,KW27:KZ27), "-"), "-")</f>
        <v>-</v>
      </c>
      <c r="LD27" s="164" t="str">
        <f>IF($A27&lt;=①基本情報と建物情報の入力!$G$20, IF(①基本情報と建物情報の入力!$H49&gt;=1, ROUNDDOWN(LA27/FV27*100, 1),"-"),"-")</f>
        <v>-</v>
      </c>
      <c r="LE27" s="165" t="str">
        <f>IF($A27&lt;=①基本情報と建物情報の入力!$G$20, IF(①基本情報と建物情報の入力!$H49&gt;=2, ROUNDDOWN(LB27/FW27*100, 1),"-"),"-")</f>
        <v>-</v>
      </c>
      <c r="LF27" s="169" t="str">
        <f>IF($A27&lt;=①基本情報と建物情報の入力!$G$20, IF(①基本情報と建物情報の入力!$H49&gt;=3, ROUNDDOWN(LC27/FX27*100, 1),"-"),"-")</f>
        <v>-</v>
      </c>
      <c r="LG27" s="160"/>
      <c r="LH27" s="166" t="str">
        <f>IF($A27&lt;=①基本情報と建物情報の入力!$G$20, INDEX(方位係数!$B$21:$I$30, MATCH(LH$4, 方位係数!$A$21:$A$30,0), MATCH(①基本情報と建物情報の入力!$G$13, 方位係数!$B$20:$I$20,0)),"-")</f>
        <v>-</v>
      </c>
      <c r="LI27" s="163" t="str">
        <f>IF($A27&lt;=①基本情報と建物情報の入力!$G$20, INDEX(方位係数!$B$21:$I$30, MATCH(LI$4, 方位係数!$A$21:$A$30,0), MATCH(①基本情報と建物情報の入力!$G$13, 方位係数!$B$20:$I$20,0)),"-")</f>
        <v>-</v>
      </c>
      <c r="LJ27" s="163" t="str">
        <f>IF($A27&lt;=①基本情報と建物情報の入力!$G$20, INDEX(方位係数!$B$21:$I$30, MATCH(LJ$4, 方位係数!$A$21:$A$30,0), MATCH(①基本情報と建物情報の入力!$G$13, 方位係数!$B$20:$I$20,0)),"-")</f>
        <v>-</v>
      </c>
      <c r="LK27" s="163" t="str">
        <f>IF($A27&lt;=①基本情報と建物情報の入力!$G$20, INDEX(方位係数!$B$21:$I$30, MATCH(LK$4, 方位係数!$A$21:$A$30,0), MATCH(①基本情報と建物情報の入力!$G$13, 方位係数!$B$20:$I$20,0)),"-")</f>
        <v>-</v>
      </c>
      <c r="LL27" s="167" t="str">
        <f>IF($A27&lt;=①基本情報と建物情報の入力!$G$20, INDEX(方位係数!$B$21:$I$30, MATCH(LL$4, 方位係数!$A$21:$A$30,0), MATCH(①基本情報と建物情報の入力!$G$13, 方位係数!$B$20:$I$20,0)),"-")</f>
        <v>-</v>
      </c>
      <c r="LM27" s="160"/>
      <c r="LN27" s="161" t="str">
        <f>IF($A27&lt;=①基本情報と建物情報の入力!$G$20, IF(①基本情報と建物情報の入力!$H49&gt;=1, IF(AT27=0, 0, AT27*0.034*($FZ27+(BP27*$GJ27+$CE27*$GL27+CH27*$GM27+CW27*$GO27+DR27*$GS27)/AT27)*LH27),"-"),"-")</f>
        <v>-</v>
      </c>
      <c r="LO27" s="162" t="str">
        <f>IF($A27&lt;=①基本情報と建物情報の入力!$G$20, IF(①基本情報と建物情報の入力!$H49&gt;=1, IF(AU27=0, 0, AU27*0.034*($FZ27+(BQ27*$GJ27+$CE27*$GL27+CI27*$GM27+CX27*$GO27+DS27*$GS27)/AU27)*LI27),"-"),"-")</f>
        <v>-</v>
      </c>
      <c r="LP27" s="162" t="str">
        <f>IF($A27&lt;=①基本情報と建物情報の入力!$G$20, IF(①基本情報と建物情報の入力!$H49&gt;=1, IF(AV27=0, 0, AV27*0.034*($FZ27+(BR27*$GJ27+$CE27*$GL27+CJ27*$GM27+CY27*$GO27+DT27*$GS27)/AV27)*LJ27),"-"),"-")</f>
        <v>-</v>
      </c>
      <c r="LQ27" s="168" t="str">
        <f>IF($A27&lt;=①基本情報と建物情報の入力!$G$20, IF(①基本情報と建物情報の入力!$H49&gt;=1, IF(AW27=0, 0, AW27*0.034*($FZ27+(BS27*$GJ27+$CE27*$GL27+CK27*$GM27+CZ27*$GO27+DU27*$GS27)/AW27)*LK27),"-"),"-")</f>
        <v>-</v>
      </c>
      <c r="LR27" s="158" t="str">
        <f>IF($A27&lt;=①基本情報と建物情報の入力!$G$20, IF(①基本情報と建物情報の入力!$H49&gt;=2, IF(AX27=0, 0, AX27*0.034*($FZ27+(BT27*$GJ27+$CF27*$GL27+CL27*$GM27+DA27*$GO27+DV27*$GS27)/AX27)*LH27),"-"),"-")</f>
        <v>-</v>
      </c>
      <c r="LS27" s="157" t="str">
        <f>IF($A27&lt;=①基本情報と建物情報の入力!$G$20, IF(①基本情報と建物情報の入力!$H49&gt;=2, IF(AY27=0, 0, AY27*0.034*($FZ27+(BU27*$GJ27+$CF27*$GL27+CM27*$GM27+DB27*$GO27+DW27*$GS27)/AY27)*LI27),"-"),"-")</f>
        <v>-</v>
      </c>
      <c r="LT27" s="157" t="str">
        <f>IF($A27&lt;=①基本情報と建物情報の入力!$G$20, IF(①基本情報と建物情報の入力!$H49&gt;=2, IF(AZ27=0, 0, AZ27*0.034*($FZ27+(BV27*$GJ27+$CF27*$GL27+CN27*$GM27+DC27*$GO27+DX27*$GS27)/AZ27)*LJ27),"-"),"-")</f>
        <v>-</v>
      </c>
      <c r="LU27" s="159" t="str">
        <f>IF($A27&lt;=①基本情報と建物情報の入力!$G$20, IF(①基本情報と建物情報の入力!$H49&gt;=2, IF(BA27=0, 0, BA27*0.034*($FZ27+(BW27*$GJ27+$CF27*$GL27+CO27*$GM27+DD27*$GO27+DY27*$GS27)/BA27)*LK27),"-"),"-")</f>
        <v>-</v>
      </c>
      <c r="LV27" s="158" t="str">
        <f>IF($A27&lt;=①基本情報と建物情報の入力!$G$20, IF(①基本情報と建物情報の入力!$H49&gt;=3, IF(BB27=0, 0, BB27*0.034*($FZ27+(BX27*$GJ27+$CG27*$GL27+CP27*$GM27+DE27*$GO27+DZ27*$GS27)/BB27)*LH27),"-"),"-")</f>
        <v>-</v>
      </c>
      <c r="LW27" s="157" t="str">
        <f>IF($A27&lt;=①基本情報と建物情報の入力!$G$20, IF(①基本情報と建物情報の入力!$H49&gt;=3, IF(BC27=0, 0, BC27*0.034*($FZ27+(BY27*$GJ27+$CG27*$GL27+CQ27*$GM27+DF27*$GO27+EA27*$GS27)/BC27)*LI27),"-"),"-")</f>
        <v>-</v>
      </c>
      <c r="LX27" s="157" t="str">
        <f>IF($A27&lt;=①基本情報と建物情報の入力!$G$20, IF(①基本情報と建物情報の入力!$H49&gt;=3, IF(BD27=0, 0, BD27*0.034*($FZ27+(BZ27*$GJ27+$CG27*$GL27+CR27*$GM27+DG27*$GO27+EB27*$GS27)/BD27)*LJ27),"-"),"-")</f>
        <v>-</v>
      </c>
      <c r="LY27" s="159" t="str">
        <f>IF($A27&lt;=①基本情報と建物情報の入力!$G$20, IF(①基本情報と建物情報の入力!$H49&gt;=3, IF(BE27=0, 0, BE27*0.034*($FZ27+(CA27*$GJ27+$CG27*$GL27+CS27*$GM27+DH27*$GO27+EC27*$GS27)/BE27)*LK27),"-"),"-")</f>
        <v>-</v>
      </c>
      <c r="LZ27" s="157" t="str">
        <f>IF($A27&lt;=①基本情報と建物情報の入力!$G$20, IF(①基本情報と建物情報の入力!$H49&gt;=1, IF(EX27=0, 0, EX27*0.034*($GA27+(CB27*$GK27+CT27*$GN27+DL27*$GQ27)/EX27)*$LL27),"-"),"-")</f>
        <v>-</v>
      </c>
      <c r="MA27" s="157" t="str">
        <f>IF($A27&lt;=①基本情報と建物情報の入力!$G$20, IF(①基本情報と建物情報の入力!$H49&gt;=2, IF(EY27=0, 0, EY27*0.034*($GA27+(CC27*$GK27+CU27*$GN27+DM27*$GQ27)/EY27)*$LL27),"-"),"-")</f>
        <v>-</v>
      </c>
      <c r="MB27" s="157" t="str">
        <f>IF($A27&lt;=①基本情報と建物情報の入力!$G$20, IF(①基本情報と建物情報の入力!$H49&gt;=3, IF(EZ27=0, 0, EZ27*0.034*($GA27+(CD27*$GK27+CV27*$GN27+DN27*$GQ27)/EZ27)*$LL27),"-"),"-")</f>
        <v>-</v>
      </c>
      <c r="MC27" s="158" t="str">
        <f>IF($A27&lt;=①基本情報と建物情報の入力!$G$20, 0.93,"-")</f>
        <v>-</v>
      </c>
      <c r="MD27" s="159" t="str">
        <f>IF($A27&lt;=①基本情報と建物情報の入力!$G$20, IF(①基本情報と建物情報の入力!$H49&gt;=1, ①基本情報と建物情報の入力!$H$69,"-"),"-")</f>
        <v>-</v>
      </c>
      <c r="ME27" s="158" t="str">
        <f>IF($A27&lt;=①基本情報と建物情報の入力!$G$20, IF(①基本情報と建物情報の入力!$H49&gt;=1, AE27*$MC27*$MD27*LH27,"-"),"-")</f>
        <v>-</v>
      </c>
      <c r="MF27" s="157" t="str">
        <f>IF($A27&lt;=①基本情報と建物情報の入力!$G$20, IF(①基本情報と建物情報の入力!$H49&gt;=1, AF27*$MC27*$MD27*LI27,"-"),"-")</f>
        <v>-</v>
      </c>
      <c r="MG27" s="157" t="str">
        <f>IF($A27&lt;=①基本情報と建物情報の入力!$G$20, IF(①基本情報と建物情報の入力!$H49&gt;=1, AG27*$MC27*$MD27*LJ27,"-"),"-")</f>
        <v>-</v>
      </c>
      <c r="MH27" s="159" t="str">
        <f>IF($A27&lt;=①基本情報と建物情報の入力!$G$20, IF(①基本情報と建物情報の入力!$H49&gt;=1, AH27*$MC27*$MD27*LK27,"-"),"-")</f>
        <v>-</v>
      </c>
      <c r="MI27" s="158" t="str">
        <f>IF($A27&lt;=①基本情報と建物情報の入力!$G$20, IF(①基本情報と建物情報の入力!$H49&gt;=2, AI27*$MC27*$MD27*LH27,"-"),"-")</f>
        <v>-</v>
      </c>
      <c r="MJ27" s="157" t="str">
        <f>IF($A27&lt;=①基本情報と建物情報の入力!$G$20, IF(①基本情報と建物情報の入力!$H49&gt;=2, AJ27*$MC27*$MD27*LI27,"-"),"-")</f>
        <v>-</v>
      </c>
      <c r="MK27" s="157" t="str">
        <f>IF($A27&lt;=①基本情報と建物情報の入力!$G$20, IF(①基本情報と建物情報の入力!$H49&gt;=2, AK27*$MC27*$MD27*LJ27,"-"),"-")</f>
        <v>-</v>
      </c>
      <c r="ML27" s="159" t="str">
        <f>IF($A27&lt;=①基本情報と建物情報の入力!$G$20, IF(①基本情報と建物情報の入力!$H49&gt;=2, AL27*$MC27*$MD27*LK27,"-"),"-")</f>
        <v>-</v>
      </c>
      <c r="MM27" s="158" t="str">
        <f>IF($A27&lt;=①基本情報と建物情報の入力!$G$20, IF(①基本情報と建物情報の入力!$H49&gt;=3, AM27*$MC27*$MD27*LH27,"-"),"-")</f>
        <v>-</v>
      </c>
      <c r="MN27" s="157" t="str">
        <f>IF($A27&lt;=①基本情報と建物情報の入力!$G$20, IF(①基本情報と建物情報の入力!$H49&gt;=3, AN27*$MC27*$MD27*LI27,"-"),"-")</f>
        <v>-</v>
      </c>
      <c r="MO27" s="157" t="str">
        <f>IF($A27&lt;=①基本情報と建物情報の入力!$G$20, IF(①基本情報と建物情報の入力!$H49&gt;=3, AO27*$MC27*$MD27*LJ27,"-"),"-")</f>
        <v>-</v>
      </c>
      <c r="MP27" s="159" t="str">
        <f>IF($A27&lt;=①基本情報と建物情報の入力!$G$20, IF(①基本情報と建物情報の入力!$H49&gt;=3, AP27*$MC27*$MD27*LK27,"-"),"-")</f>
        <v>-</v>
      </c>
      <c r="MQ27" s="157" t="str">
        <f>IF($A27&lt;=①基本情報と建物情報の入力!$G$20, IF(①基本情報と建物情報の入力!$H49&gt;=1, SUM(LN27:LQ27,LZ27,ME27:MH27), "-"), "-")</f>
        <v>-</v>
      </c>
      <c r="MR27" s="157" t="str">
        <f>IF($A27&lt;=①基本情報と建物情報の入力!$G$20, IF(①基本情報と建物情報の入力!$H49&gt;=2, SUM(LR27:LU27,MA27,MI27:ML27), "-"), "-")</f>
        <v>-</v>
      </c>
      <c r="MS27" s="157" t="str">
        <f>IF($A27&lt;=①基本情報と建物情報の入力!$G$20, IF(①基本情報と建物情報の入力!$H49&gt;=3, SUM(LV27:LY27,MB27,MM27:MP27), "-"), "-")</f>
        <v>-</v>
      </c>
      <c r="MT27" s="164" t="str">
        <f>IF($A27&lt;=①基本情報と建物情報の入力!$G$20, IF(①基本情報と建物情報の入力!$H49&gt;=1, ROUNDUP(MQ27/FV27*100,1),"-"),"-")</f>
        <v>-</v>
      </c>
      <c r="MU27" s="165" t="str">
        <f>IF($A27&lt;=①基本情報と建物情報の入力!$G$20, IF(①基本情報と建物情報の入力!$H49&gt;=2,ROUNDUP(MR27/FW27*100,1),"-"),"-")</f>
        <v>-</v>
      </c>
      <c r="MV27" s="169" t="str">
        <f>IF($A27&lt;=①基本情報と建物情報の入力!$G$20, IF(①基本情報と建物情報の入力!$H49&gt;=3, ROUNDUP(MS27/FX27*100,1),"-"),"-")</f>
        <v>-</v>
      </c>
      <c r="MW27" s="160"/>
      <c r="MX27" s="158" t="str">
        <f>IF($A27&lt;=①基本情報と建物情報の入力!$G$20, IF(①基本情報と建物情報の入力!$H49&gt;=1, 1,"-"), "-")</f>
        <v>-</v>
      </c>
      <c r="MY27" s="157" t="str">
        <f>IF($A27&lt;=①基本情報と建物情報の入力!$G$20, IF(①基本情報と建物情報の入力!$H49&gt;=2, 1,"-"), "-")</f>
        <v>-</v>
      </c>
      <c r="MZ27" s="159" t="str">
        <f>IF($A27&lt;=①基本情報と建物情報の入力!$G$20, IF(①基本情報と建物情報の入力!$H49&gt;=3, ①基本情報と建物情報の入力!$H49-2,"-"), "-")</f>
        <v>-</v>
      </c>
      <c r="NA27" s="158" t="str">
        <f>IF($A27&lt;=①基本情報と建物情報の入力!$G$20, IF(①基本情報と建物情報の入力!$H49&gt;=1, FV27*MX27, "-"),"-")</f>
        <v>-</v>
      </c>
      <c r="NB27" s="157" t="str">
        <f>IF($A27&lt;=①基本情報と建物情報の入力!$G$20, IF(①基本情報と建物情報の入力!$H49&gt;=2, FW27*MY27, "-"),"-")</f>
        <v>-</v>
      </c>
      <c r="NC27" s="159" t="str">
        <f>IF($A27&lt;=①基本情報と建物情報の入力!$G$20, IF(①基本情報と建物情報の入力!$H49&gt;=3, FX27*MZ27, "-"),"-")</f>
        <v>-</v>
      </c>
      <c r="ND27" s="158" t="str">
        <f>IF($A27&lt;=①基本情報と建物情報の入力!$G$20, IF(①基本情報と建物情報の入力!$H49&gt;=1,  JK27*MX27, "-"),"-")</f>
        <v>-</v>
      </c>
      <c r="NE27" s="157" t="str">
        <f>IF($A27&lt;=①基本情報と建物情報の入力!$G$20, IF(①基本情報と建物情報の入力!$H49&gt;=2,  JL27*MY27, "-"),"-")</f>
        <v>-</v>
      </c>
      <c r="NF27" s="159" t="str">
        <f>IF($A27&lt;=①基本情報と建物情報の入力!$G$20, IF(①基本情報と建物情報の入力!$H49&gt;=3,  JM27*MZ27, "-"),"-")</f>
        <v>-</v>
      </c>
      <c r="NG27" s="158" t="str">
        <f>IF($A27&lt;=①基本情報と建物情報の入力!$G$20, IF(①基本情報と建物情報の入力!$H49&gt;=1,  MQ27*MX27, "-"),"-")</f>
        <v>-</v>
      </c>
      <c r="NH27" s="157" t="str">
        <f>IF($A27&lt;=①基本情報と建物情報の入力!$G$20, IF(①基本情報と建物情報の入力!$H49&gt;=2,  MR27*MY27, "-"),"-")</f>
        <v>-</v>
      </c>
      <c r="NI27" s="159" t="str">
        <f>IF($A27&lt;=①基本情報と建物情報の入力!$G$20, IF(①基本情報と建物情報の入力!$H49&gt;=3,  MS27*MZ27, "-"),"-")</f>
        <v>-</v>
      </c>
      <c r="NJ27" s="170"/>
      <c r="NK27" s="170"/>
      <c r="NL27" s="160"/>
      <c r="NM27" s="212" t="str">
        <f>IF($A27&lt;=①基本情報と建物情報の入力!$G$20,IF(①基本情報と建物情報の入力!$H49&gt;=1,③一次エネルギー消費量の計算結果!E75-③一次エネルギー消費量の計算結果!F75,"-"),"-")</f>
        <v>-</v>
      </c>
      <c r="NN27" s="213" t="str">
        <f>IF($A27&lt;=①基本情報と建物情報の入力!$G$20,IF(①基本情報と建物情報の入力!$H49&gt;=2,③一次エネルギー消費量の計算結果!E76-③一次エネルギー消費量の計算結果!F76,"-"),"-")</f>
        <v>-</v>
      </c>
      <c r="NO27" s="214" t="str">
        <f>IF($A27&lt;=①基本情報と建物情報の入力!$G$20,IF(①基本情報と建物情報の入力!$H49&gt;=3,③一次エネルギー消費量の計算結果!E77-③一次エネルギー消費量の計算結果!F77,"-"),"-")</f>
        <v>-</v>
      </c>
      <c r="NP27" s="212" t="str">
        <f>IF($A27&lt;=①基本情報と建物情報の入力!$G$20,IF(①基本情報と建物情報の入力!$H49&gt;=1,③一次エネルギー消費量の計算結果!G75-③一次エネルギー消費量の計算結果!H75,"-"),"-")</f>
        <v>-</v>
      </c>
      <c r="NQ27" s="213" t="str">
        <f>IF($A27&lt;=①基本情報と建物情報の入力!$G$20,IF(①基本情報と建物情報の入力!$H49&gt;=2,③一次エネルギー消費量の計算結果!G76-③一次エネルギー消費量の計算結果!H76,"-"),"-")</f>
        <v>-</v>
      </c>
      <c r="NR27" s="214" t="str">
        <f>IF($A27&lt;=①基本情報と建物情報の入力!$G$20,IF(①基本情報と建物情報の入力!$H49&gt;=3,③一次エネルギー消費量の計算結果!G77-③一次エネルギー消費量の計算結果!H77,"-"),"-")</f>
        <v>-</v>
      </c>
      <c r="NS27" s="212" t="str">
        <f>IF($A27&lt;=①基本情報と建物情報の入力!$G$20, IF(①基本情報と建物情報の入力!$H49&gt;=1,NM27*MX27,"-"), "-")</f>
        <v>-</v>
      </c>
      <c r="NT27" s="213" t="str">
        <f>IF($A27&lt;=①基本情報と建物情報の入力!$G$20, IF(①基本情報と建物情報の入力!$H49&gt;=2,NN27*MY27,"-"), "-")</f>
        <v>-</v>
      </c>
      <c r="NU27" s="214" t="str">
        <f>IF($A27&lt;=①基本情報と建物情報の入力!$G$20, IF(①基本情報と建物情報の入力!$H49&gt;=3,NO27*MZ27,"-"), "-")</f>
        <v>-</v>
      </c>
      <c r="NV27" s="212" t="str">
        <f>IF($A27&lt;=①基本情報と建物情報の入力!$G$20, IF(①基本情報と建物情報の入力!$H49&gt;=1,NP27*MX27,"-"), "-")</f>
        <v>-</v>
      </c>
      <c r="NW27" s="213" t="str">
        <f>IF($A27&lt;=①基本情報と建物情報の入力!$G$20, IF(①基本情報と建物情報の入力!$H49&gt;=2,NQ27*MY27,"-"), "-")</f>
        <v>-</v>
      </c>
      <c r="NX27" s="213" t="str">
        <f>IF($A27&lt;=①基本情報と建物情報の入力!$G$20, IF(①基本情報と建物情報の入力!$H49&gt;=3,NR27*MZ27,"-"), "-")</f>
        <v>-</v>
      </c>
      <c r="NY27" s="170"/>
      <c r="NZ27" s="170"/>
    </row>
    <row r="28" spans="1:390" s="16" customFormat="1">
      <c r="A28" s="17">
        <f t="shared" si="0"/>
        <v>22</v>
      </c>
      <c r="B28" s="154" t="s">
        <v>104</v>
      </c>
      <c r="C28" s="16" t="str">
        <f>IF(A28&lt;=①基本情報と建物情報の入力!$G$20, ①基本情報と建物情報の入力!$G$19/①基本情報と建物情報の入力!$G$20, "-")</f>
        <v>-</v>
      </c>
      <c r="D28" s="16" t="str">
        <f>IF(A28&lt;=①基本情報と建物情報の入力!$G$20, IF(①基本情報と建物情報の入力!H50&gt;=1, (①基本情報と建物情報の入力!$D50+SQRT(①基本情報と建物情報の入力!$D50^2-16*①基本情報と建物情報の入力!$C50))/4, "-"), "-")</f>
        <v>-</v>
      </c>
      <c r="E28" s="16" t="str">
        <f>IF(A28&lt;=①基本情報と建物情報の入力!$G$20, IF(①基本情報と建物情報の入力!H50&gt;=1, (①基本情報と建物情報の入力!$D50-SQRT(①基本情報と建物情報の入力!$D50^2-16*①基本情報と建物情報の入力!$C50))/4, "-"), "-")</f>
        <v>-</v>
      </c>
      <c r="F28" s="16" t="str">
        <f>IF(A28&lt;=①基本情報と建物情報の入力!$G$20, IF(①基本情報と建物情報の入力!H50&gt;=1, IF(A28=①基本情報と建物情報の入力!$G$20, ①基本情報と建物情報の入力!$C50, ①基本情報と建物情報の入力!G50), "-"), "-")</f>
        <v>-</v>
      </c>
      <c r="G28" s="16" t="str">
        <f>IF(A28&lt;=①基本情報と建物情報の入力!$G$20, IF(①基本情報と建物情報の入力!H50&gt;=1, IF(A28=1, 0, ①基本情報と建物情報の入力!F50), "-"), "-")</f>
        <v>-</v>
      </c>
      <c r="H28" s="24" t="str">
        <f>IF(A28&lt;=①基本情報と建物情報の入力!$G$20,IF(①基本情報と建物情報の入力!H50&gt;=1, ①基本情報と建物情報の入力!$E50*(1-(0.24/①基本情報と建物情報の入力!$H50))*0.64,"-"), "-")</f>
        <v>-</v>
      </c>
      <c r="I28" s="16" t="str">
        <f>IF(A28&lt;=①基本情報と建物情報の入力!$G$20,IF(①基本情報と建物情報の入力!H50&gt;=1,①基本情報と建物情報の入力!$E50*0.12/①基本情報と建物情報の入力!$H50,"-"), "-")</f>
        <v>-</v>
      </c>
      <c r="J28" s="16" t="str">
        <f>IF(A28&lt;=①基本情報と建物情報の入力!$G$20,IF(①基本情報と建物情報の入力!H50&gt;=1,①基本情報と建物情報の入力!$E50*(1-(0.24/①基本情報と建物情報の入力!$H50))*0.36,"-"), "-")</f>
        <v>-</v>
      </c>
      <c r="K28" s="25" t="str">
        <f>IF(A28&lt;=①基本情報と建物情報の入力!$G$20,IF(①基本情報と建物情報の入力!H50&gt;=1,①基本情報と建物情報の入力!$E50*0.12/①基本情報と建物情報の入力!$H50,"-"), "-")</f>
        <v>-</v>
      </c>
      <c r="L28" s="24" t="str">
        <f>IF($A28&lt;=①基本情報と建物情報の入力!$G$20, IF(①基本情報と建物情報の入力!H50&gt;=1,D28*$C28-H28, "-"), "-")</f>
        <v>-</v>
      </c>
      <c r="M28" s="16" t="str">
        <f>IF($A28&lt;=①基本情報と建物情報の入力!$G$20, IF(①基本情報と建物情報の入力!H50&gt;=1,E28*$C28-I28, "-"), "-")</f>
        <v>-</v>
      </c>
      <c r="N28" s="16" t="str">
        <f>IF($A28&lt;=①基本情報と建物情報の入力!$G$20, IF(①基本情報と建物情報の入力!H50&gt;=1,D28*$C28-J28-1.6*①基本情報と建物情報の入力!$H50, "-"), "-")</f>
        <v>-</v>
      </c>
      <c r="O28" s="25" t="str">
        <f>IF($A28&lt;=①基本情報と建物情報の入力!$G$20, IF(①基本情報と建物情報の入力!H50&gt;=1,E28*$C28-K28, "-"), "-")</f>
        <v>-</v>
      </c>
      <c r="P28" s="24" t="str">
        <f>IF(A28&lt;=①基本情報と建物情報の入力!$G$20, IF(①基本情報と建物情報の入力!H50&gt;=1,①基本情報と建物情報の入力!C50/①基本情報と建物情報の入力!H50, "-"), "-")</f>
        <v>-</v>
      </c>
      <c r="Q28" s="16" t="str">
        <f>IF(A28&lt;=①基本情報と建物情報の入力!$G$20, IF(①基本情報と建物情報の入力!H50&gt;=2, ①基本情報と建物情報の入力!C50/①基本情報と建物情報の入力!H50, "-"),"-")</f>
        <v>-</v>
      </c>
      <c r="R28" s="25" t="str">
        <f>IF(A28&lt;=①基本情報と建物情報の入力!$G$20,IF(①基本情報と建物情報の入力!H50&gt;=3, ①基本情報と建物情報の入力!C50/①基本情報と建物情報の入力!H50, "-"),"-")</f>
        <v>-</v>
      </c>
      <c r="S28" s="24" t="str">
        <f>IF($A28&lt;=①基本情報と建物情報の入力!$G$20, IF(①基本情報と建物情報の入力!$H50&gt;=1, IF(①基本情報と建物情報の入力!$I50="有り", P28*室面積の比率!$B$4, P28*室面積の比率!$B$5),"-"), "-")</f>
        <v>-</v>
      </c>
      <c r="T28" s="16" t="str">
        <f>IF($A28&lt;=①基本情報と建物情報の入力!$G$20, IF(①基本情報と建物情報の入力!$H50&gt;=2, IF(①基本情報と建物情報の入力!$I50="有り", Q28*室面積の比率!$B$4, Q28*室面積の比率!$B$5),"-"), "-")</f>
        <v>-</v>
      </c>
      <c r="U28" s="25" t="str">
        <f>IF($A28&lt;=①基本情報と建物情報の入力!$G$20, IF(①基本情報と建物情報の入力!$H50&gt;=3, IF(①基本情報と建物情報の入力!$I50="有り", R28*室面積の比率!$B$4, R28*室面積の比率!$B$5),"-"), "-")</f>
        <v>-</v>
      </c>
      <c r="V28" s="24" t="str">
        <f>IF($A28&lt;=①基本情報と建物情報の入力!$G$20, IF(①基本情報と建物情報の入力!$H50&gt;=1, IF(①基本情報と建物情報の入力!$I50="有り", P28*室面積の比率!$C$4, 0),"-"), "-")</f>
        <v>-</v>
      </c>
      <c r="W28" s="16" t="str">
        <f>IF($A28&lt;=①基本情報と建物情報の入力!$G$20, IF(①基本情報と建物情報の入力!$H50&gt;=2, IF(①基本情報と建物情報の入力!$I50="有り", Q28*室面積の比率!$C$4, 0),"-"), "-")</f>
        <v>-</v>
      </c>
      <c r="X28" s="25" t="str">
        <f>IF($A28&lt;=①基本情報と建物情報の入力!$G$20, IF(①基本情報と建物情報の入力!$H50&gt;=3, IF(①基本情報と建物情報の入力!$I50="有り", R28*室面積の比率!$C$4, 0),"-"), "-")</f>
        <v>-</v>
      </c>
      <c r="Y28" s="24" t="str">
        <f>IF(A28&lt;=①基本情報と建物情報の入力!$G$20, IF(①基本情報と建物情報の入力!H50&gt;=1, F28/①基本情報と建物情報の入力!H50, "-"),"-")</f>
        <v>-</v>
      </c>
      <c r="Z28" s="16" t="str">
        <f>IF(A28&lt;=①基本情報と建物情報の入力!$G$20, IF(①基本情報と建物情報の入力!H50&gt;=2, F28/①基本情報と建物情報の入力!H50, "-"),"-")</f>
        <v>-</v>
      </c>
      <c r="AA28" s="25" t="str">
        <f>IF(A28&lt;=①基本情報と建物情報の入力!$G$20, IF(①基本情報と建物情報の入力!H50&gt;=3, F28/①基本情報と建物情報の入力!H50, "-"),"-")</f>
        <v>-</v>
      </c>
      <c r="AB28" s="24" t="str">
        <f>IF(A28&lt;=①基本情報と建物情報の入力!$G$20, IF(①基本情報と建物情報の入力!H50&gt;=1, G28/①基本情報と建物情報の入力!H50, "-"),"-")</f>
        <v>-</v>
      </c>
      <c r="AC28" s="16" t="str">
        <f>IF(A28&lt;=①基本情報と建物情報の入力!$G$20, IF(①基本情報と建物情報の入力!H50&gt;=2, G28/①基本情報と建物情報の入力!H50, "-"),"-")</f>
        <v>-</v>
      </c>
      <c r="AD28" s="25" t="str">
        <f>IF(A28&lt;=①基本情報と建物情報の入力!$G$20, IF(①基本情報と建物情報の入力!H50&gt;=3, G28/①基本情報と建物情報の入力!H50, "-"),"-")</f>
        <v>-</v>
      </c>
      <c r="AE28" s="24" t="str">
        <f>IF(A28&lt;=①基本情報と建物情報の入力!$G$20, IF(①基本情報と建物情報の入力!H50&gt;=1,H28/①基本情報と建物情報の入力!H50,"-"), "-")</f>
        <v>-</v>
      </c>
      <c r="AF28" s="16" t="str">
        <f>IF(A28&lt;=①基本情報と建物情報の入力!$G$20,IF(①基本情報と建物情報の入力!H50&gt;=1,I28,"-"), "-")</f>
        <v>-</v>
      </c>
      <c r="AG28" s="16" t="str">
        <f>IF(A28&lt;=①基本情報と建物情報の入力!$G$20,IF(①基本情報と建物情報の入力!H50&gt;=1,J28/①基本情報と建物情報の入力!H50,"-"), "-")</f>
        <v>-</v>
      </c>
      <c r="AH28" s="25" t="str">
        <f>IF(A28&lt;=①基本情報と建物情報の入力!$G$20,IF(①基本情報と建物情報の入力!H50&gt;=1,IF(①基本情報と建物情報の入力!H50=1, K28,0), "-"),"-")</f>
        <v>-</v>
      </c>
      <c r="AI28" s="24" t="str">
        <f>IF(A28&lt;=①基本情報と建物情報の入力!$G$20, IF(①基本情報と建物情報の入力!H50&gt;=2, H28/①基本情報と建物情報の入力!H50,"-"),"-")</f>
        <v>-</v>
      </c>
      <c r="AJ28" s="16" t="str">
        <f>IF(A28&lt;=①基本情報と建物情報の入力!$G$20,IF(①基本情報と建物情報の入力!H50&gt;=2, 0, "-"), "-")</f>
        <v>-</v>
      </c>
      <c r="AK28" s="16" t="str">
        <f>IF(A28&lt;=①基本情報と建物情報の入力!$G$20, IF(①基本情報と建物情報の入力!H50&gt;=2, J28/①基本情報と建物情報の入力!H50,"-"),"-")</f>
        <v>-</v>
      </c>
      <c r="AL28" s="25" t="str">
        <f>IF(A28&lt;=①基本情報と建物情報の入力!$G$20, IF(①基本情報と建物情報の入力!H50&gt;=2, K28, "-"), "-")</f>
        <v>-</v>
      </c>
      <c r="AM28" s="24" t="str">
        <f>IF(A28&lt;=①基本情報と建物情報の入力!$G$20, IF(①基本情報と建物情報の入力!H50&gt;=3, H28/①基本情報と建物情報の入力!H50,"-"), "-")</f>
        <v>-</v>
      </c>
      <c r="AN28" s="16" t="str">
        <f>IF(A28&lt;=①基本情報と建物情報の入力!$G$20, IF(①基本情報と建物情報の入力!H50&gt;=3, 0, "-"),"-")</f>
        <v>-</v>
      </c>
      <c r="AO28" s="16" t="str">
        <f>IF(A28&lt;=①基本情報と建物情報の入力!$G$20,IF(①基本情報と建物情報の入力!H50&gt;=3, J28/①基本情報と建物情報の入力!H50,"-"),"-")</f>
        <v>-</v>
      </c>
      <c r="AP28" s="25" t="str">
        <f>IF(A28&lt;=①基本情報と建物情報の入力!$G$20,IF(①基本情報と建物情報の入力!H50&gt;=3, 0, "-"),"-")</f>
        <v>-</v>
      </c>
      <c r="AQ28" s="24" t="str">
        <f>IF(A28&lt;=①基本情報と建物情報の入力!$G$20,IF(①基本情報と建物情報の入力!H50&gt;=1,1.6,"-"), "-")</f>
        <v>-</v>
      </c>
      <c r="AR28" s="16" t="str">
        <f>IF(A28&lt;=①基本情報と建物情報の入力!$G$20, IF(①基本情報と建物情報の入力!H50&gt;=2, 1.6, "-"), "-")</f>
        <v>-</v>
      </c>
      <c r="AS28" s="25" t="str">
        <f>IF(A28&lt;=①基本情報と建物情報の入力!$G$20, IF(①基本情報と建物情報の入力!H50&gt;=3, 1.6, "-"), "-")</f>
        <v>-</v>
      </c>
      <c r="AT28" s="24" t="str">
        <f>IF(A28&lt;=①基本情報と建物情報の入力!$G$20, IF(①基本情報と建物情報の入力!H50&gt;=1,L28/①基本情報と建物情報の入力!H50, "-"), "-")</f>
        <v>-</v>
      </c>
      <c r="AU28" s="16" t="str">
        <f>IF(A28&lt;=①基本情報と建物情報の入力!$G$20, IF(①基本情報と建物情報の入力!H50&gt;=1,M28, "-"), "-")</f>
        <v>-</v>
      </c>
      <c r="AV28" s="16" t="str">
        <f>IF(A28&lt;=①基本情報と建物情報の入力!$G$20, IF(①基本情報と建物情報の入力!H50&gt;=1,N28/①基本情報と建物情報の入力!H50, "-"), "-")</f>
        <v>-</v>
      </c>
      <c r="AW28" s="25" t="str">
        <f>IF(A28&lt;=①基本情報と建物情報の入力!$G$20, IF(①基本情報と建物情報の入力!H50&gt;=1, IF(①基本情報と建物情報の入力!H50=1, O28, 0), "-"), "-")</f>
        <v>-</v>
      </c>
      <c r="AX28" s="24" t="str">
        <f>IF(A28&lt;=①基本情報と建物情報の入力!$G$20, IF(①基本情報と建物情報の入力!H50&gt;=2, L28/①基本情報と建物情報の入力!H50, "-"), "-")</f>
        <v>-</v>
      </c>
      <c r="AY28" s="16" t="str">
        <f>IF(A28&lt;=①基本情報と建物情報の入力!$G$20, IF(①基本情報と建物情報の入力!H50&gt;=2, 0, "-"), "-")</f>
        <v>-</v>
      </c>
      <c r="AZ28" s="16" t="str">
        <f>IF(A28&lt;=①基本情報と建物情報の入力!$G$20, IF(①基本情報と建物情報の入力!H50&gt;=2, N28/①基本情報と建物情報の入力!H50, "-"), "-")</f>
        <v>-</v>
      </c>
      <c r="BA28" s="25" t="str">
        <f>IF(A28&lt;=①基本情報と建物情報の入力!$G$20, IF(①基本情報と建物情報の入力!H50&gt;=2, O28, "-"),"-")</f>
        <v>-</v>
      </c>
      <c r="BB28" s="24" t="str">
        <f>IF(A28&lt;=①基本情報と建物情報の入力!$G$20, IF(①基本情報と建物情報の入力!H50&gt;=3, L28/①基本情報と建物情報の入力!H50, "-"),"-")</f>
        <v>-</v>
      </c>
      <c r="BC28" s="16" t="str">
        <f>IF(A28&lt;=①基本情報と建物情報の入力!$G$20, IF(①基本情報と建物情報の入力!H50&gt;=3, 0, "-"), "-")</f>
        <v>-</v>
      </c>
      <c r="BD28" s="16" t="str">
        <f>IF(A28&lt;=①基本情報と建物情報の入力!$G$20, IF(①基本情報と建物情報の入力!H50&gt;=3, N28/①基本情報と建物情報の入力!H50, "-"),"-")</f>
        <v>-</v>
      </c>
      <c r="BE28" s="25" t="str">
        <f>IF(A28&lt;=①基本情報と建物情報の入力!$G$20, IF(①基本情報と建物情報の入力!H50&gt;=3, 0, "-"), "-")</f>
        <v>-</v>
      </c>
      <c r="BF28" s="24" t="str">
        <f>IF(A28&lt;=①基本情報と建物情報の入力!$G$20, IF(①基本情報と建物情報の入力!H50=1, 0, IF(①基本情報と建物情報の入力!H50&gt;=2, E28*C28, "-")), "-")</f>
        <v>-</v>
      </c>
      <c r="BG28" s="16" t="str">
        <f>IF(A28&lt;=①基本情報と建物情報の入力!$G$20, IF(①基本情報と建物情報の入力!H50&gt;=2, E28*C28, "-"),"-")</f>
        <v>-</v>
      </c>
      <c r="BH28" s="25" t="str">
        <f>IF(A28&lt;=①基本情報と建物情報の入力!$G$20, IF(①基本情報と建物情報の入力!H50&gt;=3, E28*C28*2, "-"), "-")</f>
        <v>-</v>
      </c>
      <c r="BI28" s="24" t="str">
        <f>IF(A28&lt;=①基本情報と建物情報の入力!$G$20, IF(①基本情報と建物情報の入力!H50&gt;=1, IF(A28=1, 0, P28-AB28), "-"), "-")</f>
        <v>-</v>
      </c>
      <c r="BJ28" s="16" t="str">
        <f>IF(A28&lt;=①基本情報と建物情報の入力!$G$20, IF(①基本情報と建物情報の入力!H50&gt;=2, IF(A28=1, 0, Q28-AC28), "-"),"-")</f>
        <v>-</v>
      </c>
      <c r="BK28" s="25" t="str">
        <f>IF(A28&lt;=①基本情報と建物情報の入力!$G$20, IF(①基本情報と建物情報の入力!H50&gt;=3, IF(A28=1, 0, R28-AD28), "-"),"-")</f>
        <v>-</v>
      </c>
      <c r="BL28" s="24" t="str">
        <f>IF(A28&lt;=①基本情報と建物情報の入力!$G$20, IF(①基本情報と建物情報の入力!H50&gt;=1, IF(A28=①基本情報と建物情報の入力!$G$20, 0, P28-Y28), "-"), "-")</f>
        <v>-</v>
      </c>
      <c r="BM28" s="16" t="str">
        <f>IF(A28&lt;=①基本情報と建物情報の入力!$G$20, IF(①基本情報と建物情報の入力!H50&gt;=2, IF(A28=①基本情報と建物情報の入力!$G$20, 0, Q28-Z28), "-"), "-")</f>
        <v>-</v>
      </c>
      <c r="BN28" s="25" t="str">
        <f>IF(A28&lt;=①基本情報と建物情報の入力!$G$20, IF(①基本情報と建物情報の入力!H50&gt;=3, IF(A28=①基本情報と建物情報の入力!$G$20, 0, R28-AA28), "-"), "-")</f>
        <v>-</v>
      </c>
      <c r="BO28" s="99"/>
      <c r="BP28" s="24" t="str">
        <f>IF(A28&lt;=①基本情報と建物情報の入力!$G$20,IF(①基本情報と建物情報の入力!H50&gt;=1,IF(①基本情報と建物情報の入力!H50=1,C28*2/2,C28/2), "-"), "-")</f>
        <v>-</v>
      </c>
      <c r="BQ28" s="16" t="str">
        <f>IF(A28&lt;=①基本情報と建物情報の入力!$G$20, IF(①基本情報と建物情報の入力!H50&gt;=1, C28*2/2, "-"), "-")</f>
        <v>-</v>
      </c>
      <c r="BR28" s="16" t="str">
        <f>IF(A28&lt;=①基本情報と建物情報の入力!$G$20, IF(①基本情報と建物情報の入力!H50&gt;=1, IF(①基本情報と建物情報の入力!H50=1, C28*2/2, C28/2), "-"), "-")</f>
        <v>-</v>
      </c>
      <c r="BS28" s="25" t="str">
        <f>IF(A28&lt;=①基本情報と建物情報の入力!$G$20, IF(①基本情報と建物情報の入力!H50&gt;=1, IF(①基本情報と建物情報の入力!H50=1, C28*2/2, 0), "-"), "-")</f>
        <v>-</v>
      </c>
      <c r="BT28" s="24" t="str">
        <f>IF(A28&lt;=①基本情報と建物情報の入力!$G$20, IF(①基本情報と建物情報の入力!H50&gt;=2, C28/2, "-"), "-")</f>
        <v>-</v>
      </c>
      <c r="BU28" s="16" t="str">
        <f>IF(A28&lt;=①基本情報と建物情報の入力!$G$20, IF(①基本情報と建物情報の入力!H50&gt;=2, 0, "-"), "-")</f>
        <v>-</v>
      </c>
      <c r="BV28" s="16" t="str">
        <f>IF(A28&lt;=①基本情報と建物情報の入力!$G$20, IF(①基本情報と建物情報の入力!H50&gt;=2, C28/2, "-"), "-")</f>
        <v>-</v>
      </c>
      <c r="BW28" s="25" t="str">
        <f>IF(A28&lt;=①基本情報と建物情報の入力!$G$20, IF(①基本情報と建物情報の入力!H50&gt;=2, C28*2/2, "-"), "-")</f>
        <v>-</v>
      </c>
      <c r="BX28" s="24" t="str">
        <f>IF(A28&lt;=①基本情報と建物情報の入力!$G$20, IF(①基本情報と建物情報の入力!H50&gt;=3, 0, "-"), "-")</f>
        <v>-</v>
      </c>
      <c r="BY28" s="16" t="str">
        <f>IF(A28&lt;=①基本情報と建物情報の入力!$G$20, IF(①基本情報と建物情報の入力!H50&gt;=3, 0, "-"), "-")</f>
        <v>-</v>
      </c>
      <c r="BZ28" s="16" t="str">
        <f>IF(A28&lt;=①基本情報と建物情報の入力!$G$20, IF(①基本情報と建物情報の入力!H50&gt;=3, 0, "-"), "-")</f>
        <v>-</v>
      </c>
      <c r="CA28" s="25" t="str">
        <f>IF(A28&lt;=①基本情報と建物情報の入力!$G$20, IF(①基本情報と建物情報の入力!H50&gt;=3, 0, "-"), "-")</f>
        <v>-</v>
      </c>
      <c r="CB28" s="24" t="str">
        <f>IF(A28&lt;=①基本情報と建物情報の入力!$G$20,IF(①基本情報と建物情報の入力!H50&gt;=1, IF(F28&gt;0, IF(A28=①基本情報と建物情報の入力!$G$20, IF(①基本情報と建物情報の入力!H50=1, (D28+E28)*2, D28/①基本情報と建物情報の入力!H50*2+E28), IF(①基本情報と建物情報の入力!H50=1, (D28+F28/D28*2), D28/①基本情報と建物情報の入力!H50+F28/D28)),0),"-"),"-")</f>
        <v>-</v>
      </c>
      <c r="CC28" s="16" t="str">
        <f>IF(A28&lt;=①基本情報と建物情報の入力!$G$20, IF(①基本情報と建物情報の入力!H50&gt;=2, IF(F28&gt;0, IF(A28=①基本情報と建物情報の入力!$G$20, D28/①基本情報と建物情報の入力!H50*2+E28, D28/①基本情報と建物情報の入力!H50+F28/D28), 0),"-"),"-")</f>
        <v>-</v>
      </c>
      <c r="CD28" s="25" t="str">
        <f>IF(A28&lt;=①基本情報と建物情報の入力!$G$20, IF(①基本情報と建物情報の入力!H50&gt;=3, IF(F28&gt;0, IF(A28=①基本情報と建物情報の入力!$G$20, D28/①基本情報と建物情報の入力!H50*2, D28/①基本情報と建物情報の入力!H50),0),"-"),"-")</f>
        <v>-</v>
      </c>
      <c r="CE28" s="24" t="str">
        <f>IF(A28&lt;=①基本情報と建物情報の入力!$G$20, IF(①基本情報と建物情報の入力!H50&gt;=1, IF(A28=1,0, IF(G28&gt;0, IF(①基本情報と建物情報の入力!H50=1, D28+G28/D28*2, D28/①基本情報と建物情報の入力!H50+G28/D28),0)),"-"),"-")</f>
        <v>-</v>
      </c>
      <c r="CF28" s="16" t="str">
        <f>IF(A28&lt;=①基本情報と建物情報の入力!$G$20, IF(①基本情報と建物情報の入力!H50&gt;=2, IF(A28=1, 0, IF(G28&gt;0, D28/①基本情報と建物情報の入力!H50+G28/D28, 0)),"-"),"-")</f>
        <v>-</v>
      </c>
      <c r="CG28" s="25" t="str">
        <f>IF(A28&lt;=①基本情報と建物情報の入力!$G$20, IF(①基本情報と建物情報の入力!H50&gt;=3, IF(A28=1, 0, IF(G28&gt;0, D28/①基本情報と建物情報の入力!H50,0)),"-"), "-")</f>
        <v>-</v>
      </c>
      <c r="CH28" s="24" t="str">
        <f>IF(A28&lt;=①基本情報と建物情報の入力!$G$20, IF(①基本情報と建物情報の入力!H50&gt;=1, IF(①基本情報と建物情報の入力!H50=1, D28/①基本情報と建物情報の入力!H50/20*C28, C28/2+D28/①基本情報と建物情報の入力!H50/20*C28), "-"), "-")</f>
        <v>-</v>
      </c>
      <c r="CI28" s="16" t="str">
        <f>IF(A28&lt;=①基本情報と建物情報の入力!$G$20, IF(①基本情報と建物情報の入力!H50&gt;=1, C28*E28/20, "-"), "-")</f>
        <v>-</v>
      </c>
      <c r="CJ28" s="16" t="str">
        <f>IF(A28&lt;=①基本情報と建物情報の入力!$G$20, IF(①基本情報と建物情報の入力!H50&gt;=1,IF(①基本情報と建物情報の入力!H50=1, D28/①基本情報と建物情報の入力!H50/20*C28, C28/2+D28/①基本情報と建物情報の入力!H50/20*C28), "-"), "-")</f>
        <v>-</v>
      </c>
      <c r="CK28" s="25" t="str">
        <f>IF(A28&lt;=①基本情報と建物情報の入力!$G$20, IF(①基本情報と建物情報の入力!H50&gt;=1, IF(①基本情報と建物情報の入力!H50=1, C28*E28/20, 0), "-"), "-")</f>
        <v>-</v>
      </c>
      <c r="CL28" s="24" t="str">
        <f>IF(A28&lt;=①基本情報と建物情報の入力!$G$20, IF(①基本情報と建物情報の入力!H50&gt;=2, C28/2+D28/①基本情報と建物情報の入力!H50/20*C28,"-"), "-")</f>
        <v>-</v>
      </c>
      <c r="CM28" s="16" t="str">
        <f>IF(A28&lt;=①基本情報と建物情報の入力!$G$20, IF(①基本情報と建物情報の入力!H50&gt;=2, 0,"-"), "-")</f>
        <v>-</v>
      </c>
      <c r="CN28" s="16" t="str">
        <f>IF(A28&lt;=①基本情報と建物情報の入力!$G$20, IF(①基本情報と建物情報の入力!H50&gt;=2, C28/2+D28/①基本情報と建物情報の入力!H50/20*C28,"-"), "-")</f>
        <v>-</v>
      </c>
      <c r="CO28" s="25" t="str">
        <f>IF(A28&lt;=①基本情報と建物情報の入力!$G$20, IF(①基本情報と建物情報の入力!H50&gt;=2, C28*E28/20, "-"), "-")</f>
        <v>-</v>
      </c>
      <c r="CP28" s="24" t="str">
        <f>IF(A28&lt;=①基本情報と建物情報の入力!$G$20, IF(①基本情報と建物情報の入力!H50&gt;=3, C28+D28/①基本情報と建物情報の入力!H50/20*C28, "-"), "-")</f>
        <v>-</v>
      </c>
      <c r="CQ28" s="16" t="str">
        <f>IF(A28&lt;=①基本情報と建物情報の入力!$G$20, IF(①基本情報と建物情報の入力!H50&gt;=3, 0, "-"), "-")</f>
        <v>-</v>
      </c>
      <c r="CR28" s="16" t="str">
        <f>IF(A28&lt;=①基本情報と建物情報の入力!$G$20, IF(①基本情報と建物情報の入力!H50&gt;=3, C28+D28/①基本情報と建物情報の入力!H50/20*C28, "-"), "-")</f>
        <v>-</v>
      </c>
      <c r="CS28" s="25" t="str">
        <f>IF(A28&lt;=①基本情報と建物情報の入力!$G$20, IF(①基本情報と建物情報の入力!H50&gt;=3, 0, "-"), "-")</f>
        <v>-</v>
      </c>
      <c r="CT28" s="24" t="str">
        <f>IF(A28&lt;=①基本情報と建物情報の入力!$G$20, IF(①基本情報と建物情報の入力!H50&gt;=1, IF(F28&gt;0, IF(A28=①基本情報と建物情報の入力!$G$20, IF(①基本情報と建物情報の入力!H50=1, D28*E28/20/①基本情報と建物情報の入力!H50*2, E28/2+D28*E28/20/①基本情報と建物情報の入力!H50*2),IF(①基本情報と建物情報の入力!H50=1, F28/10/①基本情報と建物情報の入力!H50,F28/D28/2+F28/10/①基本情報と建物情報の入力!H50)),0),"-"),"-")</f>
        <v>-</v>
      </c>
      <c r="CU28" s="16" t="str">
        <f>IF(A28&lt;=①基本情報と建物情報の入力!$G$20, IF(①基本情報と建物情報の入力!H50&gt;=2, IF(F28&gt;0, IF(A28=①基本情報と建物情報の入力!$G$20,E28/2+D28*E28/20/①基本情報と建物情報の入力!H50*2, F28/D28/2+F28/10/①基本情報と建物情報の入力!H50),0),"-"),"-")</f>
        <v>-</v>
      </c>
      <c r="CV28" s="25" t="str">
        <f>IF(A28&lt;=①基本情報と建物情報の入力!$G$20, IF(①基本情報と建物情報の入力!H50&gt;=3, IF(F28&gt;0, IF(A28=①基本情報と建物情報の入力!$G$20, E28+E28*D28/20/①基本情報と建物情報の入力!H50*2, F28/D28+F28/10/①基本情報と建物情報の入力!H50),0),"-"), "-")</f>
        <v>-</v>
      </c>
      <c r="CW28" s="24" t="str">
        <f>IF(A28&lt;=①基本情報と建物情報の入力!$G$20, IF(①基本情報と建物情報の入力!H50&gt;=1, IF(A28=1, IF(A28=①基本情報と建物情報の入力!$G$20, 0, IF(F28&gt;0, 0, IF(G29&gt;0, 0, D28/①基本情報と建物情報の入力!H50/2))), IF(A28=①基本情報と建物情報の入力!$G$20, IF(G28&gt;0, 0, IF(F27&gt;0, 0, D28/①基本情報と建物情報の入力!H50/2)), IF(F28&gt;0, IF(G28&gt;0, 0, IF(F27&gt;0, 0, D28/①基本情報と建物情報の入力!H50/2)), IF(G28&gt;0, IF(G29&gt;0, 0, D28/①基本情報と建物情報の入力!H50/2), IF(G29&gt;0, IF(F27&gt;0, 0,D28/①基本情報と建物情報の入力!H50/2), IF(F27&gt;0, D28/①基本情報と建物情報の入力!H50/2, D28/①基本情報と建物情報の入力!H50)))))),"-"),"-")</f>
        <v>-</v>
      </c>
      <c r="CX28" s="16" t="str">
        <f>IF(A28&lt;=①基本情報と建物情報の入力!$G$20, IF(①基本情報と建物情報の入力!H50&gt;=1, IF(A28=1, IF(A28=①基本情報と建物情報の入力!$G$20, 0, E28/2), IF(A28=①基本情報と建物情報の入力!$G$20, E28/2, E28)),"-"),"-")</f>
        <v>-</v>
      </c>
      <c r="CY28" s="16" t="str">
        <f>IF(A28&lt;=①基本情報と建物情報の入力!$G$20, IF(①基本情報と建物情報の入力!H50&gt;=1, IF(A28=1, IF(A28=①基本情報と建物情報の入力!$G$20, 0, D28/①基本情報と建物情報の入力!H50/2), IF(A28=①基本情報と建物情報の入力!$G$20, D28/①基本情報と建物情報の入力!H50/2, D28/①基本情報と建物情報の入力!H50)),"-"),"-")</f>
        <v>-</v>
      </c>
      <c r="CZ28" s="25" t="str">
        <f>IF(A28&lt;=①基本情報と建物情報の入力!$G$20, IF(①基本情報と建物情報の入力!H50&gt;=1, IF(A28=1, IF(A28=①基本情報と建物情報の入力!$G$20, 0, IF(①基本情報と建物情報の入力!H50=1, E28/2, 0)), IF(A28=①基本情報と建物情報の入力!$G$20, IF(①基本情報と建物情報の入力!H50=1, E28/2, 0),IF(①基本情報と建物情報の入力!H50=1, E28, 0))),"-"),"-")</f>
        <v>-</v>
      </c>
      <c r="DA28" s="46" t="str">
        <f>IF(A28&lt;=①基本情報と建物情報の入力!$G$20, IF(①基本情報と建物情報の入力!H50&gt;=2, IF(A28=1, IF(A28=①基本情報と建物情報の入力!$G$20, 0, IF(F28&gt;0, 0, IF(G29&gt;0, 0, D28/①基本情報と建物情報の入力!H50/2))), IF(A28=①基本情報と建物情報の入力!$G$20, IF(G28&gt;0, 0, IF(F27&gt;0, 0, D28/①基本情報と建物情報の入力!H50/2)), IF(F28&gt;0, IF(G28&gt;0, 0, IF(F27&gt;0, 0, D28/①基本情報と建物情報の入力!H50/2)), IF(G28&gt;0, IF(G29&gt;0, 0, D28/①基本情報と建物情報の入力!H50/2), IF(G29&gt;0,IF(F27&gt;0, 0, D28/①基本情報と建物情報の入力!H50/2), IF(F27&gt;0, D28/①基本情報と建物情報の入力!H50/2, D28/①基本情報と建物情報の入力!H50)))))),"-"),"-")</f>
        <v>-</v>
      </c>
      <c r="DB28" s="16" t="str">
        <f>IF(A28&lt;=①基本情報と建物情報の入力!$G$20, IF(①基本情報と建物情報の入力!H50&gt;=2, 0,"-"),"-")</f>
        <v>-</v>
      </c>
      <c r="DC28" s="16" t="str">
        <f>IF(A28&lt;=①基本情報と建物情報の入力!$G$20, IF(①基本情報と建物情報の入力!H50&gt;=2, IF(A28=1, IF(A28=①基本情報と建物情報の入力!$G$20, 0, D28/①基本情報と建物情報の入力!H50/2), IF(A28=①基本情報と建物情報の入力!$G$20, D28/①基本情報と建物情報の入力!H50/2, D28/①基本情報と建物情報の入力!H50)),"-"),"-")</f>
        <v>-</v>
      </c>
      <c r="DD28" s="25" t="str">
        <f>IF(A28&lt;=①基本情報と建物情報の入力!$G$20, IF(①基本情報と建物情報の入力!H50&gt;=2, IF(A28=1, IF(A28=①基本情報と建物情報の入力!$G$20, 0, E28/2), IF(A28=①基本情報と建物情報の入力!$G$20, E28/2, E28)),"-"),"-")</f>
        <v>-</v>
      </c>
      <c r="DE28" s="47" t="str">
        <f>IF(A28&lt;=①基本情報と建物情報の入力!$G$20, IF(①基本情報と建物情報の入力!H50&gt;=3, IF(A28=1, IF(A28=①基本情報と建物情報の入力!$G$20, 0, IF(F28&gt;0, 0, IF(G29&gt;0, 0, D28/①基本情報と建物情報の入力!H50/2))), IF(A28=①基本情報と建物情報の入力!$G$20, IF(G28&gt;0, 0, IF(F27&gt;0, 0, D28/①基本情報と建物情報の入力!H50/2)), IF(F28&gt;0, IF(G28&gt;0, 0, IF(F27&gt;0, 0, D28/①基本情報と建物情報の入力!H50/2)), IF(G28&gt;0, IF(G29&gt;0, 0, D28/①基本情報と建物情報の入力!H50/2), IF(G29&gt;0, IF(F27&gt;0, 0, D28/①基本情報と建物情報の入力!H50/2), IF(F27&gt;0, D28/①基本情報と建物情報の入力!H50/2, D28/①基本情報と建物情報の入力!H50)))))),"-"),"-")</f>
        <v>-</v>
      </c>
      <c r="DF28" s="16" t="str">
        <f>IF(A28&lt;=①基本情報と建物情報の入力!$G$20, IF(①基本情報と建物情報の入力!H50&gt;=3, 0, "-"),"-")</f>
        <v>-</v>
      </c>
      <c r="DG28" s="16" t="str">
        <f>IF(A28&lt;=①基本情報と建物情報の入力!$G$20, IF(①基本情報と建物情報の入力!H50&gt;=3, IF(A28=1, IF(A28=①基本情報と建物情報の入力!$G$20, 0, D28/①基本情報と建物情報の入力!H50/2), IF(A28=①基本情報と建物情報の入力!$G$20, D28/①基本情報と建物情報の入力!H50/2, D28/①基本情報と建物情報の入力!H50)),"-"),"-")</f>
        <v>-</v>
      </c>
      <c r="DH28" s="25" t="str">
        <f>IF(A28&lt;=①基本情報と建物情報の入力!$G$20, IF(①基本情報と建物情報の入力!H50&gt;=3, 0, "-"),"-")</f>
        <v>-</v>
      </c>
      <c r="DI28" s="24" t="str">
        <f>IF(A28&lt;=①基本情報と建物情報の入力!$G$20, IF(①基本情報と建物情報の入力!H50&gt;=1, IF(A28=1, 0, IF(G28&gt;0, IF(①基本情報と建物情報の入力!H50=1, G28/10/①基本情報と建物情報の入力!H50, G28/D28/2+G28/10/①基本情報と建物情報の入力!H50), 0)),"-"),"-")</f>
        <v>-</v>
      </c>
      <c r="DJ28" s="16" t="str">
        <f>IF(A28&lt;=①基本情報と建物情報の入力!$G$20, IF(①基本情報と建物情報の入力!H50&gt;=2, IF(A28=1, 0, IF(G28&gt;0, G28/D28/2+G28/10/①基本情報と建物情報の入力!H50, 0)),"-"),"-")</f>
        <v>-</v>
      </c>
      <c r="DK28" s="25" t="str">
        <f>IF(A28&lt;=①基本情報と建物情報の入力!$G$20, IF(①基本情報と建物情報の入力!H50&gt;=3, IF(A28=1, 0, IF(G28&gt;0, G28/D28+G28/10/①基本情報と建物情報の入力!H50, 0)),"-"),"-")</f>
        <v>-</v>
      </c>
      <c r="DL28" s="24" t="str">
        <f>IF(A28&lt;=①基本情報と建物情報の入力!$G$20, IF(①基本情報と建物情報の入力!H50&gt;=1, IF(A28=1, IF(A28=①基本情報と建物情報の入力!$G$20, 0, IF(F28&gt;0, D28/①基本情報と建物情報の入力!H50/2, 0)), IF(A28=①基本情報と建物情報の入力!$G$20, IF(F27&gt;0, D28/①基本情報と建物情報の入力!H50/2, 0), IF(F28&gt;0, IF(F27&gt;0, D28/①基本情報と建物情報の入力!H50, D28/①基本情報と建物情報の入力!H50/2), IF(F27&gt;0, D28/①基本情報と建物情報の入力!H50/2, 0)))),"-"),"-")</f>
        <v>-</v>
      </c>
      <c r="DM28" s="16" t="str">
        <f>IF(A28&lt;=①基本情報と建物情報の入力!$G$20, IF(①基本情報と建物情報の入力!H50&gt;=2, IF(A28=1, IF(A28=①基本情報と建物情報の入力!$G$20, 0, IF(F28&gt;0, D28/①基本情報と建物情報の入力!H50/2, 0)), IF(A28=①基本情報と建物情報の入力!$G$20, IF(F27&gt;0, D28/①基本情報と建物情報の入力!H50/2, 0), IF(F28&gt;0, IF(F27&gt;0, D28/①基本情報と建物情報の入力!H50, D28/①基本情報と建物情報の入力!H50/2), IF(F27&gt;0, D28/①基本情報と建物情報の入力!H50/2, 0)))),"-"),"-")</f>
        <v>-</v>
      </c>
      <c r="DN28" s="25" t="str">
        <f>IF(A28&lt;=①基本情報と建物情報の入力!$G$20, IF(①基本情報と建物情報の入力!H50&gt;=3, IF(A28=1, IF(A28=①基本情報と建物情報の入力!$G$20, 0, IF(F28&gt;0, D28/①基本情報と建物情報の入力!H50/2, 0)), IF(A28=①基本情報と建物情報の入力!$G$20, IF(F27&gt;0, D28/①基本情報と建物情報の入力!H50/2, 0), IF(F28&gt;0, IF(F27&gt;0, D28/①基本情報と建物情報の入力!H50, D28/①基本情報と建物情報の入力!H50/2), IF(F27&gt;0, D28/①基本情報と建物情報の入力!H50/2, 0)))),"-"),"-")</f>
        <v>-</v>
      </c>
      <c r="DO28" s="24" t="str">
        <f>IF(A28&lt;=①基本情報と建物情報の入力!$G$20, IF(①基本情報と建物情報の入力!H50&gt;=1, IF(A28=1, IF(A28=①基本情報と建物情報の入力!$G$20, 0, IF(G29&gt;0, D28/①基本情報と建物情報の入力!H50/2, 0)), IF(A28=①基本情報と建物情報の入力!$G$20, IF(G28&gt;0, D28/①基本情報と建物情報の入力!H50/2,0), IF(G28&gt;0, IF(G29&gt;0, D28/①基本情報と建物情報の入力!H51, D28/①基本情報と建物情報の入力!H50/2), IF(G29&gt;0, D28/①基本情報と建物情報の入力!H50/2,0)))),"-"),"-")</f>
        <v>-</v>
      </c>
      <c r="DP28" s="16" t="str">
        <f>IF(A28&lt;=①基本情報と建物情報の入力!$G$20, IF(①基本情報と建物情報の入力!H50&gt;=2, IF(A28=1, IF(A28=①基本情報と建物情報の入力!$G$20, 0, IF(G29&gt;0, D28/①基本情報と建物情報の入力!H50/2, 0)), IF(A28=①基本情報と建物情報の入力!$G$20, IF(G28&gt;0, D28/①基本情報と建物情報の入力!H50/2,0), IF(G28&gt;0, IF(G29&gt;0, D28/①基本情報と建物情報の入力!H51, D28/①基本情報と建物情報の入力!H50/2), IF(G29&gt;0, D28/①基本情報と建物情報の入力!H50/2,0)))),"-"),"-")</f>
        <v>-</v>
      </c>
      <c r="DQ28" s="25" t="str">
        <f>IF(A28&lt;=①基本情報と建物情報の入力!$G$20, IF(①基本情報と建物情報の入力!H50&gt;=3, IF(A28=1, IF(A28=①基本情報と建物情報の入力!$G$20, 0, IF(G29&gt;0, D28/①基本情報と建物情報の入力!H50/2, 0)), IF(A28=①基本情報と建物情報の入力!$G$20, IF(G28&gt;0, D28/①基本情報と建物情報の入力!H50/2,0), IF(G28&gt;0, IF(G29&gt;0, D28/①基本情報と建物情報の入力!H51, D28/①基本情報と建物情報の入力!H50/2), IF(G29&gt;0, D28/①基本情報と建物情報の入力!H50/2,0)))),"-"),"-")</f>
        <v>-</v>
      </c>
      <c r="DR28" s="24" t="str">
        <f>IF(A28&lt;=①基本情報と建物情報の入力!$G$20, IF(①基本情報と建物情報の入力!H50&gt;=1, IF(A28=1, D28/①基本情報と建物情報の入力!H50, 0),"-"),"-")</f>
        <v>-</v>
      </c>
      <c r="DS28" s="16" t="str">
        <f>IF(A28&lt;=①基本情報と建物情報の入力!$G$20, IF(①基本情報と建物情報の入力!H50&gt;=1, IF(A28=1, E28, 0),"-"),"-")</f>
        <v>-</v>
      </c>
      <c r="DT28" s="16" t="str">
        <f>IF(A28&lt;=①基本情報と建物情報の入力!$G$20, IF(①基本情報と建物情報の入力!H50&gt;=1, IF(A28=1, D28/①基本情報と建物情報の入力!H50, 0),"-"),"-")</f>
        <v>-</v>
      </c>
      <c r="DU28" s="25" t="str">
        <f>IF(A28&lt;=①基本情報と建物情報の入力!$G$20, IF(①基本情報と建物情報の入力!H50&gt;=1, IF(A28=1, IF(①基本情報と建物情報の入力!H50=1, E28, 0), 0),"-"),"-")</f>
        <v>-</v>
      </c>
      <c r="DV28" s="24" t="str">
        <f>IF(A28&lt;=①基本情報と建物情報の入力!$G$20, IF(①基本情報と建物情報の入力!H50&gt;=2, IF(A28=1, D28/①基本情報と建物情報の入力!H50, 0),"-"),"-")</f>
        <v>-</v>
      </c>
      <c r="DW28" s="16" t="str">
        <f>IF(A28&lt;=①基本情報と建物情報の入力!$G$20, IF(①基本情報と建物情報の入力!H50&gt;=2, 0,"-"),"-")</f>
        <v>-</v>
      </c>
      <c r="DX28" s="16" t="str">
        <f>IF(A28&lt;=①基本情報と建物情報の入力!$G$20, IF(①基本情報と建物情報の入力!H50&gt;=2, IF(A28=1, D28/①基本情報と建物情報の入力!H50, 0),"-"),"-")</f>
        <v>-</v>
      </c>
      <c r="DY28" s="25" t="str">
        <f>IF(A28&lt;=①基本情報と建物情報の入力!$G$20, IF(①基本情報と建物情報の入力!H50&gt;=2, IF(A28=1, E28, 0),"-"),"-")</f>
        <v>-</v>
      </c>
      <c r="DZ28" s="24" t="str">
        <f>IF(A28&lt;=①基本情報と建物情報の入力!$G$20, IF(①基本情報と建物情報の入力!H50&gt;=3, IF(A28=1, D28/①基本情報と建物情報の入力!H50, 0),"-"),"-")</f>
        <v>-</v>
      </c>
      <c r="EA28" s="16" t="str">
        <f>IF(A28&lt;=①基本情報と建物情報の入力!$G$20, IF(①基本情報と建物情報の入力!H50&gt;=3, 0, "-"),"-")</f>
        <v>-</v>
      </c>
      <c r="EB28" s="16" t="str">
        <f>IF(A28&lt;=①基本情報と建物情報の入力!$G$20, IF(①基本情報と建物情報の入力!H50&gt;=3, IF(A28=1, D28/①基本情報と建物情報の入力!H50, 0),"-"),"-")</f>
        <v>-</v>
      </c>
      <c r="EC28" s="25" t="str">
        <f>IF(A28&lt;=①基本情報と建物情報の入力!$G$20, IF(①基本情報と建物情報の入力!H50&gt;=3, 0, "-"),"-")</f>
        <v>-</v>
      </c>
      <c r="ED28" s="24" t="str">
        <f>IF(A28&lt;=①基本情報と建物情報の入力!$G$20, IF(①基本情報と建物情報の入力!H50&gt;=1, IF(A28=1, IF(①基本情報と建物情報の入力!H50=1, D28*E28/①基本情報と建物情報の入力!H50/10, E28/2+D28*E28/①基本情報と建物情報の入力!H50/10),0),"-"),"-")</f>
        <v>-</v>
      </c>
      <c r="EE28" s="16" t="str">
        <f>IF(A28&lt;=①基本情報と建物情報の入力!$G$20, IF(①基本情報と建物情報の入力!H50&gt;=2, IF(A28=1, E28/2+D28*E28/①基本情報と建物情報の入力!H50/10,0),"-"),"-")</f>
        <v>-</v>
      </c>
      <c r="EF28" s="25" t="str">
        <f>IF(A28&lt;=①基本情報と建物情報の入力!$G$20, IF(①基本情報と建物情報の入力!H50&gt;=3, IF(A28=1, E28+D28*E28/①基本情報と建物情報の入力!H50/10,0),"-"),"-")</f>
        <v>-</v>
      </c>
      <c r="EG28" s="99"/>
      <c r="EH28" s="24" t="str">
        <f>IF(A28&lt;=①基本情報と建物情報の入力!$G$20, IF(①基本情報と建物情報の入力!H50&gt;=1, SUM(AT28:AU28,AW28),"-"),"-")</f>
        <v>-</v>
      </c>
      <c r="EI28" s="16" t="str">
        <f>IF(A28&lt;=①基本情報と建物情報の入力!$G$20, IF(①基本情報と建物情報の入力!H50&gt;=2, SUM(AX28:AY28,BA28),"-"),"-")</f>
        <v>-</v>
      </c>
      <c r="EJ28" s="25" t="str">
        <f>IF(A28&lt;=①基本情報と建物情報の入力!$G$20, IF(①基本情報と建物情報の入力!H50&gt;=3, SUM(BB28:BC28,BE28),"-"),"-")</f>
        <v>-</v>
      </c>
      <c r="EK28" s="24" t="str">
        <f>IF(A28&lt;=①基本情報と建物情報の入力!$G$20, IF(①基本情報と建物情報の入力!H50&gt;=1,  AV28,"-"),"-")</f>
        <v>-</v>
      </c>
      <c r="EL28" s="16" t="str">
        <f>IF(A28&lt;=①基本情報と建物情報の入力!$G$20, IF(①基本情報と建物情報の入力!H50&gt;=2,AZ28,"-"),"-")</f>
        <v>-</v>
      </c>
      <c r="EM28" s="25" t="str">
        <f>IF(A28&lt;=①基本情報と建物情報の入力!$G$20, IF(①基本情報と建物情報の入力!H50&gt;=3, BD28,"-"),"-")</f>
        <v>-</v>
      </c>
      <c r="EN28" s="24" t="str">
        <f>IF($A28&lt;=①基本情報と建物情報の入力!$G$20, IF(①基本情報と建物情報の入力!$H50&gt;=1, SUM(AE28:AF28,AH28),"-"),"-")</f>
        <v>-</v>
      </c>
      <c r="EO28" s="16" t="str">
        <f>IF($A28&lt;=①基本情報と建物情報の入力!$G$20, IF(①基本情報と建物情報の入力!$H50&gt;=2, SUM(AI28:AJ28,AL28),"-"),"-")</f>
        <v>-</v>
      </c>
      <c r="EP28" s="25" t="str">
        <f>IF($A28&lt;=①基本情報と建物情報の入力!$G$20, IF(①基本情報と建物情報の入力!$H50&gt;=3, SUM(AM28:AN28,AP28),"-"),"-")</f>
        <v>-</v>
      </c>
      <c r="EQ28" s="24" t="str">
        <f>IF($A28&lt;=①基本情報と建物情報の入力!$G$20, IF(①基本情報と建物情報の入力!$H50&gt;=1, AG28,"-"),"-")</f>
        <v>-</v>
      </c>
      <c r="ER28" s="16" t="str">
        <f>IF($A28&lt;=①基本情報と建物情報の入力!$G$20, IF(①基本情報と建物情報の入力!$H50&gt;=2, AK28,"-"),"-")</f>
        <v>-</v>
      </c>
      <c r="ES28" s="25" t="str">
        <f>IF($A28&lt;=①基本情報と建物情報の入力!$G$20, IF(①基本情報と建物情報の入力!$H50&gt;=3, AO28,"-"),"-")</f>
        <v>-</v>
      </c>
      <c r="ET28" s="99"/>
      <c r="EU28" s="24" t="str">
        <f>IF($A28&lt;=①基本情報と建物情報の入力!$G$20, IF(①基本情報と建物情報の入力!$H50&gt;=1,SUM(EH28,EK28),"-"),"-")</f>
        <v>-</v>
      </c>
      <c r="EV28" s="16" t="str">
        <f>IF($A28&lt;=①基本情報と建物情報の入力!$G$20, IF(①基本情報と建物情報の入力!$H50&gt;=2,SUM(EI28,EL28),"-"),"-")</f>
        <v>-</v>
      </c>
      <c r="EW28" s="25" t="str">
        <f>IF($A28&lt;=①基本情報と建物情報の入力!$G$20, IF(①基本情報と建物情報の入力!$H50&gt;=3,SUM(EJ28,EM28),"-"),"-")</f>
        <v>-</v>
      </c>
      <c r="EX28" s="24" t="str">
        <f>IF($A28&lt;=①基本情報と建物情報の入力!$G$20, IF(①基本情報と建物情報の入力!$H50&gt;=1,   Y28,"-"),"-")</f>
        <v>-</v>
      </c>
      <c r="EY28" s="16" t="str">
        <f>IF($A28&lt;=①基本情報と建物情報の入力!$G$20, IF(①基本情報と建物情報の入力!$H50&gt;=1,   Z28,"-"),"-")</f>
        <v>-</v>
      </c>
      <c r="EZ28" s="25" t="str">
        <f>IF($A28&lt;=①基本情報と建物情報の入力!$G$20, IF(①基本情報と建物情報の入力!$H50&gt;=1,   AA28,"-"),"-")</f>
        <v>-</v>
      </c>
      <c r="FA28" s="24" t="str">
        <f>IF($A28&lt;=①基本情報と建物情報の入力!$G$20, IF(①基本情報と建物情報の入力!$H50&gt;=1, IF($A28=1, P28, 0),"-"),"-")</f>
        <v>-</v>
      </c>
      <c r="FB28" s="16" t="str">
        <f>IF($A28&lt;=①基本情報と建物情報の入力!$G$20, IF(①基本情報と建物情報の入力!$H50&gt;=2, IF($A28=1, Q28, 0),"-"),"-")</f>
        <v>-</v>
      </c>
      <c r="FC28" s="25" t="str">
        <f>IF($A28&lt;=①基本情報と建物情報の入力!$G$20, IF(①基本情報と建物情報の入力!$H50&gt;=3, IF($A28=1, R28, 0),"-"),"-")</f>
        <v>-</v>
      </c>
      <c r="FD28" s="24" t="str">
        <f>IF($A28&lt;=①基本情報と建物情報の入力!$G$20, IF(①基本情報と建物情報の入力!$H50&gt;=1, AB28,"-"),"-")</f>
        <v>-</v>
      </c>
      <c r="FE28" s="16" t="str">
        <f>IF($A28&lt;=①基本情報と建物情報の入力!$G$20, IF(①基本情報と建物情報の入力!$H50&gt;=2, AC28,"-"),"-")</f>
        <v>-</v>
      </c>
      <c r="FF28" s="25" t="str">
        <f>IF($A28&lt;=①基本情報と建物情報の入力!$G$20, IF(①基本情報と建物情報の入力!$H50&gt;=3, AD28,"-"),"-")</f>
        <v>-</v>
      </c>
      <c r="FG28" s="24" t="str">
        <f>IF($A28&lt;=①基本情報と建物情報の入力!$G$20, IF(①基本情報と建物情報の入力!$H50&gt;=1, BF28,"-"),"-")</f>
        <v>-</v>
      </c>
      <c r="FH28" s="16" t="str">
        <f>IF($A28&lt;=①基本情報と建物情報の入力!$G$20, IF(①基本情報と建物情報の入力!$H50&gt;=2, BG28,"-"),"-")</f>
        <v>-</v>
      </c>
      <c r="FI28" s="25" t="str">
        <f>IF($A28&lt;=①基本情報と建物情報の入力!$G$20, IF(①基本情報と建物情報の入力!$H50&gt;=3, BH28,"-"),"-")</f>
        <v>-</v>
      </c>
      <c r="FJ28" s="24" t="str">
        <f>IF($A28&lt;=①基本情報と建物情報の入力!$G$20, IF(①基本情報と建物情報の入力!$H50&gt;=1, IF($A28=1, 0, BI28),"-"),"-")</f>
        <v>-</v>
      </c>
      <c r="FK28" s="16" t="str">
        <f>IF($A28&lt;=①基本情報と建物情報の入力!$G$20, IF(①基本情報と建物情報の入力!$H50&gt;=1, IF($A28=1, 0, BJ28),"-"),"-")</f>
        <v>-</v>
      </c>
      <c r="FL28" s="25" t="str">
        <f>IF($A28&lt;=①基本情報と建物情報の入力!$G$20, IF(①基本情報と建物情報の入力!$H50&gt;=1, IF($A28=1, 0, BK28),"-"),"-")</f>
        <v>-</v>
      </c>
      <c r="FM28" s="24" t="str">
        <f>IF($A28&lt;=①基本情報と建物情報の入力!$G$20, IF(①基本情報と建物情報の入力!$H50&gt;=1, BL28,"-"),"-")</f>
        <v>-</v>
      </c>
      <c r="FN28" s="16" t="str">
        <f>IF($A28&lt;=①基本情報と建物情報の入力!$G$20, IF(①基本情報と建物情報の入力!$H50&gt;=2, BM28,"-"),"-")</f>
        <v>-</v>
      </c>
      <c r="FO28" s="25" t="str">
        <f>IF($A28&lt;=①基本情報と建物情報の入力!$G$20, IF(①基本情報と建物情報の入力!$H50&gt;=3, BN28,"-"),"-")</f>
        <v>-</v>
      </c>
      <c r="FP28" s="24" t="str">
        <f>IF($A28&lt;=①基本情報と建物情報の入力!$G$20, IF(①基本情報と建物情報の入力!$H50&gt;=1, SUM(EN28,EQ28),"-"),"-")</f>
        <v>-</v>
      </c>
      <c r="FQ28" s="16" t="str">
        <f>IF($A28&lt;=①基本情報と建物情報の入力!$G$20, IF(①基本情報と建物情報の入力!$H50&gt;=2, SUM(EO28,ER28),"-"),"-")</f>
        <v>-</v>
      </c>
      <c r="FR28" s="25" t="str">
        <f>IF($A28&lt;=①基本情報と建物情報の入力!$G$20, IF(①基本情報と建物情報の入力!$H50&gt;=3, SUM(EP28,ES28),"-"),"-")</f>
        <v>-</v>
      </c>
      <c r="FS28" s="24" t="str">
        <f>IF($A28&lt;=①基本情報と建物情報の入力!$G$20, IF(①基本情報と建物情報の入力!$H50&gt;=1, AQ28,"-"),"-")</f>
        <v>-</v>
      </c>
      <c r="FT28" s="16" t="str">
        <f>IF($A28&lt;=①基本情報と建物情報の入力!$G$20, IF(①基本情報と建物情報の入力!$H50&gt;=2, AR28,"-"),"-")</f>
        <v>-</v>
      </c>
      <c r="FU28" s="25" t="str">
        <f>IF($A28&lt;=①基本情報と建物情報の入力!$G$20, IF(①基本情報と建物情報の入力!$H50&gt;=3, AS28,"-"),"-")</f>
        <v>-</v>
      </c>
      <c r="FV28" s="24" t="str">
        <f>IF($A28&lt;=①基本情報と建物情報の入力!$G$20, IF(①基本情報と建物情報の入力!$H50&gt;=1, SUM(EU28,EX28,FA28,FD28,FG28,FJ28,FM28,FP28,FS28),"-"),"-")</f>
        <v>-</v>
      </c>
      <c r="FW28" s="16" t="str">
        <f>IF($A28&lt;=①基本情報と建物情報の入力!$G$20, IF(①基本情報と建物情報の入力!$H50&gt;=2, SUM(EV28,EY28,FB28,FE28,FH28,FK28,FN28,FQ28,FT28),"-"),"-")</f>
        <v>-</v>
      </c>
      <c r="FX28" s="25" t="str">
        <f>IF($A28&lt;=①基本情報と建物情報の入力!$G$20, IF(①基本情報と建物情報の入力!$H50&gt;=3, SUM(EW28,EZ28,FC28,FF28,FI28,FL28,FO28,FR28,FU28),"-"),"-")</f>
        <v>-</v>
      </c>
      <c r="FY28" s="99"/>
      <c r="FZ28" s="24" t="str">
        <f>IF($A28&lt;=①基本情報と建物情報の入力!$G$20, ①基本情報と建物情報の入力!H$61, "-")</f>
        <v>-</v>
      </c>
      <c r="GA28" s="16" t="str">
        <f>IF($A28&lt;=①基本情報と建物情報の入力!$G$20, ①基本情報と建物情報の入力!H$62, "-")</f>
        <v>-</v>
      </c>
      <c r="GB28" s="16" t="str">
        <f>IF($A28&lt;=①基本情報と建物情報の入力!$G$20, ①基本情報と建物情報の入力!H$63, "-")</f>
        <v>-</v>
      </c>
      <c r="GC28" s="16" t="str">
        <f>IF($A28&lt;=①基本情報と建物情報の入力!$G$20, ①基本情報と建物情報の入力!H$64, "-")</f>
        <v>-</v>
      </c>
      <c r="GD28" s="16" t="str">
        <f>IF($A28&lt;=①基本情報と建物情報の入力!$G$20, ①基本情報と建物情報の入力!H$65, "-")</f>
        <v>-</v>
      </c>
      <c r="GE28" s="16" t="str">
        <f>IF($A28&lt;=①基本情報と建物情報の入力!$G$20, ①基本情報と建物情報の入力!H$66, "-")</f>
        <v>-</v>
      </c>
      <c r="GF28" s="16" t="str">
        <f>IF(A28&lt;=①基本情報と建物情報の入力!$G$20, ①基本情報と建物情報の入力!$H$66/(2*(0.09-0.15)*①基本情報と建物情報の入力!$H$66+1),"-")</f>
        <v>-</v>
      </c>
      <c r="GG28" s="16" t="str">
        <f>IF($A28&lt;=①基本情報と建物情報の入力!$G$20, ①基本情報と建物情報の入力!H$67, "-")</f>
        <v>-</v>
      </c>
      <c r="GH28" s="25" t="str">
        <f>IF($A28&lt;=①基本情報と建物情報の入力!$G$20, 4.65, "-")</f>
        <v>-</v>
      </c>
      <c r="GI28" s="99"/>
      <c r="GJ28" s="24" t="str">
        <f>IF($A28&lt;=①基本情報と建物情報の入力!$G$20,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8" s="16" t="str">
        <f t="array" ref="GK28">IF($A28&lt;=①基本情報と建物情報の入力!$G$20,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8" s="16" t="str">
        <f t="array" ref="GL28">IF($A28&lt;=①基本情報と建物情報の入力!$G$20,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8" s="16" t="str">
        <f t="array" ref="GM28">IF($A28&lt;=①基本情報と建物情報の入力!$G$20,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8" s="16" t="str">
        <f t="array" ref="GN28">IF($A28&lt;=①基本情報と建物情報の入力!$G$20,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8" s="16" t="str">
        <f t="array" ref="GO28">IF($A28&lt;=①基本情報と建物情報の入力!$G$20,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8" s="16" t="str">
        <f t="array" ref="GP28">IF($A28&lt;=①基本情報と建物情報の入力!$G$20,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8" s="16" t="str">
        <f t="array" ref="GQ28">IF($A28&lt;=①基本情報と建物情報の入力!$G$20,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8" s="16" t="str">
        <f t="array" ref="GR28">IF($A28&lt;=①基本情報と建物情報の入力!$G$20,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8" s="16" t="str">
        <f t="array" ref="GS28">IF($A28&lt;=①基本情報と建物情報の入力!$G$20,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8" s="25" t="str">
        <f t="array" ref="GT28">IF($A28&lt;=①基本情報と建物情報の入力!$G$20,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8" s="99"/>
      <c r="GV28" s="24" t="str">
        <f>IF($A28&lt;=①基本情報と建物情報の入力!$G$20, 温度差係数!$A$10, "-")</f>
        <v>-</v>
      </c>
      <c r="GW28" s="16" t="str">
        <f>IF($A28&lt;=①基本情報と建物情報の入力!$G$20,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8" s="16" t="str">
        <f>IF($A28&lt;=①基本情報と建物情報の入力!$G$20, 温度差係数!$B$10, "-")</f>
        <v>-</v>
      </c>
      <c r="GY28" s="25" t="str">
        <f>IF($A28&lt;=①基本情報と建物情報の入力!$G$20, INDEX(温度差係数!$C$10:$J$10, 0, MATCH(①基本情報と建物情報の入力!$G$13, 温度差係数!$C$9:$J$9, 0)), "-")</f>
        <v>-</v>
      </c>
      <c r="GZ28" s="99"/>
      <c r="HA28" s="24" t="str">
        <f>IF($A28&lt;=①基本情報と建物情報の入力!$G$20, IF(①基本情報と建物情報の入力!$H50&gt;=1, EH28*$FZ28*$GV28+EK28*$FZ28*$GW28,"-"),"-")</f>
        <v>-</v>
      </c>
      <c r="HB28" s="16" t="str">
        <f>IF($A28&lt;=①基本情報と建物情報の入力!$G$20, IF(①基本情報と建物情報の入力!$H50&gt;=2, EI28*$FZ28*$GV28+EL28*$FZ28*$GW28,"-"),"-")</f>
        <v>-</v>
      </c>
      <c r="HC28" s="25" t="str">
        <f>IF($A28&lt;=①基本情報と建物情報の入力!$G$20, IF(①基本情報と建物情報の入力!$H50&gt;=3, EJ28*$FZ28*$GV28+EM28*$FZ28*$GW28,"-"),"-")</f>
        <v>-</v>
      </c>
      <c r="HD28" s="24" t="str">
        <f>IF($A28&lt;=①基本情報と建物情報の入力!$G$20, IF(①基本情報と建物情報の入力!$H50&gt;=1, EX28*$GA28*$GV28,"-"),"-")</f>
        <v>-</v>
      </c>
      <c r="HE28" s="16" t="str">
        <f>IF($A28&lt;=①基本情報と建物情報の入力!$G$20, IF(①基本情報と建物情報の入力!$H50&gt;=2, EY28*$GA28*$GV28,"-"),"-")</f>
        <v>-</v>
      </c>
      <c r="HF28" s="25" t="str">
        <f>IF($A28&lt;=①基本情報と建物情報の入力!$G$20, IF(①基本情報と建物情報の入力!$H50&gt;=3, EZ28*$GA28*$GV28,"-"),"-")</f>
        <v>-</v>
      </c>
      <c r="HG28" s="24" t="str">
        <f>IF($A28&lt;=①基本情報と建物情報の入力!$G$20, IF(①基本情報と建物情報の入力!$H50&gt;=1, FA28*$GB28*$GX28,"-"),"-")</f>
        <v>-</v>
      </c>
      <c r="HH28" s="16" t="str">
        <f>IF($A28&lt;=①基本情報と建物情報の入力!$G$20, IF(①基本情報と建物情報の入力!$H50&gt;=2, FB28*$GB28*$GX28,"-"),"-")</f>
        <v>-</v>
      </c>
      <c r="HI28" s="25" t="str">
        <f>IF($A28&lt;=①基本情報と建物情報の入力!$G$20, IF(①基本情報と建物情報の入力!$H50&gt;=3, FC28*$GB28*$GX28,"-"),"-")</f>
        <v>-</v>
      </c>
      <c r="HJ28" s="24" t="str">
        <f>IF($A28&lt;=①基本情報と建物情報の入力!$G$20, IF(①基本情報と建物情報の入力!$H50&gt;=1, FD28*$GC28*$GV28,"-"),"-")</f>
        <v>-</v>
      </c>
      <c r="HK28" s="16" t="str">
        <f>IF($A28&lt;=①基本情報と建物情報の入力!$G$20, IF(①基本情報と建物情報の入力!$H50&gt;=2, FE28*$GC28*$GV28,"-"),"-")</f>
        <v>-</v>
      </c>
      <c r="HL28" s="25" t="str">
        <f>IF($A28&lt;=①基本情報と建物情報の入力!$G$20, IF(①基本情報と建物情報の入力!$H50&gt;=3, FF28*$GC28*$GV28,"-"),"-")</f>
        <v>-</v>
      </c>
      <c r="HM28" s="24" t="str">
        <f>IF($A28&lt;=①基本情報と建物情報の入力!$G$20, IF(①基本情報と建物情報の入力!$H50&gt;=1, FG28*$GD28*$GY28,"-"),"-")</f>
        <v>-</v>
      </c>
      <c r="HN28" s="16" t="str">
        <f>IF($A28&lt;=①基本情報と建物情報の入力!$G$20, IF(①基本情報と建物情報の入力!$H50&gt;=2, FH28*$GD28*$GY28,"-"),"-")</f>
        <v>-</v>
      </c>
      <c r="HO28" s="25" t="str">
        <f>IF($A28&lt;=①基本情報と建物情報の入力!$G$20, IF(①基本情報と建物情報の入力!$H50&gt;=3, FI28*$GD28*$GY28,"-"),"-")</f>
        <v>-</v>
      </c>
      <c r="HP28" s="24" t="str">
        <f>IF($A28&lt;=①基本情報と建物情報の入力!$G$20, IF(①基本情報と建物情報の入力!$H50&gt;=1, FJ28*$GE28*$GY28,"-"),"-")</f>
        <v>-</v>
      </c>
      <c r="HQ28" s="16" t="str">
        <f>IF($A28&lt;=①基本情報と建物情報の入力!$G$20, IF(①基本情報と建物情報の入力!$H50&gt;=2, FK28*$GE28*$GY28,"-"),"-")</f>
        <v>-</v>
      </c>
      <c r="HR28" s="25" t="str">
        <f>IF($A28&lt;=①基本情報と建物情報の入力!$G$20, IF(①基本情報と建物情報の入力!$H50&gt;=3, FL28*$GE28*$GY28,"-"),"-")</f>
        <v>-</v>
      </c>
      <c r="HS28" s="24" t="str">
        <f>IF($A28&lt;=①基本情報と建物情報の入力!$G$20, IF(①基本情報と建物情報の入力!$H50&gt;=1, FM28*$GF28*$GY28,"-"),"-")</f>
        <v>-</v>
      </c>
      <c r="HT28" s="16" t="str">
        <f>IF($A28&lt;=①基本情報と建物情報の入力!$G$20, IF(①基本情報と建物情報の入力!$H50&gt;=2, FN28*$GF28*$GY28,"-"),"-")</f>
        <v>-</v>
      </c>
      <c r="HU28" s="25" t="str">
        <f>IF($A28&lt;=①基本情報と建物情報の入力!$G$20, IF(①基本情報と建物情報の入力!$H50&gt;=3, FO28*$GF28*$GY28,"-"),"-")</f>
        <v>-</v>
      </c>
      <c r="HV28" s="24" t="str">
        <f>IF($A28&lt;=①基本情報と建物情報の入力!$G$20, IF(①基本情報と建物情報の入力!$H50&gt;=1, EN28*$GG28*$GV28+EQ28*$GG28*$GW28,"-"),"-")</f>
        <v>-</v>
      </c>
      <c r="HW28" s="16" t="str">
        <f>IF($A28&lt;=①基本情報と建物情報の入力!$G$20, IF(①基本情報と建物情報の入力!$H50&gt;=2, EO28*$GG28*$GV28+ER28*$GG28*$GW28,"-"),"-")</f>
        <v>-</v>
      </c>
      <c r="HX28" s="25" t="str">
        <f>IF($A28&lt;=①基本情報と建物情報の入力!$G$20, IF(①基本情報と建物情報の入力!$H50&gt;=3, EP28*$GG28*$GV28+ES28*$GG28*$GW28,"-"),"-")</f>
        <v>-</v>
      </c>
      <c r="HY28" s="24" t="str">
        <f>IF($A28&lt;=①基本情報と建物情報の入力!$G$20, IF(①基本情報と建物情報の入力!$H50&gt;=1, FS28*$GH28*$GW28,"-"),"-")</f>
        <v>-</v>
      </c>
      <c r="HZ28" s="16" t="str">
        <f>IF($A28&lt;=①基本情報と建物情報の入力!$G$20, IF(①基本情報と建物情報の入力!$H50&gt;=2, FT28*$GH28*$GW28,"-"),"-")</f>
        <v>-</v>
      </c>
      <c r="IA28" s="25" t="str">
        <f>IF($A28&lt;=①基本情報と建物情報の入力!$G$20, IF(①基本情報と建物情報の入力!$H50&gt;=3, FU28*$GH28*$GW28,"-"),"-")</f>
        <v>-</v>
      </c>
      <c r="IB28" s="99"/>
      <c r="IC28" s="24" t="str">
        <f>IF($A28&lt;=①基本情報と建物情報の入力!$G$20, IF(①基本情報と建物情報の入力!$H50&gt;=1, SUM(BP28:BQ28,BS28) *$GJ28*$GV28+BR28*$GJ28*$GW28,"-"),"-")</f>
        <v>-</v>
      </c>
      <c r="ID28" s="16" t="str">
        <f>IF($A28&lt;=①基本情報と建物情報の入力!$G$20, IF(①基本情報と建物情報の入力!$H50&gt;=2, SUM(BT28:BU28,BW28) *$GJ28*$GV28+BV28*$GJ28*$GW28,"-"),"-")</f>
        <v>-</v>
      </c>
      <c r="IE28" s="25" t="str">
        <f>IF($A28&lt;=①基本情報と建物情報の入力!$G$20, IF(①基本情報と建物情報の入力!$H50&gt;=3, SUM(BX28:BY28,CA28) *$GJ28*$GV28+BZ28*$GJ28*$GW28,"-"),"-")</f>
        <v>-</v>
      </c>
      <c r="IF28" s="24" t="str">
        <f>IF($A28&lt;=①基本情報と建物情報の入力!$G$20, IF(①基本情報と建物情報の入力!$H50&gt;=1, CB28*$GK28*$GV28,"-"),"-")</f>
        <v>-</v>
      </c>
      <c r="IG28" s="16" t="str">
        <f>IF($A28&lt;=①基本情報と建物情報の入力!$G$20, IF(①基本情報と建物情報の入力!$H50&gt;=2, CC28*$GK28*$GV28,"-"),"-")</f>
        <v>-</v>
      </c>
      <c r="IH28" s="25" t="str">
        <f>IF($A28&lt;=①基本情報と建物情報の入力!$G$20, IF(①基本情報と建物情報の入力!$H50&gt;=3, CD28*$GK28*$GV28,"-"),"-")</f>
        <v>-</v>
      </c>
      <c r="II28" s="24" t="str">
        <f>IF($A28&lt;=①基本情報と建物情報の入力!$G$20, IF(①基本情報と建物情報の入力!$H50&gt;=1, CE28*$GL28*$GV28,"-"),"-")</f>
        <v>-</v>
      </c>
      <c r="IJ28" s="16" t="str">
        <f>IF($A28&lt;=①基本情報と建物情報の入力!$G$20, IF(①基本情報と建物情報の入力!$H50&gt;=2, CF28*$GL28*$GV28,"-"),"-")</f>
        <v>-</v>
      </c>
      <c r="IK28" s="25" t="str">
        <f>IF($A28&lt;=①基本情報と建物情報の入力!$G$20, IF(①基本情報と建物情報の入力!$H50&gt;=3, CG28*$GL28*$GV28,"-"),"-")</f>
        <v>-</v>
      </c>
      <c r="IL28" s="24" t="str">
        <f>IF($A28&lt;=①基本情報と建物情報の入力!$G$20, IF(①基本情報と建物情報の入力!$H50&gt;=1, SUM(CH28:CI28,CK28)*$GM28*$GV28+CJ28*$GM28*$GW28,"-"),"-")</f>
        <v>-</v>
      </c>
      <c r="IM28" s="16" t="str">
        <f>IF($A28&lt;=①基本情報と建物情報の入力!$G$20, IF(①基本情報と建物情報の入力!$H50&gt;=2, SUM(CL28:CM28,CO28)*$GM28*$GV28+CN28*$GM28*$GW28,"-"),"-")</f>
        <v>-</v>
      </c>
      <c r="IN28" s="25" t="str">
        <f>IF($A28&lt;=①基本情報と建物情報の入力!$G$20, IF(①基本情報と建物情報の入力!$H50&gt;=3, SUM(CP28:CQ28,CS28)*$GM28*$GV28+CR28*$GM28*$GW28,"-"),"-")</f>
        <v>-</v>
      </c>
      <c r="IO28" s="24" t="str">
        <f>IF($A28&lt;=①基本情報と建物情報の入力!$G$20, IF(①基本情報と建物情報の入力!$H50&gt;=1, CT28*$GN28*$GV28,"-"),"-")</f>
        <v>-</v>
      </c>
      <c r="IP28" s="16" t="str">
        <f>IF($A28&lt;=①基本情報と建物情報の入力!$G$20, IF(①基本情報と建物情報の入力!$H50&gt;=2, CU28*$GN28*$GV28,"-"),"-")</f>
        <v>-</v>
      </c>
      <c r="IQ28" s="25" t="str">
        <f>IF($A28&lt;=①基本情報と建物情報の入力!$G$20, IF(①基本情報と建物情報の入力!$H50&gt;=3, CV28*$GN28*$GV28,"-"),"-")</f>
        <v>-</v>
      </c>
      <c r="IR28" s="24" t="str">
        <f>IF($A28&lt;=①基本情報と建物情報の入力!$G$20, IF(①基本情報と建物情報の入力!$H50&gt;=1, SUM(CW28:CX28,CZ28)*$GO28*$GV28+CY28*$GO28*$GW28,"-"),"-")</f>
        <v>-</v>
      </c>
      <c r="IS28" s="16" t="str">
        <f>IF($A28&lt;=①基本情報と建物情報の入力!$G$20, IF(①基本情報と建物情報の入力!$H50&gt;=2, SUM(DA28:DB28,DD28)*$GO28*$GV28+DC28*$GO28*$GW28,"-"),"-")</f>
        <v>-</v>
      </c>
      <c r="IT28" s="25" t="str">
        <f>IF($A28&lt;=①基本情報と建物情報の入力!$G$20, IF(①基本情報と建物情報の入力!$H50&gt;=3, SUM(DE28:DF28,DH28)*$GO28*$GV28+DG28*$GO28*$GW28,"-"),"-")</f>
        <v>-</v>
      </c>
      <c r="IU28" s="24" t="str">
        <f>IF($A28&lt;=①基本情報と建物情報の入力!$G$20, IF(①基本情報と建物情報の入力!$H50&gt;=1, DI28*$GP28*$GV28,"-"),"-")</f>
        <v>-</v>
      </c>
      <c r="IV28" s="16" t="str">
        <f>IF($A28&lt;=①基本情報と建物情報の入力!$G$20, IF(①基本情報と建物情報の入力!$H50&gt;=2, DJ28*$GP28*$GV28,"-"),"-")</f>
        <v>-</v>
      </c>
      <c r="IW28" s="25" t="str">
        <f>IF($A28&lt;=①基本情報と建物情報の入力!$G$20, IF(①基本情報と建物情報の入力!$H50&gt;=3, DK28*$GP28*$GV28,"-"),"-")</f>
        <v>-</v>
      </c>
      <c r="IX28" s="24" t="str">
        <f>IF($A28&lt;=①基本情報と建物情報の入力!$G$20, IF(①基本情報と建物情報の入力!$H50&gt;=1, DL28*$GQ28*$GV28,"-"),"-")</f>
        <v>-</v>
      </c>
      <c r="IY28" s="16" t="str">
        <f>IF($A28&lt;=①基本情報と建物情報の入力!$G$20, IF(①基本情報と建物情報の入力!$H50&gt;=2, DM28*$GQ28*$GV28,"-"),"-")</f>
        <v>-</v>
      </c>
      <c r="IZ28" s="25" t="str">
        <f>IF($A28&lt;=①基本情報と建物情報の入力!$G$20, IF(①基本情報と建物情報の入力!$H50&gt;=3, DN28*$GQ28*$GV28,"-"),"-")</f>
        <v>-</v>
      </c>
      <c r="JA28" s="24" t="str">
        <f>IF($A28&lt;=①基本情報と建物情報の入力!$G$20, IF(①基本情報と建物情報の入力!$H50&gt;=1, DO28*$GR28*$GV28,"-"),"-")</f>
        <v>-</v>
      </c>
      <c r="JB28" s="16" t="str">
        <f>IF($A28&lt;=①基本情報と建物情報の入力!$G$20, IF(①基本情報と建物情報の入力!$H50&gt;=2, DP28*$GR28*$GV28,"-"),"-")</f>
        <v>-</v>
      </c>
      <c r="JC28" s="25" t="str">
        <f>IF($A28&lt;=①基本情報と建物情報の入力!$G$20, IF(①基本情報と建物情報の入力!$H50&gt;=3, DQ28*$GR28*$GV28,"-"),"-")</f>
        <v>-</v>
      </c>
      <c r="JD28" s="24" t="str">
        <f>IF($A28&lt;=①基本情報と建物情報の入力!$G$20, IF(①基本情報と建物情報の入力!$H50&gt;=1, SUM(DR28:DS28,DU28)*$GS28*$GV28+DT28*$GS28*$GW28,"-"),"-")</f>
        <v>-</v>
      </c>
      <c r="JE28" s="16" t="str">
        <f>IF($A28&lt;=①基本情報と建物情報の入力!$G$20, IF(①基本情報と建物情報の入力!$H50&gt;=2, SUM(DV28:DW28,DY28)*$GS28*$GV28+DX28*$GS28*$GW28,"-"),"-")</f>
        <v>-</v>
      </c>
      <c r="JF28" s="25" t="str">
        <f>IF($A28&lt;=①基本情報と建物情報の入力!$G$20, IF(①基本情報と建物情報の入力!$H50&gt;=3, SUM(DZ28:EA28,EC28)*$GS28*$GV28+EB28*$GS28*$GW28,"-"),"-")</f>
        <v>-</v>
      </c>
      <c r="JG28" s="24" t="str">
        <f>IF($A28&lt;=①基本情報と建物情報の入力!$G$20, IF(①基本情報と建物情報の入力!$H50&gt;=1, ED28*$GT28*$GX28,"-"),"-")</f>
        <v>-</v>
      </c>
      <c r="JH28" s="16" t="str">
        <f>IF($A28&lt;=①基本情報と建物情報の入力!$G$20, IF(①基本情報と建物情報の入力!$H50&gt;=2, EE28*$GT28*$GX28,"-"),"-")</f>
        <v>-</v>
      </c>
      <c r="JI28" s="25" t="str">
        <f>IF($A28&lt;=①基本情報と建物情報の入力!$G$20, IF(①基本情報と建物情報の入力!$H50&gt;=3, EF28*$GT28*$GX28,"-"),"-")</f>
        <v>-</v>
      </c>
      <c r="JJ28" s="99"/>
      <c r="JK28" s="24" t="str">
        <f>IF($A28&lt;=①基本情報と建物情報の入力!$G$20, IF(①基本情報と建物情報の入力!$H50&gt;=1, SUM(HA28,HD28,HG28,HJ28,HM28,HP28,HS28,HV28,HY28)+SUM(IC28,IF28,II28,IL28,IO28,IR28,IU28,IX28,JA28,JD28,JG28),"-"),"-")</f>
        <v>-</v>
      </c>
      <c r="JL28" s="16" t="str">
        <f>IF($A28&lt;=①基本情報と建物情報の入力!$G$20, IF(①基本情報と建物情報の入力!$H50&gt;=2, SUM(HB28,HE28,HH28,HK28,HN28,HQ28,HT28,HW28,HZ28)+SUM(ID28,IG28,IJ28,IM28,IP28,IS28,IV28,IY28,JB28,JE28,JH28),"-"),"-")</f>
        <v>-</v>
      </c>
      <c r="JM28" s="25" t="str">
        <f>IF($A28&lt;=①基本情報と建物情報の入力!$G$20, IF(①基本情報と建物情報の入力!$H50&gt;=3, SUM(HC28,HF28,HI28,HL28,HO28,HR28,HU28,HX28,IA28)+SUM(IE28,IH28,IK28,IN28,IQ28,IT28,IW28,IZ28,JC28,JF28,JI28),"-"),"-")</f>
        <v>-</v>
      </c>
      <c r="JN28" s="16" t="str">
        <f>IF($A28&lt;=①基本情報と建物情報の入力!$G$20, IF(①基本情報と建物情報の入力!$H50&gt;=1, ROUNDUP(JK28/FV28, 2),"-"),"-")</f>
        <v>-</v>
      </c>
      <c r="JO28" s="16" t="str">
        <f>IF($A28&lt;=①基本情報と建物情報の入力!$G$20, IF(①基本情報と建物情報の入力!$H50&gt;=2, ROUNDUP(JL28/FW28, 2),"-"),"-")</f>
        <v>-</v>
      </c>
      <c r="JP28" s="16" t="str">
        <f>IF($A28&lt;=①基本情報と建物情報の入力!$G$20, IF(①基本情報と建物情報の入力!$H50&gt;=3, ROUNDUP(JM28/FX28, 2),"-"),"-")</f>
        <v>-</v>
      </c>
      <c r="JQ28" s="99"/>
      <c r="JR28" s="101" t="str">
        <f>IF($A28&lt;=①基本情報と建物情報の入力!$G$20, INDEX(方位係数!$B$7:$H$16, MATCH(JR$4, 方位係数!$A$7:$A$16,0), MATCH(①基本情報と建物情報の入力!$G$13, 方位係数!$B$6:$I$6,0)),"-")</f>
        <v>-</v>
      </c>
      <c r="JS28" s="101" t="str">
        <f>IF($A28&lt;=①基本情報と建物情報の入力!$G$20, INDEX(方位係数!$B$7:$H$16, MATCH(JS$4, 方位係数!$A$7:$A$16,0), MATCH(①基本情報と建物情報の入力!$G$13, 方位係数!$B$6:$I$6,0)),"-")</f>
        <v>-</v>
      </c>
      <c r="JT28" s="101" t="str">
        <f>IF($A28&lt;=①基本情報と建物情報の入力!$G$20, INDEX(方位係数!$B$7:$H$16, MATCH(JT$4, 方位係数!$A$7:$A$16,0), MATCH(①基本情報と建物情報の入力!$G$13, 方位係数!$B$6:$I$6,0)),"-")</f>
        <v>-</v>
      </c>
      <c r="JU28" s="101" t="str">
        <f>IF($A28&lt;=①基本情報と建物情報の入力!$G$20, INDEX(方位係数!$B$7:$H$16, MATCH(JU$4, 方位係数!$A$7:$A$16,0), MATCH(①基本情報と建物情報の入力!$G$13, 方位係数!$B$6:$I$6,0)),"-")</f>
        <v>-</v>
      </c>
      <c r="JV28" s="101" t="str">
        <f>IF($A28&lt;=①基本情報と建物情報の入力!$G$20, INDEX(方位係数!$B$7:$H$16, MATCH(JV$4, 方位係数!$A$7:$A$16,0), MATCH(①基本情報と建物情報の入力!$G$13, 方位係数!$B$6:$I$6,0)),"-")</f>
        <v>-</v>
      </c>
      <c r="JW28" s="99"/>
      <c r="JX28" s="24" t="str">
        <f>IF($A28&lt;=①基本情報と建物情報の入力!$G$20, IF(①基本情報と建物情報の入力!$H50&gt;=1, IF(AT28=0, 0, AT28*0.034*($FZ28+(BP28*$GJ28+$CE28*$GL28+CH28*$GM28+CW28*$GO28+DR28*$GS28)/AT28)*JR28),"-"),"-")</f>
        <v>-</v>
      </c>
      <c r="JY28" s="16" t="str">
        <f>IF($A28&lt;=①基本情報と建物情報の入力!$G$20, IF(①基本情報と建物情報の入力!$H50&gt;=1, IF(AU28=0, 0, AU28*0.034*($FZ28+(BQ28*$GJ28+$CE28*$GL28+CI28*$GM28+CX28*$GO28+DS28*$GS28)/AU28)*JS28),"-"),"-")</f>
        <v>-</v>
      </c>
      <c r="JZ28" s="16" t="str">
        <f>IF($A28&lt;=①基本情報と建物情報の入力!$G$20, IF(①基本情報と建物情報の入力!$H50&gt;=1, IF(AV28=0, 0, AV28*0.034*($FZ28+(BR28*$GJ28+$CE28*$GL28+CJ28*$GM28+CY28*$GO28+DT28*$GS28)/AV28)*JT28),"-"),"-")</f>
        <v>-</v>
      </c>
      <c r="KA28" s="25" t="str">
        <f>IF($A28&lt;=①基本情報と建物情報の入力!$G$20, IF(①基本情報と建物情報の入力!$H50&gt;=1, IF(AW28=0, 0, AW28*0.034*($FZ28+(BS28*$GJ28+$CE28*$GL28+CK28*$GM28+CZ28*$GO28+DU28*$GS28)/AW28)*JU28),"-"),"-")</f>
        <v>-</v>
      </c>
      <c r="KB28" s="24" t="str">
        <f>IF($A28&lt;=①基本情報と建物情報の入力!$G$20, IF(①基本情報と建物情報の入力!$H50&gt;=2, IF(AX28=0, 0, AX28*0.034*($FZ28+(BT28*$GJ28+$CF28*$GL28+CL28*$GM28+DA28*$GO28+DV28*$GS28)/AX28)*JR28),"-"),"-")</f>
        <v>-</v>
      </c>
      <c r="KC28" s="16" t="str">
        <f>IF($A28&lt;=①基本情報と建物情報の入力!$G$20, IF(①基本情報と建物情報の入力!$H50&gt;=2, IF(AY28=0, 0, AY28*0.034*($FZ28+(BU28*$GJ28+$CF28*$GL28+CM28*$GM28+DB28*$GO28+DW28*$GS28)/AY28)*JS28),"-"),"-")</f>
        <v>-</v>
      </c>
      <c r="KD28" s="16" t="str">
        <f>IF($A28&lt;=①基本情報と建物情報の入力!$G$20, IF(①基本情報と建物情報の入力!$H50&gt;=2, IF(AZ28=0, 0, AZ28*0.034*($FZ28+(BV28*$GJ28+$CF28*$GL28+CN28*$GM28+DC28*$GO28+DX28*$GS28)/AZ28)*JT28),"-"),"-")</f>
        <v>-</v>
      </c>
      <c r="KE28" s="25" t="str">
        <f>IF($A28&lt;=①基本情報と建物情報の入力!$G$20, IF(①基本情報と建物情報の入力!$H50&gt;=2, IF(BA28=0, 0, BA28*0.034*($FZ28+(BW28*$GJ28+$CF28*$GL28+CO28*$GM28+DD28*$GO28+DY28*$GS28)/BA28)*JU28),"-"),"-")</f>
        <v>-</v>
      </c>
      <c r="KF28" s="24" t="str">
        <f>IF($A28&lt;=①基本情報と建物情報の入力!$G$20, IF(①基本情報と建物情報の入力!$H50&gt;=3, IF(BB28=0, 0, BB28*0.034*($FZ28+(BX28*$GJ28+$CG28*$GL28+CP28*$GM28+DE28*$GO28+DZ28*$GS28)/BB28)*JR28),"-"),"-")</f>
        <v>-</v>
      </c>
      <c r="KG28" s="16" t="str">
        <f>IF($A28&lt;=①基本情報と建物情報の入力!$G$20, IF(①基本情報と建物情報の入力!$H50&gt;=3, IF(BC28=0, 0, BC28*0.034*($FZ28+(BY28*$GJ28+$CG28*$GL28+CQ28*$GM28+DF28*$GO28+EA28*$GS28)/BC28)*JS28),"-"),"-")</f>
        <v>-</v>
      </c>
      <c r="KH28" s="16" t="str">
        <f>IF($A28&lt;=①基本情報と建物情報の入力!$G$20, IF(①基本情報と建物情報の入力!$H50&gt;=3, IF(BD28=0, 0, BD28*0.034*($FZ28+(BZ28*$GJ28+$CG28*$GL28+CR28*$GM28+DG28*$GO28+EB28*$GS28)/BD28)*JT28),"-"),"-")</f>
        <v>-</v>
      </c>
      <c r="KI28" s="25" t="str">
        <f>IF($A28&lt;=①基本情報と建物情報の入力!$G$20, IF(①基本情報と建物情報の入力!$H50&gt;=3, IF(BE28=0, 0, BE28*0.034*($FZ28+(CA28*$GJ28+$CG28*$GL28+CS28*$GM28+DH28*$GO28+EC28*$GS28)/BE28)*JU28),"-"),"-")</f>
        <v>-</v>
      </c>
      <c r="KJ28" s="24" t="str">
        <f>IF($A28&lt;=①基本情報と建物情報の入力!$G$20, IF(①基本情報と建物情報の入力!$H50&gt;=1, IF(EX28=0, 0, EX28*0.034*($GA28+(CB28*$GK28+CT28*$GN28+DL28*$GQ28)/EX28)*$JV28),"-"),"-")</f>
        <v>-</v>
      </c>
      <c r="KK28" s="16" t="str">
        <f>IF($A28&lt;=①基本情報と建物情報の入力!$G$20, IF(①基本情報と建物情報の入力!$H50&gt;=2, IF(EY28=0, 0, EY28*0.034*($GA28+(CC28*$GK28+CU28*$GN28+DM28*$GQ28)/EY28)*$JV28),"-"),"-")</f>
        <v>-</v>
      </c>
      <c r="KL28" s="25" t="str">
        <f>IF($A28&lt;=①基本情報と建物情報の入力!$G$20, IF(①基本情報と建物情報の入力!$H50&gt;=3, IF(EZ28=0, 0, EZ28*0.034*($GA28+(CD28*$GK28+CV28*$GN28+DN28*$GQ28)/EZ28)*$JV28),"-"),"-")</f>
        <v>-</v>
      </c>
      <c r="KM28" s="24" t="str">
        <f>IF($A28&lt;=①基本情報と建物情報の入力!$G$20, 0.51,"-")</f>
        <v>-</v>
      </c>
      <c r="KN28" s="25" t="str">
        <f>IF($A28&lt;=①基本情報と建物情報の入力!$G$20, IF(①基本情報と建物情報の入力!$H50&gt;=1, ①基本情報と建物情報の入力!$H$68,"-"),"-")</f>
        <v>-</v>
      </c>
      <c r="KO28" s="24" t="str">
        <f>IF($A28&lt;=①基本情報と建物情報の入力!$G$20, IF(①基本情報と建物情報の入力!$H50&gt;=1, AE28*$KM28*$KN28*JR28,"-"),"-")</f>
        <v>-</v>
      </c>
      <c r="KP28" s="16" t="str">
        <f>IF($A28&lt;=①基本情報と建物情報の入力!$G$20, IF(①基本情報と建物情報の入力!$H50&gt;=1, AF28*$KM28*$KN28,"-"),"-")</f>
        <v>-</v>
      </c>
      <c r="KQ28" s="16" t="str">
        <f>IF($A28&lt;=①基本情報と建物情報の入力!$G$20, IF(①基本情報と建物情報の入力!$H50&gt;=1, AG28*$KM28*$KN28,"-"),"-")</f>
        <v>-</v>
      </c>
      <c r="KR28" s="25" t="str">
        <f>IF($A28&lt;=①基本情報と建物情報の入力!$G$20, IF(①基本情報と建物情報の入力!$H50&gt;=1, AH28*$KM28*$KN28,"-"),"-")</f>
        <v>-</v>
      </c>
      <c r="KS28" s="24" t="str">
        <f>IF($A28&lt;=①基本情報と建物情報の入力!$G$20, IF(①基本情報と建物情報の入力!$H50&gt;=2, AI28*$KM28*$KN28*JR28,"-"),"-")</f>
        <v>-</v>
      </c>
      <c r="KT28" s="16" t="str">
        <f>IF($A28&lt;=①基本情報と建物情報の入力!$G$20, IF(①基本情報と建物情報の入力!$H50&gt;=2, AJ28*$KM28*$KN28*JS28,"-"),"-")</f>
        <v>-</v>
      </c>
      <c r="KU28" s="16" t="str">
        <f>IF($A28&lt;=①基本情報と建物情報の入力!$G$20, IF(①基本情報と建物情報の入力!$H50&gt;=2, AK28*$KM28*$KN28*JT28,"-"),"-")</f>
        <v>-</v>
      </c>
      <c r="KV28" s="25" t="str">
        <f>IF($A28&lt;=①基本情報と建物情報の入力!$G$20, IF(①基本情報と建物情報の入力!$H50&gt;=2, AL28*$KM28*$KN28*JU28,"-"),"-")</f>
        <v>-</v>
      </c>
      <c r="KW28" s="24" t="str">
        <f>IF($A28&lt;=①基本情報と建物情報の入力!$G$20, IF(①基本情報と建物情報の入力!$H50&gt;=3, AM28*$KM28*$KN28*JR28,"-"),"-")</f>
        <v>-</v>
      </c>
      <c r="KX28" s="16" t="str">
        <f>IF($A28&lt;=①基本情報と建物情報の入力!$G$20, IF(①基本情報と建物情報の入力!$H50&gt;=3, AN28*$KM28*$KN28*JS28,"-"),"-")</f>
        <v>-</v>
      </c>
      <c r="KY28" s="16" t="str">
        <f>IF($A28&lt;=①基本情報と建物情報の入力!$G$20, IF(①基本情報と建物情報の入力!$H50&gt;=3, AO28*$KM28*$KN28*JT28,"-"),"-")</f>
        <v>-</v>
      </c>
      <c r="KZ28" s="25" t="str">
        <f>IF($A28&lt;=①基本情報と建物情報の入力!$G$20, IF(①基本情報と建物情報の入力!$H50&gt;=3, AP28*$KM28*$KN28*JU28,"-"),"-")</f>
        <v>-</v>
      </c>
      <c r="LA28" s="16" t="str">
        <f>IF($A28&lt;=①基本情報と建物情報の入力!$G$20, IF(①基本情報と建物情報の入力!$H50&gt;=1, SUM(JX28:KA28,KJ28,KO28:KR28), "-"), "-")</f>
        <v>-</v>
      </c>
      <c r="LB28" s="16" t="str">
        <f>IF($A28&lt;=①基本情報と建物情報の入力!$G$20, IF(①基本情報と建物情報の入力!$H50&gt;=2, SUM(KB28:KE28,KK28,KS28:KV28), "-"), "-")</f>
        <v>-</v>
      </c>
      <c r="LC28" s="16" t="str">
        <f>IF($A28&lt;=①基本情報と建物情報の入力!$G$20, IF(①基本情報と建物情報の入力!$H50&gt;=3, SUM(KF28:KI28,KL28,KW28:KZ28), "-"), "-")</f>
        <v>-</v>
      </c>
      <c r="LD28" s="137" t="str">
        <f>IF($A28&lt;=①基本情報と建物情報の入力!$G$20, IF(①基本情報と建物情報の入力!$H50&gt;=1, ROUNDDOWN(LA28/FV28*100, 1),"-"),"-")</f>
        <v>-</v>
      </c>
      <c r="LE28" s="138" t="str">
        <f>IF($A28&lt;=①基本情報と建物情報の入力!$G$20, IF(①基本情報と建物情報の入力!$H50&gt;=2, ROUNDDOWN(LB28/FW28*100, 1),"-"),"-")</f>
        <v>-</v>
      </c>
      <c r="LF28" s="139" t="str">
        <f>IF($A28&lt;=①基本情報と建物情報の入力!$G$20, IF(①基本情報と建物情報の入力!$H50&gt;=3, ROUNDDOWN(LC28/FX28*100, 1),"-"),"-")</f>
        <v>-</v>
      </c>
      <c r="LG28" s="99"/>
      <c r="LH28" s="102" t="str">
        <f>IF($A28&lt;=①基本情報と建物情報の入力!$G$20, INDEX(方位係数!$B$21:$I$30, MATCH(LH$4, 方位係数!$A$21:$A$30,0), MATCH(①基本情報と建物情報の入力!$G$13, 方位係数!$B$20:$I$20,0)),"-")</f>
        <v>-</v>
      </c>
      <c r="LI28" s="101" t="str">
        <f>IF($A28&lt;=①基本情報と建物情報の入力!$G$20, INDEX(方位係数!$B$21:$I$30, MATCH(LI$4, 方位係数!$A$21:$A$30,0), MATCH(①基本情報と建物情報の入力!$G$13, 方位係数!$B$20:$I$20,0)),"-")</f>
        <v>-</v>
      </c>
      <c r="LJ28" s="101" t="str">
        <f>IF($A28&lt;=①基本情報と建物情報の入力!$G$20, INDEX(方位係数!$B$21:$I$30, MATCH(LJ$4, 方位係数!$A$21:$A$30,0), MATCH(①基本情報と建物情報の入力!$G$13, 方位係数!$B$20:$I$20,0)),"-")</f>
        <v>-</v>
      </c>
      <c r="LK28" s="101" t="str">
        <f>IF($A28&lt;=①基本情報と建物情報の入力!$G$20, INDEX(方位係数!$B$21:$I$30, MATCH(LK$4, 方位係数!$A$21:$A$30,0), MATCH(①基本情報と建物情報の入力!$G$13, 方位係数!$B$20:$I$20,0)),"-")</f>
        <v>-</v>
      </c>
      <c r="LL28" s="103" t="str">
        <f>IF($A28&lt;=①基本情報と建物情報の入力!$G$20, INDEX(方位係数!$B$21:$I$30, MATCH(LL$4, 方位係数!$A$21:$A$30,0), MATCH(①基本情報と建物情報の入力!$G$13, 方位係数!$B$20:$I$20,0)),"-")</f>
        <v>-</v>
      </c>
      <c r="LM28" s="99"/>
      <c r="LN28" s="46" t="str">
        <f>IF($A28&lt;=①基本情報と建物情報の入力!$G$20, IF(①基本情報と建物情報の入力!$H50&gt;=1, IF(AT28=0, 0, AT28*0.034*($FZ28+(BP28*$GJ28+$CE28*$GL28+CH28*$GM28+CW28*$GO28+DR28*$GS28)/AT28)*LH28),"-"),"-")</f>
        <v>-</v>
      </c>
      <c r="LO28" s="47" t="str">
        <f>IF($A28&lt;=①基本情報と建物情報の入力!$G$20, IF(①基本情報と建物情報の入力!$H50&gt;=1, IF(AU28=0, 0, AU28*0.034*($FZ28+(BQ28*$GJ28+$CE28*$GL28+CI28*$GM28+CX28*$GO28+DS28*$GS28)/AU28)*LI28),"-"),"-")</f>
        <v>-</v>
      </c>
      <c r="LP28" s="47" t="str">
        <f>IF($A28&lt;=①基本情報と建物情報の入力!$G$20, IF(①基本情報と建物情報の入力!$H50&gt;=1, IF(AV28=0, 0, AV28*0.034*($FZ28+(BR28*$GJ28+$CE28*$GL28+CJ28*$GM28+CY28*$GO28+DT28*$GS28)/AV28)*LJ28),"-"),"-")</f>
        <v>-</v>
      </c>
      <c r="LQ28" s="104" t="str">
        <f>IF($A28&lt;=①基本情報と建物情報の入力!$G$20, IF(①基本情報と建物情報の入力!$H50&gt;=1, IF(AW28=0, 0, AW28*0.034*($FZ28+(BS28*$GJ28+$CE28*$GL28+CK28*$GM28+CZ28*$GO28+DU28*$GS28)/AW28)*LK28),"-"),"-")</f>
        <v>-</v>
      </c>
      <c r="LR28" s="24" t="str">
        <f>IF($A28&lt;=①基本情報と建物情報の入力!$G$20, IF(①基本情報と建物情報の入力!$H50&gt;=2, IF(AX28=0, 0, AX28*0.034*($FZ28+(BT28*$GJ28+$CF28*$GL28+CL28*$GM28+DA28*$GO28+DV28*$GS28)/AX28)*LH28),"-"),"-")</f>
        <v>-</v>
      </c>
      <c r="LS28" s="16" t="str">
        <f>IF($A28&lt;=①基本情報と建物情報の入力!$G$20, IF(①基本情報と建物情報の入力!$H50&gt;=2, IF(AY28=0, 0, AY28*0.034*($FZ28+(BU28*$GJ28+$CF28*$GL28+CM28*$GM28+DB28*$GO28+DW28*$GS28)/AY28)*LI28),"-"),"-")</f>
        <v>-</v>
      </c>
      <c r="LT28" s="16" t="str">
        <f>IF($A28&lt;=①基本情報と建物情報の入力!$G$20, IF(①基本情報と建物情報の入力!$H50&gt;=2, IF(AZ28=0, 0, AZ28*0.034*($FZ28+(BV28*$GJ28+$CF28*$GL28+CN28*$GM28+DC28*$GO28+DX28*$GS28)/AZ28)*LJ28),"-"),"-")</f>
        <v>-</v>
      </c>
      <c r="LU28" s="25" t="str">
        <f>IF($A28&lt;=①基本情報と建物情報の入力!$G$20, IF(①基本情報と建物情報の入力!$H50&gt;=2, IF(BA28=0, 0, BA28*0.034*($FZ28+(BW28*$GJ28+$CF28*$GL28+CO28*$GM28+DD28*$GO28+DY28*$GS28)/BA28)*LK28),"-"),"-")</f>
        <v>-</v>
      </c>
      <c r="LV28" s="24" t="str">
        <f>IF($A28&lt;=①基本情報と建物情報の入力!$G$20, IF(①基本情報と建物情報の入力!$H50&gt;=3, IF(BB28=0, 0, BB28*0.034*($FZ28+(BX28*$GJ28+$CG28*$GL28+CP28*$GM28+DE28*$GO28+DZ28*$GS28)/BB28)*LH28),"-"),"-")</f>
        <v>-</v>
      </c>
      <c r="LW28" s="16" t="str">
        <f>IF($A28&lt;=①基本情報と建物情報の入力!$G$20, IF(①基本情報と建物情報の入力!$H50&gt;=3, IF(BC28=0, 0, BC28*0.034*($FZ28+(BY28*$GJ28+$CG28*$GL28+CQ28*$GM28+DF28*$GO28+EA28*$GS28)/BC28)*LI28),"-"),"-")</f>
        <v>-</v>
      </c>
      <c r="LX28" s="16" t="str">
        <f>IF($A28&lt;=①基本情報と建物情報の入力!$G$20, IF(①基本情報と建物情報の入力!$H50&gt;=3, IF(BD28=0, 0, BD28*0.034*($FZ28+(BZ28*$GJ28+$CG28*$GL28+CR28*$GM28+DG28*$GO28+EB28*$GS28)/BD28)*LJ28),"-"),"-")</f>
        <v>-</v>
      </c>
      <c r="LY28" s="25" t="str">
        <f>IF($A28&lt;=①基本情報と建物情報の入力!$G$20, IF(①基本情報と建物情報の入力!$H50&gt;=3, IF(BE28=0, 0, BE28*0.034*($FZ28+(CA28*$GJ28+$CG28*$GL28+CS28*$GM28+DH28*$GO28+EC28*$GS28)/BE28)*LK28),"-"),"-")</f>
        <v>-</v>
      </c>
      <c r="LZ28" s="16" t="str">
        <f>IF($A28&lt;=①基本情報と建物情報の入力!$G$20, IF(①基本情報と建物情報の入力!$H50&gt;=1, IF(EX28=0, 0, EX28*0.034*($GA28+(CB28*$GK28+CT28*$GN28+DL28*$GQ28)/EX28)*$LL28),"-"),"-")</f>
        <v>-</v>
      </c>
      <c r="MA28" s="16" t="str">
        <f>IF($A28&lt;=①基本情報と建物情報の入力!$G$20, IF(①基本情報と建物情報の入力!$H50&gt;=2, IF(EY28=0, 0, EY28*0.034*($GA28+(CC28*$GK28+CU28*$GN28+DM28*$GQ28)/EY28)*$LL28),"-"),"-")</f>
        <v>-</v>
      </c>
      <c r="MB28" s="16" t="str">
        <f>IF($A28&lt;=①基本情報と建物情報の入力!$G$20, IF(①基本情報と建物情報の入力!$H50&gt;=3, IF(EZ28=0, 0, EZ28*0.034*($GA28+(CD28*$GK28+CV28*$GN28+DN28*$GQ28)/EZ28)*$LL28),"-"),"-")</f>
        <v>-</v>
      </c>
      <c r="MC28" s="24" t="str">
        <f>IF($A28&lt;=①基本情報と建物情報の入力!$G$20, 0.93,"-")</f>
        <v>-</v>
      </c>
      <c r="MD28" s="25" t="str">
        <f>IF($A28&lt;=①基本情報と建物情報の入力!$G$20, IF(①基本情報と建物情報の入力!$H50&gt;=1, ①基本情報と建物情報の入力!$H$69,"-"),"-")</f>
        <v>-</v>
      </c>
      <c r="ME28" s="24" t="str">
        <f>IF($A28&lt;=①基本情報と建物情報の入力!$G$20, IF(①基本情報と建物情報の入力!$H50&gt;=1, AE28*$MC28*$MD28*LH28,"-"),"-")</f>
        <v>-</v>
      </c>
      <c r="MF28" s="16" t="str">
        <f>IF($A28&lt;=①基本情報と建物情報の入力!$G$20, IF(①基本情報と建物情報の入力!$H50&gt;=1, AF28*$MC28*$MD28*LI28,"-"),"-")</f>
        <v>-</v>
      </c>
      <c r="MG28" s="16" t="str">
        <f>IF($A28&lt;=①基本情報と建物情報の入力!$G$20, IF(①基本情報と建物情報の入力!$H50&gt;=1, AG28*$MC28*$MD28*LJ28,"-"),"-")</f>
        <v>-</v>
      </c>
      <c r="MH28" s="25" t="str">
        <f>IF($A28&lt;=①基本情報と建物情報の入力!$G$20, IF(①基本情報と建物情報の入力!$H50&gt;=1, AH28*$MC28*$MD28*LK28,"-"),"-")</f>
        <v>-</v>
      </c>
      <c r="MI28" s="24" t="str">
        <f>IF($A28&lt;=①基本情報と建物情報の入力!$G$20, IF(①基本情報と建物情報の入力!$H50&gt;=2, AI28*$MC28*$MD28*LH28,"-"),"-")</f>
        <v>-</v>
      </c>
      <c r="MJ28" s="16" t="str">
        <f>IF($A28&lt;=①基本情報と建物情報の入力!$G$20, IF(①基本情報と建物情報の入力!$H50&gt;=2, AJ28*$MC28*$MD28*LI28,"-"),"-")</f>
        <v>-</v>
      </c>
      <c r="MK28" s="16" t="str">
        <f>IF($A28&lt;=①基本情報と建物情報の入力!$G$20, IF(①基本情報と建物情報の入力!$H50&gt;=2, AK28*$MC28*$MD28*LJ28,"-"),"-")</f>
        <v>-</v>
      </c>
      <c r="ML28" s="25" t="str">
        <f>IF($A28&lt;=①基本情報と建物情報の入力!$G$20, IF(①基本情報と建物情報の入力!$H50&gt;=2, AL28*$MC28*$MD28*LK28,"-"),"-")</f>
        <v>-</v>
      </c>
      <c r="MM28" s="24" t="str">
        <f>IF($A28&lt;=①基本情報と建物情報の入力!$G$20, IF(①基本情報と建物情報の入力!$H50&gt;=3, AM28*$MC28*$MD28*LH28,"-"),"-")</f>
        <v>-</v>
      </c>
      <c r="MN28" s="16" t="str">
        <f>IF($A28&lt;=①基本情報と建物情報の入力!$G$20, IF(①基本情報と建物情報の入力!$H50&gt;=3, AN28*$MC28*$MD28*LI28,"-"),"-")</f>
        <v>-</v>
      </c>
      <c r="MO28" s="16" t="str">
        <f>IF($A28&lt;=①基本情報と建物情報の入力!$G$20, IF(①基本情報と建物情報の入力!$H50&gt;=3, AO28*$MC28*$MD28*LJ28,"-"),"-")</f>
        <v>-</v>
      </c>
      <c r="MP28" s="25" t="str">
        <f>IF($A28&lt;=①基本情報と建物情報の入力!$G$20, IF(①基本情報と建物情報の入力!$H50&gt;=3, AP28*$MC28*$MD28*LK28,"-"),"-")</f>
        <v>-</v>
      </c>
      <c r="MQ28" s="16" t="str">
        <f>IF($A28&lt;=①基本情報と建物情報の入力!$G$20, IF(①基本情報と建物情報の入力!$H50&gt;=1, SUM(LN28:LQ28,LZ28,ME28:MH28), "-"), "-")</f>
        <v>-</v>
      </c>
      <c r="MR28" s="16" t="str">
        <f>IF($A28&lt;=①基本情報と建物情報の入力!$G$20, IF(①基本情報と建物情報の入力!$H50&gt;=2, SUM(LR28:LU28,MA28,MI28:ML28), "-"), "-")</f>
        <v>-</v>
      </c>
      <c r="MS28" s="16" t="str">
        <f>IF($A28&lt;=①基本情報と建物情報の入力!$G$20, IF(①基本情報と建物情報の入力!$H50&gt;=3, SUM(LV28:LY28,MB28,MM28:MP28), "-"), "-")</f>
        <v>-</v>
      </c>
      <c r="MT28" s="137" t="str">
        <f>IF($A28&lt;=①基本情報と建物情報の入力!$G$20, IF(①基本情報と建物情報の入力!$H50&gt;=1, ROUNDUP(MQ28/FV28*100,1),"-"),"-")</f>
        <v>-</v>
      </c>
      <c r="MU28" s="138" t="str">
        <f>IF($A28&lt;=①基本情報と建物情報の入力!$G$20, IF(①基本情報と建物情報の入力!$H50&gt;=2,ROUNDUP(MR28/FW28*100,1),"-"),"-")</f>
        <v>-</v>
      </c>
      <c r="MV28" s="139" t="str">
        <f>IF($A28&lt;=①基本情報と建物情報の入力!$G$20, IF(①基本情報と建物情報の入力!$H50&gt;=3, ROUNDUP(MS28/FX28*100,1),"-"),"-")</f>
        <v>-</v>
      </c>
      <c r="MW28" s="99"/>
      <c r="MX28" s="24" t="str">
        <f>IF($A28&lt;=①基本情報と建物情報の入力!$G$20, IF(①基本情報と建物情報の入力!$H50&gt;=1, 1,"-"), "-")</f>
        <v>-</v>
      </c>
      <c r="MY28" s="16" t="str">
        <f>IF($A28&lt;=①基本情報と建物情報の入力!$G$20, IF(①基本情報と建物情報の入力!$H50&gt;=2, 1,"-"), "-")</f>
        <v>-</v>
      </c>
      <c r="MZ28" s="25" t="str">
        <f>IF($A28&lt;=①基本情報と建物情報の入力!$G$20, IF(①基本情報と建物情報の入力!$H50&gt;=3, ①基本情報と建物情報の入力!$H50-2,"-"), "-")</f>
        <v>-</v>
      </c>
      <c r="NA28" s="24" t="str">
        <f>IF($A28&lt;=①基本情報と建物情報の入力!$G$20, IF(①基本情報と建物情報の入力!$H50&gt;=1, FV28*MX28, "-"),"-")</f>
        <v>-</v>
      </c>
      <c r="NB28" s="16" t="str">
        <f>IF($A28&lt;=①基本情報と建物情報の入力!$G$20, IF(①基本情報と建物情報の入力!$H50&gt;=2, FW28*MY28, "-"),"-")</f>
        <v>-</v>
      </c>
      <c r="NC28" s="25" t="str">
        <f>IF($A28&lt;=①基本情報と建物情報の入力!$G$20, IF(①基本情報と建物情報の入力!$H50&gt;=3, FX28*MZ28, "-"),"-")</f>
        <v>-</v>
      </c>
      <c r="ND28" s="24" t="str">
        <f>IF($A28&lt;=①基本情報と建物情報の入力!$G$20, IF(①基本情報と建物情報の入力!$H50&gt;=1,  JK28*MX28, "-"),"-")</f>
        <v>-</v>
      </c>
      <c r="NE28" s="16" t="str">
        <f>IF($A28&lt;=①基本情報と建物情報の入力!$G$20, IF(①基本情報と建物情報の入力!$H50&gt;=2,  JL28*MY28, "-"),"-")</f>
        <v>-</v>
      </c>
      <c r="NF28" s="25" t="str">
        <f>IF($A28&lt;=①基本情報と建物情報の入力!$G$20, IF(①基本情報と建物情報の入力!$H50&gt;=3,  JM28*MZ28, "-"),"-")</f>
        <v>-</v>
      </c>
      <c r="NG28" s="24" t="str">
        <f>IF($A28&lt;=①基本情報と建物情報の入力!$G$20, IF(①基本情報と建物情報の入力!$H50&gt;=1,  MQ28*MX28, "-"),"-")</f>
        <v>-</v>
      </c>
      <c r="NH28" s="16" t="str">
        <f>IF($A28&lt;=①基本情報と建物情報の入力!$G$20, IF(①基本情報と建物情報の入力!$H50&gt;=2,  MR28*MY28, "-"),"-")</f>
        <v>-</v>
      </c>
      <c r="NI28" s="25" t="str">
        <f>IF($A28&lt;=①基本情報と建物情報の入力!$G$20, IF(①基本情報と建物情報の入力!$H50&gt;=3,  MS28*MZ28, "-"),"-")</f>
        <v>-</v>
      </c>
      <c r="NJ28" s="112"/>
      <c r="NK28" s="112"/>
      <c r="NL28" s="99"/>
      <c r="NM28" s="209" t="str">
        <f>IF($A28&lt;=①基本情報と建物情報の入力!$G$20,IF(①基本情報と建物情報の入力!$H50&gt;=1,③一次エネルギー消費量の計算結果!E78-③一次エネルギー消費量の計算結果!F78,"-"),"-")</f>
        <v>-</v>
      </c>
      <c r="NN28" s="210" t="str">
        <f>IF($A28&lt;=①基本情報と建物情報の入力!$G$20,IF(①基本情報と建物情報の入力!$H50&gt;=2,③一次エネルギー消費量の計算結果!E79-③一次エネルギー消費量の計算結果!F79,"-"),"-")</f>
        <v>-</v>
      </c>
      <c r="NO28" s="211" t="str">
        <f>IF($A28&lt;=①基本情報と建物情報の入力!$G$20,IF(①基本情報と建物情報の入力!$H50&gt;=3,③一次エネルギー消費量の計算結果!E80-③一次エネルギー消費量の計算結果!F80,"-"),"-")</f>
        <v>-</v>
      </c>
      <c r="NP28" s="209" t="str">
        <f>IF($A28&lt;=①基本情報と建物情報の入力!$G$20,IF(①基本情報と建物情報の入力!$H50&gt;=1,③一次エネルギー消費量の計算結果!G78-③一次エネルギー消費量の計算結果!H78,"-"),"-")</f>
        <v>-</v>
      </c>
      <c r="NQ28" s="210" t="str">
        <f>IF($A28&lt;=①基本情報と建物情報の入力!$G$20,IF(①基本情報と建物情報の入力!$H50&gt;=2,③一次エネルギー消費量の計算結果!G79-③一次エネルギー消費量の計算結果!H79,"-"),"-")</f>
        <v>-</v>
      </c>
      <c r="NR28" s="211" t="str">
        <f>IF($A28&lt;=①基本情報と建物情報の入力!$G$20,IF(①基本情報と建物情報の入力!$H50&gt;=3,③一次エネルギー消費量の計算結果!G80-③一次エネルギー消費量の計算結果!H80,"-"),"-")</f>
        <v>-</v>
      </c>
      <c r="NS28" s="209" t="str">
        <f>IF($A28&lt;=①基本情報と建物情報の入力!$G$20, IF(①基本情報と建物情報の入力!$H50&gt;=1,NM28*MX28,"-"), "-")</f>
        <v>-</v>
      </c>
      <c r="NT28" s="210" t="str">
        <f>IF($A28&lt;=①基本情報と建物情報の入力!$G$20, IF(①基本情報と建物情報の入力!$H50&gt;=2,NN28*MY28,"-"), "-")</f>
        <v>-</v>
      </c>
      <c r="NU28" s="211" t="str">
        <f>IF($A28&lt;=①基本情報と建物情報の入力!$G$20, IF(①基本情報と建物情報の入力!$H50&gt;=3,NO28*MZ28,"-"), "-")</f>
        <v>-</v>
      </c>
      <c r="NV28" s="209" t="str">
        <f>IF($A28&lt;=①基本情報と建物情報の入力!$G$20, IF(①基本情報と建物情報の入力!$H50&gt;=1,NP28*MX28,"-"), "-")</f>
        <v>-</v>
      </c>
      <c r="NW28" s="210" t="str">
        <f>IF($A28&lt;=①基本情報と建物情報の入力!$G$20, IF(①基本情報と建物情報の入力!$H50&gt;=2,NQ28*MY28,"-"), "-")</f>
        <v>-</v>
      </c>
      <c r="NX28" s="210" t="str">
        <f>IF($A28&lt;=①基本情報と建物情報の入力!$G$20, IF(①基本情報と建物情報の入力!$H50&gt;=3,NR28*MZ28,"-"), "-")</f>
        <v>-</v>
      </c>
      <c r="NY28" s="112"/>
      <c r="NZ28" s="112"/>
    </row>
    <row r="29" spans="1:390" s="16" customFormat="1">
      <c r="A29" s="17">
        <f t="shared" si="0"/>
        <v>23</v>
      </c>
      <c r="B29" s="154" t="s">
        <v>104</v>
      </c>
      <c r="C29" s="16" t="str">
        <f>IF(A29&lt;=①基本情報と建物情報の入力!$G$20, ①基本情報と建物情報の入力!$G$19/①基本情報と建物情報の入力!$G$20, "-")</f>
        <v>-</v>
      </c>
      <c r="D29" s="16" t="str">
        <f>IF(A29&lt;=①基本情報と建物情報の入力!$G$20, IF(①基本情報と建物情報の入力!H51&gt;=1, (①基本情報と建物情報の入力!$D51+SQRT(①基本情報と建物情報の入力!$D51^2-16*①基本情報と建物情報の入力!$C51))/4, "-"), "-")</f>
        <v>-</v>
      </c>
      <c r="E29" s="16" t="str">
        <f>IF(A29&lt;=①基本情報と建物情報の入力!$G$20, IF(①基本情報と建物情報の入力!H51&gt;=1, (①基本情報と建物情報の入力!$D51-SQRT(①基本情報と建物情報の入力!$D51^2-16*①基本情報と建物情報の入力!$C51))/4, "-"), "-")</f>
        <v>-</v>
      </c>
      <c r="F29" s="16" t="str">
        <f>IF(A29&lt;=①基本情報と建物情報の入力!$G$20, IF(①基本情報と建物情報の入力!H51&gt;=1, IF(A29=①基本情報と建物情報の入力!$G$20, ①基本情報と建物情報の入力!$C51, ①基本情報と建物情報の入力!G51), "-"), "-")</f>
        <v>-</v>
      </c>
      <c r="G29" s="16" t="str">
        <f>IF(A29&lt;=①基本情報と建物情報の入力!$G$20, IF(①基本情報と建物情報の入力!H51&gt;=1, IF(A29=1, 0, ①基本情報と建物情報の入力!F51), "-"), "-")</f>
        <v>-</v>
      </c>
      <c r="H29" s="24" t="str">
        <f>IF(A29&lt;=①基本情報と建物情報の入力!$G$20,IF(①基本情報と建物情報の入力!H51&gt;=1, ①基本情報と建物情報の入力!$E51*(1-(0.24/①基本情報と建物情報の入力!$H51))*0.64,"-"), "-")</f>
        <v>-</v>
      </c>
      <c r="I29" s="16" t="str">
        <f>IF(A29&lt;=①基本情報と建物情報の入力!$G$20,IF(①基本情報と建物情報の入力!H51&gt;=1,①基本情報と建物情報の入力!$E51*0.12/①基本情報と建物情報の入力!$H51,"-"), "-")</f>
        <v>-</v>
      </c>
      <c r="J29" s="16" t="str">
        <f>IF(A29&lt;=①基本情報と建物情報の入力!$G$20,IF(①基本情報と建物情報の入力!H51&gt;=1,①基本情報と建物情報の入力!$E51*(1-(0.24/①基本情報と建物情報の入力!$H51))*0.36,"-"), "-")</f>
        <v>-</v>
      </c>
      <c r="K29" s="25" t="str">
        <f>IF(A29&lt;=①基本情報と建物情報の入力!$G$20,IF(①基本情報と建物情報の入力!H51&gt;=1,①基本情報と建物情報の入力!$E51*0.12/①基本情報と建物情報の入力!$H51,"-"), "-")</f>
        <v>-</v>
      </c>
      <c r="L29" s="24" t="str">
        <f>IF($A29&lt;=①基本情報と建物情報の入力!$G$20, IF(①基本情報と建物情報の入力!H51&gt;=1,D29*$C29-H29, "-"), "-")</f>
        <v>-</v>
      </c>
      <c r="M29" s="16" t="str">
        <f>IF($A29&lt;=①基本情報と建物情報の入力!$G$20, IF(①基本情報と建物情報の入力!H51&gt;=1,E29*$C29-I29, "-"), "-")</f>
        <v>-</v>
      </c>
      <c r="N29" s="16" t="str">
        <f>IF($A29&lt;=①基本情報と建物情報の入力!$G$20, IF(①基本情報と建物情報の入力!H51&gt;=1,D29*$C29-J29-1.6*①基本情報と建物情報の入力!$H51, "-"), "-")</f>
        <v>-</v>
      </c>
      <c r="O29" s="25" t="str">
        <f>IF($A29&lt;=①基本情報と建物情報の入力!$G$20, IF(①基本情報と建物情報の入力!H51&gt;=1,E29*$C29-K29, "-"), "-")</f>
        <v>-</v>
      </c>
      <c r="P29" s="24" t="str">
        <f>IF(A29&lt;=①基本情報と建物情報の入力!$G$20, IF(①基本情報と建物情報の入力!H51&gt;=1,①基本情報と建物情報の入力!C51/①基本情報と建物情報の入力!H51, "-"), "-")</f>
        <v>-</v>
      </c>
      <c r="Q29" s="16" t="str">
        <f>IF(A29&lt;=①基本情報と建物情報の入力!$G$20, IF(①基本情報と建物情報の入力!H51&gt;=2, ①基本情報と建物情報の入力!C51/①基本情報と建物情報の入力!H51, "-"),"-")</f>
        <v>-</v>
      </c>
      <c r="R29" s="25" t="str">
        <f>IF(A29&lt;=①基本情報と建物情報の入力!$G$20,IF(①基本情報と建物情報の入力!H51&gt;=3, ①基本情報と建物情報の入力!C51/①基本情報と建物情報の入力!H51, "-"),"-")</f>
        <v>-</v>
      </c>
      <c r="S29" s="24" t="str">
        <f>IF($A29&lt;=①基本情報と建物情報の入力!$G$20, IF(①基本情報と建物情報の入力!$H51&gt;=1, IF(①基本情報と建物情報の入力!$I51="有り", P29*室面積の比率!$B$4, P29*室面積の比率!$B$5),"-"), "-")</f>
        <v>-</v>
      </c>
      <c r="T29" s="16" t="str">
        <f>IF($A29&lt;=①基本情報と建物情報の入力!$G$20, IF(①基本情報と建物情報の入力!$H51&gt;=2, IF(①基本情報と建物情報の入力!$I51="有り", Q29*室面積の比率!$B$4, Q29*室面積の比率!$B$5),"-"), "-")</f>
        <v>-</v>
      </c>
      <c r="U29" s="25" t="str">
        <f>IF($A29&lt;=①基本情報と建物情報の入力!$G$20, IF(①基本情報と建物情報の入力!$H51&gt;=3, IF(①基本情報と建物情報の入力!$I51="有り", R29*室面積の比率!$B$4, R29*室面積の比率!$B$5),"-"), "-")</f>
        <v>-</v>
      </c>
      <c r="V29" s="24" t="str">
        <f>IF($A29&lt;=①基本情報と建物情報の入力!$G$20, IF(①基本情報と建物情報の入力!$H51&gt;=1, IF(①基本情報と建物情報の入力!$I51="有り", P29*室面積の比率!$C$4, 0),"-"), "-")</f>
        <v>-</v>
      </c>
      <c r="W29" s="16" t="str">
        <f>IF($A29&lt;=①基本情報と建物情報の入力!$G$20, IF(①基本情報と建物情報の入力!$H51&gt;=2, IF(①基本情報と建物情報の入力!$I51="有り", Q29*室面積の比率!$C$4, 0),"-"), "-")</f>
        <v>-</v>
      </c>
      <c r="X29" s="25" t="str">
        <f>IF($A29&lt;=①基本情報と建物情報の入力!$G$20, IF(①基本情報と建物情報の入力!$H51&gt;=3, IF(①基本情報と建物情報の入力!$I51="有り", R29*室面積の比率!$C$4, 0),"-"), "-")</f>
        <v>-</v>
      </c>
      <c r="Y29" s="24" t="str">
        <f>IF(A29&lt;=①基本情報と建物情報の入力!$G$20, IF(①基本情報と建物情報の入力!H51&gt;=1, F29/①基本情報と建物情報の入力!H51, "-"),"-")</f>
        <v>-</v>
      </c>
      <c r="Z29" s="16" t="str">
        <f>IF(A29&lt;=①基本情報と建物情報の入力!$G$20, IF(①基本情報と建物情報の入力!H51&gt;=2, F29/①基本情報と建物情報の入力!H51, "-"),"-")</f>
        <v>-</v>
      </c>
      <c r="AA29" s="25" t="str">
        <f>IF(A29&lt;=①基本情報と建物情報の入力!$G$20, IF(①基本情報と建物情報の入力!H51&gt;=3, F29/①基本情報と建物情報の入力!H51, "-"),"-")</f>
        <v>-</v>
      </c>
      <c r="AB29" s="24" t="str">
        <f>IF(A29&lt;=①基本情報と建物情報の入力!$G$20, IF(①基本情報と建物情報の入力!H51&gt;=1, G29/①基本情報と建物情報の入力!H51, "-"),"-")</f>
        <v>-</v>
      </c>
      <c r="AC29" s="16" t="str">
        <f>IF(A29&lt;=①基本情報と建物情報の入力!$G$20, IF(①基本情報と建物情報の入力!H51&gt;=2, G29/①基本情報と建物情報の入力!H51, "-"),"-")</f>
        <v>-</v>
      </c>
      <c r="AD29" s="25" t="str">
        <f>IF(A29&lt;=①基本情報と建物情報の入力!$G$20, IF(①基本情報と建物情報の入力!H51&gt;=3, G29/①基本情報と建物情報の入力!H51, "-"),"-")</f>
        <v>-</v>
      </c>
      <c r="AE29" s="24" t="str">
        <f>IF(A29&lt;=①基本情報と建物情報の入力!$G$20, IF(①基本情報と建物情報の入力!H51&gt;=1,H29/①基本情報と建物情報の入力!H51,"-"), "-")</f>
        <v>-</v>
      </c>
      <c r="AF29" s="16" t="str">
        <f>IF(A29&lt;=①基本情報と建物情報の入力!$G$20,IF(①基本情報と建物情報の入力!H51&gt;=1,I29,"-"), "-")</f>
        <v>-</v>
      </c>
      <c r="AG29" s="16" t="str">
        <f>IF(A29&lt;=①基本情報と建物情報の入力!$G$20,IF(①基本情報と建物情報の入力!H51&gt;=1,J29/①基本情報と建物情報の入力!H51,"-"), "-")</f>
        <v>-</v>
      </c>
      <c r="AH29" s="25" t="str">
        <f>IF(A29&lt;=①基本情報と建物情報の入力!$G$20,IF(①基本情報と建物情報の入力!H51&gt;=1,IF(①基本情報と建物情報の入力!H51=1, K29,0), "-"),"-")</f>
        <v>-</v>
      </c>
      <c r="AI29" s="24" t="str">
        <f>IF(A29&lt;=①基本情報と建物情報の入力!$G$20, IF(①基本情報と建物情報の入力!H51&gt;=2, H29/①基本情報と建物情報の入力!H51,"-"),"-")</f>
        <v>-</v>
      </c>
      <c r="AJ29" s="16" t="str">
        <f>IF(A29&lt;=①基本情報と建物情報の入力!$G$20,IF(①基本情報と建物情報の入力!H51&gt;=2, 0, "-"), "-")</f>
        <v>-</v>
      </c>
      <c r="AK29" s="16" t="str">
        <f>IF(A29&lt;=①基本情報と建物情報の入力!$G$20, IF(①基本情報と建物情報の入力!H51&gt;=2, J29/①基本情報と建物情報の入力!H51,"-"),"-")</f>
        <v>-</v>
      </c>
      <c r="AL29" s="25" t="str">
        <f>IF(A29&lt;=①基本情報と建物情報の入力!$G$20, IF(①基本情報と建物情報の入力!H51&gt;=2, K29, "-"), "-")</f>
        <v>-</v>
      </c>
      <c r="AM29" s="24" t="str">
        <f>IF(A29&lt;=①基本情報と建物情報の入力!$G$20, IF(①基本情報と建物情報の入力!H51&gt;=3, H29/①基本情報と建物情報の入力!H51,"-"), "-")</f>
        <v>-</v>
      </c>
      <c r="AN29" s="16" t="str">
        <f>IF(A29&lt;=①基本情報と建物情報の入力!$G$20, IF(①基本情報と建物情報の入力!H51&gt;=3, 0, "-"),"-")</f>
        <v>-</v>
      </c>
      <c r="AO29" s="16" t="str">
        <f>IF(A29&lt;=①基本情報と建物情報の入力!$G$20,IF(①基本情報と建物情報の入力!H51&gt;=3, J29/①基本情報と建物情報の入力!H51,"-"),"-")</f>
        <v>-</v>
      </c>
      <c r="AP29" s="25" t="str">
        <f>IF(A29&lt;=①基本情報と建物情報の入力!$G$20,IF(①基本情報と建物情報の入力!H51&gt;=3, 0, "-"),"-")</f>
        <v>-</v>
      </c>
      <c r="AQ29" s="24" t="str">
        <f>IF(A29&lt;=①基本情報と建物情報の入力!$G$20,IF(①基本情報と建物情報の入力!H51&gt;=1,1.6,"-"), "-")</f>
        <v>-</v>
      </c>
      <c r="AR29" s="16" t="str">
        <f>IF(A29&lt;=①基本情報と建物情報の入力!$G$20, IF(①基本情報と建物情報の入力!H51&gt;=2, 1.6, "-"), "-")</f>
        <v>-</v>
      </c>
      <c r="AS29" s="25" t="str">
        <f>IF(A29&lt;=①基本情報と建物情報の入力!$G$20, IF(①基本情報と建物情報の入力!H51&gt;=3, 1.6, "-"), "-")</f>
        <v>-</v>
      </c>
      <c r="AT29" s="24" t="str">
        <f>IF(A29&lt;=①基本情報と建物情報の入力!$G$20, IF(①基本情報と建物情報の入力!H51&gt;=1,L29/①基本情報と建物情報の入力!H51, "-"), "-")</f>
        <v>-</v>
      </c>
      <c r="AU29" s="16" t="str">
        <f>IF(A29&lt;=①基本情報と建物情報の入力!$G$20, IF(①基本情報と建物情報の入力!H51&gt;=1,M29, "-"), "-")</f>
        <v>-</v>
      </c>
      <c r="AV29" s="16" t="str">
        <f>IF(A29&lt;=①基本情報と建物情報の入力!$G$20, IF(①基本情報と建物情報の入力!H51&gt;=1,N29/①基本情報と建物情報の入力!H51, "-"), "-")</f>
        <v>-</v>
      </c>
      <c r="AW29" s="25" t="str">
        <f>IF(A29&lt;=①基本情報と建物情報の入力!$G$20, IF(①基本情報と建物情報の入力!H51&gt;=1, IF(①基本情報と建物情報の入力!H51=1, O29, 0), "-"), "-")</f>
        <v>-</v>
      </c>
      <c r="AX29" s="24" t="str">
        <f>IF(A29&lt;=①基本情報と建物情報の入力!$G$20, IF(①基本情報と建物情報の入力!H51&gt;=2, L29/①基本情報と建物情報の入力!H51, "-"), "-")</f>
        <v>-</v>
      </c>
      <c r="AY29" s="16" t="str">
        <f>IF(A29&lt;=①基本情報と建物情報の入力!$G$20, IF(①基本情報と建物情報の入力!H51&gt;=2, 0, "-"), "-")</f>
        <v>-</v>
      </c>
      <c r="AZ29" s="16" t="str">
        <f>IF(A29&lt;=①基本情報と建物情報の入力!$G$20, IF(①基本情報と建物情報の入力!H51&gt;=2, N29/①基本情報と建物情報の入力!H51, "-"), "-")</f>
        <v>-</v>
      </c>
      <c r="BA29" s="25" t="str">
        <f>IF(A29&lt;=①基本情報と建物情報の入力!$G$20, IF(①基本情報と建物情報の入力!H51&gt;=2, O29, "-"),"-")</f>
        <v>-</v>
      </c>
      <c r="BB29" s="24" t="str">
        <f>IF(A29&lt;=①基本情報と建物情報の入力!$G$20, IF(①基本情報と建物情報の入力!H51&gt;=3, L29/①基本情報と建物情報の入力!H51, "-"),"-")</f>
        <v>-</v>
      </c>
      <c r="BC29" s="16" t="str">
        <f>IF(A29&lt;=①基本情報と建物情報の入力!$G$20, IF(①基本情報と建物情報の入力!H51&gt;=3, 0, "-"), "-")</f>
        <v>-</v>
      </c>
      <c r="BD29" s="16" t="str">
        <f>IF(A29&lt;=①基本情報と建物情報の入力!$G$20, IF(①基本情報と建物情報の入力!H51&gt;=3, N29/①基本情報と建物情報の入力!H51, "-"),"-")</f>
        <v>-</v>
      </c>
      <c r="BE29" s="25" t="str">
        <f>IF(A29&lt;=①基本情報と建物情報の入力!$G$20, IF(①基本情報と建物情報の入力!H51&gt;=3, 0, "-"), "-")</f>
        <v>-</v>
      </c>
      <c r="BF29" s="24" t="str">
        <f>IF(A29&lt;=①基本情報と建物情報の入力!$G$20, IF(①基本情報と建物情報の入力!H51=1, 0, IF(①基本情報と建物情報の入力!H51&gt;=2, E29*C29, "-")), "-")</f>
        <v>-</v>
      </c>
      <c r="BG29" s="16" t="str">
        <f>IF(A29&lt;=①基本情報と建物情報の入力!$G$20, IF(①基本情報と建物情報の入力!H51&gt;=2, E29*C29, "-"),"-")</f>
        <v>-</v>
      </c>
      <c r="BH29" s="25" t="str">
        <f>IF(A29&lt;=①基本情報と建物情報の入力!$G$20, IF(①基本情報と建物情報の入力!H51&gt;=3, E29*C29*2, "-"), "-")</f>
        <v>-</v>
      </c>
      <c r="BI29" s="24" t="str">
        <f>IF(A29&lt;=①基本情報と建物情報の入力!$G$20, IF(①基本情報と建物情報の入力!H51&gt;=1, IF(A29=1, 0, P29-AB29), "-"), "-")</f>
        <v>-</v>
      </c>
      <c r="BJ29" s="16" t="str">
        <f>IF(A29&lt;=①基本情報と建物情報の入力!$G$20, IF(①基本情報と建物情報の入力!H51&gt;=2, IF(A29=1, 0, Q29-AC29), "-"),"-")</f>
        <v>-</v>
      </c>
      <c r="BK29" s="25" t="str">
        <f>IF(A29&lt;=①基本情報と建物情報の入力!$G$20, IF(①基本情報と建物情報の入力!H51&gt;=3, IF(A29=1, 0, R29-AD29), "-"),"-")</f>
        <v>-</v>
      </c>
      <c r="BL29" s="24" t="str">
        <f>IF(A29&lt;=①基本情報と建物情報の入力!$G$20, IF(①基本情報と建物情報の入力!H51&gt;=1, IF(A29=①基本情報と建物情報の入力!$G$20, 0, P29-Y29), "-"), "-")</f>
        <v>-</v>
      </c>
      <c r="BM29" s="16" t="str">
        <f>IF(A29&lt;=①基本情報と建物情報の入力!$G$20, IF(①基本情報と建物情報の入力!H51&gt;=2, IF(A29=①基本情報と建物情報の入力!$G$20, 0, Q29-Z29), "-"), "-")</f>
        <v>-</v>
      </c>
      <c r="BN29" s="25" t="str">
        <f>IF(A29&lt;=①基本情報と建物情報の入力!$G$20, IF(①基本情報と建物情報の入力!H51&gt;=3, IF(A29=①基本情報と建物情報の入力!$G$20, 0, R29-AA29), "-"), "-")</f>
        <v>-</v>
      </c>
      <c r="BO29" s="99"/>
      <c r="BP29" s="24" t="str">
        <f>IF(A29&lt;=①基本情報と建物情報の入力!$G$20,IF(①基本情報と建物情報の入力!H51&gt;=1,IF(①基本情報と建物情報の入力!H51=1,C29*2/2,C29/2), "-"), "-")</f>
        <v>-</v>
      </c>
      <c r="BQ29" s="16" t="str">
        <f>IF(A29&lt;=①基本情報と建物情報の入力!$G$20, IF(①基本情報と建物情報の入力!H51&gt;=1, C29*2/2, "-"), "-")</f>
        <v>-</v>
      </c>
      <c r="BR29" s="16" t="str">
        <f>IF(A29&lt;=①基本情報と建物情報の入力!$G$20, IF(①基本情報と建物情報の入力!H51&gt;=1, IF(①基本情報と建物情報の入力!H51=1, C29*2/2, C29/2), "-"), "-")</f>
        <v>-</v>
      </c>
      <c r="BS29" s="25" t="str">
        <f>IF(A29&lt;=①基本情報と建物情報の入力!$G$20, IF(①基本情報と建物情報の入力!H51&gt;=1, IF(①基本情報と建物情報の入力!H51=1, C29*2/2, 0), "-"), "-")</f>
        <v>-</v>
      </c>
      <c r="BT29" s="24" t="str">
        <f>IF(A29&lt;=①基本情報と建物情報の入力!$G$20, IF(①基本情報と建物情報の入力!H51&gt;=2, C29/2, "-"), "-")</f>
        <v>-</v>
      </c>
      <c r="BU29" s="16" t="str">
        <f>IF(A29&lt;=①基本情報と建物情報の入力!$G$20, IF(①基本情報と建物情報の入力!H51&gt;=2, 0, "-"), "-")</f>
        <v>-</v>
      </c>
      <c r="BV29" s="16" t="str">
        <f>IF(A29&lt;=①基本情報と建物情報の入力!$G$20, IF(①基本情報と建物情報の入力!H51&gt;=2, C29/2, "-"), "-")</f>
        <v>-</v>
      </c>
      <c r="BW29" s="25" t="str">
        <f>IF(A29&lt;=①基本情報と建物情報の入力!$G$20, IF(①基本情報と建物情報の入力!H51&gt;=2, C29*2/2, "-"), "-")</f>
        <v>-</v>
      </c>
      <c r="BX29" s="24" t="str">
        <f>IF(A29&lt;=①基本情報と建物情報の入力!$G$20, IF(①基本情報と建物情報の入力!H51&gt;=3, 0, "-"), "-")</f>
        <v>-</v>
      </c>
      <c r="BY29" s="16" t="str">
        <f>IF(A29&lt;=①基本情報と建物情報の入力!$G$20, IF(①基本情報と建物情報の入力!H51&gt;=3, 0, "-"), "-")</f>
        <v>-</v>
      </c>
      <c r="BZ29" s="16" t="str">
        <f>IF(A29&lt;=①基本情報と建物情報の入力!$G$20, IF(①基本情報と建物情報の入力!H51&gt;=3, 0, "-"), "-")</f>
        <v>-</v>
      </c>
      <c r="CA29" s="25" t="str">
        <f>IF(A29&lt;=①基本情報と建物情報の入力!$G$20, IF(①基本情報と建物情報の入力!H51&gt;=3, 0, "-"), "-")</f>
        <v>-</v>
      </c>
      <c r="CB29" s="24" t="str">
        <f>IF(A29&lt;=①基本情報と建物情報の入力!$G$20,IF(①基本情報と建物情報の入力!H51&gt;=1, IF(F29&gt;0, IF(A29=①基本情報と建物情報の入力!$G$20, IF(①基本情報と建物情報の入力!H51=1, (D29+E29)*2, D29/①基本情報と建物情報の入力!H51*2+E29), IF(①基本情報と建物情報の入力!H51=1, (D29+F29/D29*2), D29/①基本情報と建物情報の入力!H51+F29/D29)),0),"-"),"-")</f>
        <v>-</v>
      </c>
      <c r="CC29" s="16" t="str">
        <f>IF(A29&lt;=①基本情報と建物情報の入力!$G$20, IF(①基本情報と建物情報の入力!H51&gt;=2, IF(F29&gt;0, IF(A29=①基本情報と建物情報の入力!$G$20, D29/①基本情報と建物情報の入力!H51*2+E29, D29/①基本情報と建物情報の入力!H51+F29/D29), 0),"-"),"-")</f>
        <v>-</v>
      </c>
      <c r="CD29" s="25" t="str">
        <f>IF(A29&lt;=①基本情報と建物情報の入力!$G$20, IF(①基本情報と建物情報の入力!H51&gt;=3, IF(F29&gt;0, IF(A29=①基本情報と建物情報の入力!$G$20, D29/①基本情報と建物情報の入力!H51*2, D29/①基本情報と建物情報の入力!H51),0),"-"),"-")</f>
        <v>-</v>
      </c>
      <c r="CE29" s="24" t="str">
        <f>IF(A29&lt;=①基本情報と建物情報の入力!$G$20, IF(①基本情報と建物情報の入力!H51&gt;=1, IF(A29=1,0, IF(G29&gt;0, IF(①基本情報と建物情報の入力!H51=1, D29+G29/D29*2, D29/①基本情報と建物情報の入力!H51+G29/D29),0)),"-"),"-")</f>
        <v>-</v>
      </c>
      <c r="CF29" s="16" t="str">
        <f>IF(A29&lt;=①基本情報と建物情報の入力!$G$20, IF(①基本情報と建物情報の入力!H51&gt;=2, IF(A29=1, 0, IF(G29&gt;0, D29/①基本情報と建物情報の入力!H51+G29/D29, 0)),"-"),"-")</f>
        <v>-</v>
      </c>
      <c r="CG29" s="25" t="str">
        <f>IF(A29&lt;=①基本情報と建物情報の入力!$G$20, IF(①基本情報と建物情報の入力!H51&gt;=3, IF(A29=1, 0, IF(G29&gt;0, D29/①基本情報と建物情報の入力!H51,0)),"-"), "-")</f>
        <v>-</v>
      </c>
      <c r="CH29" s="24" t="str">
        <f>IF(A29&lt;=①基本情報と建物情報の入力!$G$20, IF(①基本情報と建物情報の入力!H51&gt;=1, IF(①基本情報と建物情報の入力!H51=1, D29/①基本情報と建物情報の入力!H51/20*C29, C29/2+D29/①基本情報と建物情報の入力!H51/20*C29), "-"), "-")</f>
        <v>-</v>
      </c>
      <c r="CI29" s="16" t="str">
        <f>IF(A29&lt;=①基本情報と建物情報の入力!$G$20, IF(①基本情報と建物情報の入力!H51&gt;=1, C29*E29/20, "-"), "-")</f>
        <v>-</v>
      </c>
      <c r="CJ29" s="16" t="str">
        <f>IF(A29&lt;=①基本情報と建物情報の入力!$G$20, IF(①基本情報と建物情報の入力!H51&gt;=1,IF(①基本情報と建物情報の入力!H51=1, D29/①基本情報と建物情報の入力!H51/20*C29, C29/2+D29/①基本情報と建物情報の入力!H51/20*C29), "-"), "-")</f>
        <v>-</v>
      </c>
      <c r="CK29" s="25" t="str">
        <f>IF(A29&lt;=①基本情報と建物情報の入力!$G$20, IF(①基本情報と建物情報の入力!H51&gt;=1, IF(①基本情報と建物情報の入力!H51=1, C29*E29/20, 0), "-"), "-")</f>
        <v>-</v>
      </c>
      <c r="CL29" s="24" t="str">
        <f>IF(A29&lt;=①基本情報と建物情報の入力!$G$20, IF(①基本情報と建物情報の入力!H51&gt;=2, C29/2+D29/①基本情報と建物情報の入力!H51/20*C29,"-"), "-")</f>
        <v>-</v>
      </c>
      <c r="CM29" s="16" t="str">
        <f>IF(A29&lt;=①基本情報と建物情報の入力!$G$20, IF(①基本情報と建物情報の入力!H51&gt;=2, 0,"-"), "-")</f>
        <v>-</v>
      </c>
      <c r="CN29" s="16" t="str">
        <f>IF(A29&lt;=①基本情報と建物情報の入力!$G$20, IF(①基本情報と建物情報の入力!H51&gt;=2, C29/2+D29/①基本情報と建物情報の入力!H51/20*C29,"-"), "-")</f>
        <v>-</v>
      </c>
      <c r="CO29" s="25" t="str">
        <f>IF(A29&lt;=①基本情報と建物情報の入力!$G$20, IF(①基本情報と建物情報の入力!H51&gt;=2, C29*E29/20, "-"), "-")</f>
        <v>-</v>
      </c>
      <c r="CP29" s="24" t="str">
        <f>IF(A29&lt;=①基本情報と建物情報の入力!$G$20, IF(①基本情報と建物情報の入力!H51&gt;=3, C29+D29/①基本情報と建物情報の入力!H51/20*C29, "-"), "-")</f>
        <v>-</v>
      </c>
      <c r="CQ29" s="16" t="str">
        <f>IF(A29&lt;=①基本情報と建物情報の入力!$G$20, IF(①基本情報と建物情報の入力!H51&gt;=3, 0, "-"), "-")</f>
        <v>-</v>
      </c>
      <c r="CR29" s="16" t="str">
        <f>IF(A29&lt;=①基本情報と建物情報の入力!$G$20, IF(①基本情報と建物情報の入力!H51&gt;=3, C29+D29/①基本情報と建物情報の入力!H51/20*C29, "-"), "-")</f>
        <v>-</v>
      </c>
      <c r="CS29" s="25" t="str">
        <f>IF(A29&lt;=①基本情報と建物情報の入力!$G$20, IF(①基本情報と建物情報の入力!H51&gt;=3, 0, "-"), "-")</f>
        <v>-</v>
      </c>
      <c r="CT29" s="24" t="str">
        <f>IF(A29&lt;=①基本情報と建物情報の入力!$G$20, IF(①基本情報と建物情報の入力!H51&gt;=1, IF(F29&gt;0, IF(A29=①基本情報と建物情報の入力!$G$20, IF(①基本情報と建物情報の入力!H51=1, D29*E29/20/①基本情報と建物情報の入力!H51*2, E29/2+D29*E29/20/①基本情報と建物情報の入力!H51*2),IF(①基本情報と建物情報の入力!H51=1, F29/10/①基本情報と建物情報の入力!H51,F29/D29/2+F29/10/①基本情報と建物情報の入力!H51)),0),"-"),"-")</f>
        <v>-</v>
      </c>
      <c r="CU29" s="16" t="str">
        <f>IF(A29&lt;=①基本情報と建物情報の入力!$G$20, IF(①基本情報と建物情報の入力!H51&gt;=2, IF(F29&gt;0, IF(A29=①基本情報と建物情報の入力!$G$20,E29/2+D29*E29/20/①基本情報と建物情報の入力!H51*2, F29/D29/2+F29/10/①基本情報と建物情報の入力!H51),0),"-"),"-")</f>
        <v>-</v>
      </c>
      <c r="CV29" s="25" t="str">
        <f>IF(A29&lt;=①基本情報と建物情報の入力!$G$20, IF(①基本情報と建物情報の入力!H51&gt;=3, IF(F29&gt;0, IF(A29=①基本情報と建物情報の入力!$G$20, E29+E29*D29/20/①基本情報と建物情報の入力!H51*2, F29/D29+F29/10/①基本情報と建物情報の入力!H51),0),"-"), "-")</f>
        <v>-</v>
      </c>
      <c r="CW29" s="24" t="str">
        <f>IF(A29&lt;=①基本情報と建物情報の入力!$G$20, IF(①基本情報と建物情報の入力!H51&gt;=1, IF(A29=1, IF(A29=①基本情報と建物情報の入力!$G$20, 0, IF(F29&gt;0, 0, IF(G30&gt;0, 0, D29/①基本情報と建物情報の入力!H51/2))), IF(A29=①基本情報と建物情報の入力!$G$20, IF(G29&gt;0, 0, IF(F28&gt;0, 0, D29/①基本情報と建物情報の入力!H51/2)), IF(F29&gt;0, IF(G29&gt;0, 0, IF(F28&gt;0, 0, D29/①基本情報と建物情報の入力!H51/2)), IF(G29&gt;0, IF(G30&gt;0, 0, D29/①基本情報と建物情報の入力!H51/2), IF(G30&gt;0, IF(F28&gt;0, 0,D29/①基本情報と建物情報の入力!H51/2), IF(F28&gt;0, D29/①基本情報と建物情報の入力!H51/2, D29/①基本情報と建物情報の入力!H51)))))),"-"),"-")</f>
        <v>-</v>
      </c>
      <c r="CX29" s="16" t="str">
        <f>IF(A29&lt;=①基本情報と建物情報の入力!$G$20, IF(①基本情報と建物情報の入力!H51&gt;=1, IF(A29=1, IF(A29=①基本情報と建物情報の入力!$G$20, 0, E29/2), IF(A29=①基本情報と建物情報の入力!$G$20, E29/2, E29)),"-"),"-")</f>
        <v>-</v>
      </c>
      <c r="CY29" s="16" t="str">
        <f>IF(A29&lt;=①基本情報と建物情報の入力!$G$20, IF(①基本情報と建物情報の入力!H51&gt;=1, IF(A29=1, IF(A29=①基本情報と建物情報の入力!$G$20, 0, D29/①基本情報と建物情報の入力!H51/2), IF(A29=①基本情報と建物情報の入力!$G$20, D29/①基本情報と建物情報の入力!H51/2, D29/①基本情報と建物情報の入力!H51)),"-"),"-")</f>
        <v>-</v>
      </c>
      <c r="CZ29" s="25" t="str">
        <f>IF(A29&lt;=①基本情報と建物情報の入力!$G$20, IF(①基本情報と建物情報の入力!H51&gt;=1, IF(A29=1, IF(A29=①基本情報と建物情報の入力!$G$20, 0, IF(①基本情報と建物情報の入力!H51=1, E29/2, 0)), IF(A29=①基本情報と建物情報の入力!$G$20, IF(①基本情報と建物情報の入力!H51=1, E29/2, 0),IF(①基本情報と建物情報の入力!H51=1, E29, 0))),"-"),"-")</f>
        <v>-</v>
      </c>
      <c r="DA29" s="46" t="str">
        <f>IF(A29&lt;=①基本情報と建物情報の入力!$G$20, IF(①基本情報と建物情報の入力!H51&gt;=2, IF(A29=1, IF(A29=①基本情報と建物情報の入力!$G$20, 0, IF(F29&gt;0, 0, IF(G30&gt;0, 0, D29/①基本情報と建物情報の入力!H51/2))), IF(A29=①基本情報と建物情報の入力!$G$20, IF(G29&gt;0, 0, IF(F28&gt;0, 0, D29/①基本情報と建物情報の入力!H51/2)), IF(F29&gt;0, IF(G29&gt;0, 0, IF(F28&gt;0, 0, D29/①基本情報と建物情報の入力!H51/2)), IF(G29&gt;0, IF(G30&gt;0, 0, D29/①基本情報と建物情報の入力!H51/2), IF(G30&gt;0,IF(F28&gt;0, 0, D29/①基本情報と建物情報の入力!H51/2), IF(F28&gt;0, D29/①基本情報と建物情報の入力!H51/2, D29/①基本情報と建物情報の入力!H51)))))),"-"),"-")</f>
        <v>-</v>
      </c>
      <c r="DB29" s="16" t="str">
        <f>IF(A29&lt;=①基本情報と建物情報の入力!$G$20, IF(①基本情報と建物情報の入力!H51&gt;=2, 0,"-"),"-")</f>
        <v>-</v>
      </c>
      <c r="DC29" s="16" t="str">
        <f>IF(A29&lt;=①基本情報と建物情報の入力!$G$20, IF(①基本情報と建物情報の入力!H51&gt;=2, IF(A29=1, IF(A29=①基本情報と建物情報の入力!$G$20, 0, D29/①基本情報と建物情報の入力!H51/2), IF(A29=①基本情報と建物情報の入力!$G$20, D29/①基本情報と建物情報の入力!H51/2, D29/①基本情報と建物情報の入力!H51)),"-"),"-")</f>
        <v>-</v>
      </c>
      <c r="DD29" s="25" t="str">
        <f>IF(A29&lt;=①基本情報と建物情報の入力!$G$20, IF(①基本情報と建物情報の入力!H51&gt;=2, IF(A29=1, IF(A29=①基本情報と建物情報の入力!$G$20, 0, E29/2), IF(A29=①基本情報と建物情報の入力!$G$20, E29/2, E29)),"-"),"-")</f>
        <v>-</v>
      </c>
      <c r="DE29" s="47" t="str">
        <f>IF(A29&lt;=①基本情報と建物情報の入力!$G$20, IF(①基本情報と建物情報の入力!H51&gt;=3, IF(A29=1, IF(A29=①基本情報と建物情報の入力!$G$20, 0, IF(F29&gt;0, 0, IF(G30&gt;0, 0, D29/①基本情報と建物情報の入力!H51/2))), IF(A29=①基本情報と建物情報の入力!$G$20, IF(G29&gt;0, 0, IF(F28&gt;0, 0, D29/①基本情報と建物情報の入力!H51/2)), IF(F29&gt;0, IF(G29&gt;0, 0, IF(F28&gt;0, 0, D29/①基本情報と建物情報の入力!H51/2)), IF(G29&gt;0, IF(G30&gt;0, 0, D29/①基本情報と建物情報の入力!H51/2), IF(G30&gt;0, IF(F28&gt;0, 0, D29/①基本情報と建物情報の入力!H51/2), IF(F28&gt;0, D29/①基本情報と建物情報の入力!H51/2, D29/①基本情報と建物情報の入力!H51)))))),"-"),"-")</f>
        <v>-</v>
      </c>
      <c r="DF29" s="16" t="str">
        <f>IF(A29&lt;=①基本情報と建物情報の入力!$G$20, IF(①基本情報と建物情報の入力!H51&gt;=3, 0, "-"),"-")</f>
        <v>-</v>
      </c>
      <c r="DG29" s="16" t="str">
        <f>IF(A29&lt;=①基本情報と建物情報の入力!$G$20, IF(①基本情報と建物情報の入力!H51&gt;=3, IF(A29=1, IF(A29=①基本情報と建物情報の入力!$G$20, 0, D29/①基本情報と建物情報の入力!H51/2), IF(A29=①基本情報と建物情報の入力!$G$20, D29/①基本情報と建物情報の入力!H51/2, D29/①基本情報と建物情報の入力!H51)),"-"),"-")</f>
        <v>-</v>
      </c>
      <c r="DH29" s="25" t="str">
        <f>IF(A29&lt;=①基本情報と建物情報の入力!$G$20, IF(①基本情報と建物情報の入力!H51&gt;=3, 0, "-"),"-")</f>
        <v>-</v>
      </c>
      <c r="DI29" s="24" t="str">
        <f>IF(A29&lt;=①基本情報と建物情報の入力!$G$20, IF(①基本情報と建物情報の入力!H51&gt;=1, IF(A29=1, 0, IF(G29&gt;0, IF(①基本情報と建物情報の入力!H51=1, G29/10/①基本情報と建物情報の入力!H51, G29/D29/2+G29/10/①基本情報と建物情報の入力!H51), 0)),"-"),"-")</f>
        <v>-</v>
      </c>
      <c r="DJ29" s="16" t="str">
        <f>IF(A29&lt;=①基本情報と建物情報の入力!$G$20, IF(①基本情報と建物情報の入力!H51&gt;=2, IF(A29=1, 0, IF(G29&gt;0, G29/D29/2+G29/10/①基本情報と建物情報の入力!H51, 0)),"-"),"-")</f>
        <v>-</v>
      </c>
      <c r="DK29" s="25" t="str">
        <f>IF(A29&lt;=①基本情報と建物情報の入力!$G$20, IF(①基本情報と建物情報の入力!H51&gt;=3, IF(A29=1, 0, IF(G29&gt;0, G29/D29+G29/10/①基本情報と建物情報の入力!H51, 0)),"-"),"-")</f>
        <v>-</v>
      </c>
      <c r="DL29" s="24" t="str">
        <f>IF(A29&lt;=①基本情報と建物情報の入力!$G$20, IF(①基本情報と建物情報の入力!H51&gt;=1, IF(A29=1, IF(A29=①基本情報と建物情報の入力!$G$20, 0, IF(F29&gt;0, D29/①基本情報と建物情報の入力!H51/2, 0)), IF(A29=①基本情報と建物情報の入力!$G$20, IF(F28&gt;0, D29/①基本情報と建物情報の入力!H51/2, 0), IF(F29&gt;0, IF(F28&gt;0, D29/①基本情報と建物情報の入力!H51, D29/①基本情報と建物情報の入力!H51/2), IF(F28&gt;0, D29/①基本情報と建物情報の入力!H51/2, 0)))),"-"),"-")</f>
        <v>-</v>
      </c>
      <c r="DM29" s="16" t="str">
        <f>IF(A29&lt;=①基本情報と建物情報の入力!$G$20, IF(①基本情報と建物情報の入力!H51&gt;=2, IF(A29=1, IF(A29=①基本情報と建物情報の入力!$G$20, 0, IF(F29&gt;0, D29/①基本情報と建物情報の入力!H51/2, 0)), IF(A29=①基本情報と建物情報の入力!$G$20, IF(F28&gt;0, D29/①基本情報と建物情報の入力!H51/2, 0), IF(F29&gt;0, IF(F28&gt;0, D29/①基本情報と建物情報の入力!H51, D29/①基本情報と建物情報の入力!H51/2), IF(F28&gt;0, D29/①基本情報と建物情報の入力!H51/2, 0)))),"-"),"-")</f>
        <v>-</v>
      </c>
      <c r="DN29" s="25" t="str">
        <f>IF(A29&lt;=①基本情報と建物情報の入力!$G$20, IF(①基本情報と建物情報の入力!H51&gt;=3, IF(A29=1, IF(A29=①基本情報と建物情報の入力!$G$20, 0, IF(F29&gt;0, D29/①基本情報と建物情報の入力!H51/2, 0)), IF(A29=①基本情報と建物情報の入力!$G$20, IF(F28&gt;0, D29/①基本情報と建物情報の入力!H51/2, 0), IF(F29&gt;0, IF(F28&gt;0, D29/①基本情報と建物情報の入力!H51, D29/①基本情報と建物情報の入力!H51/2), IF(F28&gt;0, D29/①基本情報と建物情報の入力!H51/2, 0)))),"-"),"-")</f>
        <v>-</v>
      </c>
      <c r="DO29" s="24" t="str">
        <f>IF(A29&lt;=①基本情報と建物情報の入力!$G$20, IF(①基本情報と建物情報の入力!H51&gt;=1, IF(A29=1, IF(A29=①基本情報と建物情報の入力!$G$20, 0, IF(G30&gt;0, D29/①基本情報と建物情報の入力!H51/2, 0)), IF(A29=①基本情報と建物情報の入力!$G$20, IF(G29&gt;0, D29/①基本情報と建物情報の入力!H51/2,0), IF(G29&gt;0, IF(G30&gt;0, D29/①基本情報と建物情報の入力!H52, D29/①基本情報と建物情報の入力!H51/2), IF(G30&gt;0, D29/①基本情報と建物情報の入力!H51/2,0)))),"-"),"-")</f>
        <v>-</v>
      </c>
      <c r="DP29" s="16" t="str">
        <f>IF(A29&lt;=①基本情報と建物情報の入力!$G$20, IF(①基本情報と建物情報の入力!H51&gt;=2, IF(A29=1, IF(A29=①基本情報と建物情報の入力!$G$20, 0, IF(G30&gt;0, D29/①基本情報と建物情報の入力!H51/2, 0)), IF(A29=①基本情報と建物情報の入力!$G$20, IF(G29&gt;0, D29/①基本情報と建物情報の入力!H51/2,0), IF(G29&gt;0, IF(G30&gt;0, D29/①基本情報と建物情報の入力!H52, D29/①基本情報と建物情報の入力!H51/2), IF(G30&gt;0, D29/①基本情報と建物情報の入力!H51/2,0)))),"-"),"-")</f>
        <v>-</v>
      </c>
      <c r="DQ29" s="25" t="str">
        <f>IF(A29&lt;=①基本情報と建物情報の入力!$G$20, IF(①基本情報と建物情報の入力!H51&gt;=3, IF(A29=1, IF(A29=①基本情報と建物情報の入力!$G$20, 0, IF(G30&gt;0, D29/①基本情報と建物情報の入力!H51/2, 0)), IF(A29=①基本情報と建物情報の入力!$G$20, IF(G29&gt;0, D29/①基本情報と建物情報の入力!H51/2,0), IF(G29&gt;0, IF(G30&gt;0, D29/①基本情報と建物情報の入力!H52, D29/①基本情報と建物情報の入力!H51/2), IF(G30&gt;0, D29/①基本情報と建物情報の入力!H51/2,0)))),"-"),"-")</f>
        <v>-</v>
      </c>
      <c r="DR29" s="24" t="str">
        <f>IF(A29&lt;=①基本情報と建物情報の入力!$G$20, IF(①基本情報と建物情報の入力!H51&gt;=1, IF(A29=1, D29/①基本情報と建物情報の入力!H51, 0),"-"),"-")</f>
        <v>-</v>
      </c>
      <c r="DS29" s="16" t="str">
        <f>IF(A29&lt;=①基本情報と建物情報の入力!$G$20, IF(①基本情報と建物情報の入力!H51&gt;=1, IF(A29=1, E29, 0),"-"),"-")</f>
        <v>-</v>
      </c>
      <c r="DT29" s="16" t="str">
        <f>IF(A29&lt;=①基本情報と建物情報の入力!$G$20, IF(①基本情報と建物情報の入力!H51&gt;=1, IF(A29=1, D29/①基本情報と建物情報の入力!H51, 0),"-"),"-")</f>
        <v>-</v>
      </c>
      <c r="DU29" s="25" t="str">
        <f>IF(A29&lt;=①基本情報と建物情報の入力!$G$20, IF(①基本情報と建物情報の入力!H51&gt;=1, IF(A29=1, IF(①基本情報と建物情報の入力!H51=1, E29, 0), 0),"-"),"-")</f>
        <v>-</v>
      </c>
      <c r="DV29" s="24" t="str">
        <f>IF(A29&lt;=①基本情報と建物情報の入力!$G$20, IF(①基本情報と建物情報の入力!H51&gt;=2, IF(A29=1, D29/①基本情報と建物情報の入力!H51, 0),"-"),"-")</f>
        <v>-</v>
      </c>
      <c r="DW29" s="16" t="str">
        <f>IF(A29&lt;=①基本情報と建物情報の入力!$G$20, IF(①基本情報と建物情報の入力!H51&gt;=2, 0,"-"),"-")</f>
        <v>-</v>
      </c>
      <c r="DX29" s="16" t="str">
        <f>IF(A29&lt;=①基本情報と建物情報の入力!$G$20, IF(①基本情報と建物情報の入力!H51&gt;=2, IF(A29=1, D29/①基本情報と建物情報の入力!H51, 0),"-"),"-")</f>
        <v>-</v>
      </c>
      <c r="DY29" s="25" t="str">
        <f>IF(A29&lt;=①基本情報と建物情報の入力!$G$20, IF(①基本情報と建物情報の入力!H51&gt;=2, IF(A29=1, E29, 0),"-"),"-")</f>
        <v>-</v>
      </c>
      <c r="DZ29" s="24" t="str">
        <f>IF(A29&lt;=①基本情報と建物情報の入力!$G$20, IF(①基本情報と建物情報の入力!H51&gt;=3, IF(A29=1, D29/①基本情報と建物情報の入力!H51, 0),"-"),"-")</f>
        <v>-</v>
      </c>
      <c r="EA29" s="16" t="str">
        <f>IF(A29&lt;=①基本情報と建物情報の入力!$G$20, IF(①基本情報と建物情報の入力!H51&gt;=3, 0, "-"),"-")</f>
        <v>-</v>
      </c>
      <c r="EB29" s="16" t="str">
        <f>IF(A29&lt;=①基本情報と建物情報の入力!$G$20, IF(①基本情報と建物情報の入力!H51&gt;=3, IF(A29=1, D29/①基本情報と建物情報の入力!H51, 0),"-"),"-")</f>
        <v>-</v>
      </c>
      <c r="EC29" s="25" t="str">
        <f>IF(A29&lt;=①基本情報と建物情報の入力!$G$20, IF(①基本情報と建物情報の入力!H51&gt;=3, 0, "-"),"-")</f>
        <v>-</v>
      </c>
      <c r="ED29" s="24" t="str">
        <f>IF(A29&lt;=①基本情報と建物情報の入力!$G$20, IF(①基本情報と建物情報の入力!H51&gt;=1, IF(A29=1, IF(①基本情報と建物情報の入力!H51=1, D29*E29/①基本情報と建物情報の入力!H51/10, E29/2+D29*E29/①基本情報と建物情報の入力!H51/10),0),"-"),"-")</f>
        <v>-</v>
      </c>
      <c r="EE29" s="16" t="str">
        <f>IF(A29&lt;=①基本情報と建物情報の入力!$G$20, IF(①基本情報と建物情報の入力!H51&gt;=2, IF(A29=1, E29/2+D29*E29/①基本情報と建物情報の入力!H51/10,0),"-"),"-")</f>
        <v>-</v>
      </c>
      <c r="EF29" s="25" t="str">
        <f>IF(A29&lt;=①基本情報と建物情報の入力!$G$20, IF(①基本情報と建物情報の入力!H51&gt;=3, IF(A29=1, E29+D29*E29/①基本情報と建物情報の入力!H51/10,0),"-"),"-")</f>
        <v>-</v>
      </c>
      <c r="EG29" s="99"/>
      <c r="EH29" s="24" t="str">
        <f>IF(A29&lt;=①基本情報と建物情報の入力!$G$20, IF(①基本情報と建物情報の入力!H51&gt;=1, SUM(AT29:AU29,AW29),"-"),"-")</f>
        <v>-</v>
      </c>
      <c r="EI29" s="16" t="str">
        <f>IF(A29&lt;=①基本情報と建物情報の入力!$G$20, IF(①基本情報と建物情報の入力!H51&gt;=2, SUM(AX29:AY29,BA29),"-"),"-")</f>
        <v>-</v>
      </c>
      <c r="EJ29" s="25" t="str">
        <f>IF(A29&lt;=①基本情報と建物情報の入力!$G$20, IF(①基本情報と建物情報の入力!H51&gt;=3, SUM(BB29:BC29,BE29),"-"),"-")</f>
        <v>-</v>
      </c>
      <c r="EK29" s="24" t="str">
        <f>IF(A29&lt;=①基本情報と建物情報の入力!$G$20, IF(①基本情報と建物情報の入力!H51&gt;=1,  AV29,"-"),"-")</f>
        <v>-</v>
      </c>
      <c r="EL29" s="16" t="str">
        <f>IF(A29&lt;=①基本情報と建物情報の入力!$G$20, IF(①基本情報と建物情報の入力!H51&gt;=2,AZ29,"-"),"-")</f>
        <v>-</v>
      </c>
      <c r="EM29" s="25" t="str">
        <f>IF(A29&lt;=①基本情報と建物情報の入力!$G$20, IF(①基本情報と建物情報の入力!H51&gt;=3, BD29,"-"),"-")</f>
        <v>-</v>
      </c>
      <c r="EN29" s="24" t="str">
        <f>IF($A29&lt;=①基本情報と建物情報の入力!$G$20, IF(①基本情報と建物情報の入力!$H51&gt;=1, SUM(AE29:AF29,AH29),"-"),"-")</f>
        <v>-</v>
      </c>
      <c r="EO29" s="16" t="str">
        <f>IF($A29&lt;=①基本情報と建物情報の入力!$G$20, IF(①基本情報と建物情報の入力!$H51&gt;=2, SUM(AI29:AJ29,AL29),"-"),"-")</f>
        <v>-</v>
      </c>
      <c r="EP29" s="25" t="str">
        <f>IF($A29&lt;=①基本情報と建物情報の入力!$G$20, IF(①基本情報と建物情報の入力!$H51&gt;=3, SUM(AM29:AN29,AP29),"-"),"-")</f>
        <v>-</v>
      </c>
      <c r="EQ29" s="24" t="str">
        <f>IF($A29&lt;=①基本情報と建物情報の入力!$G$20, IF(①基本情報と建物情報の入力!$H51&gt;=1, AG29,"-"),"-")</f>
        <v>-</v>
      </c>
      <c r="ER29" s="16" t="str">
        <f>IF($A29&lt;=①基本情報と建物情報の入力!$G$20, IF(①基本情報と建物情報の入力!$H51&gt;=2, AK29,"-"),"-")</f>
        <v>-</v>
      </c>
      <c r="ES29" s="25" t="str">
        <f>IF($A29&lt;=①基本情報と建物情報の入力!$G$20, IF(①基本情報と建物情報の入力!$H51&gt;=3, AO29,"-"),"-")</f>
        <v>-</v>
      </c>
      <c r="ET29" s="99"/>
      <c r="EU29" s="24" t="str">
        <f>IF($A29&lt;=①基本情報と建物情報の入力!$G$20, IF(①基本情報と建物情報の入力!$H51&gt;=1,SUM(EH29,EK29),"-"),"-")</f>
        <v>-</v>
      </c>
      <c r="EV29" s="16" t="str">
        <f>IF($A29&lt;=①基本情報と建物情報の入力!$G$20, IF(①基本情報と建物情報の入力!$H51&gt;=2,SUM(EI29,EL29),"-"),"-")</f>
        <v>-</v>
      </c>
      <c r="EW29" s="25" t="str">
        <f>IF($A29&lt;=①基本情報と建物情報の入力!$G$20, IF(①基本情報と建物情報の入力!$H51&gt;=3,SUM(EJ29,EM29),"-"),"-")</f>
        <v>-</v>
      </c>
      <c r="EX29" s="24" t="str">
        <f>IF($A29&lt;=①基本情報と建物情報の入力!$G$20, IF(①基本情報と建物情報の入力!$H51&gt;=1,   Y29,"-"),"-")</f>
        <v>-</v>
      </c>
      <c r="EY29" s="16" t="str">
        <f>IF($A29&lt;=①基本情報と建物情報の入力!$G$20, IF(①基本情報と建物情報の入力!$H51&gt;=1,   Z29,"-"),"-")</f>
        <v>-</v>
      </c>
      <c r="EZ29" s="25" t="str">
        <f>IF($A29&lt;=①基本情報と建物情報の入力!$G$20, IF(①基本情報と建物情報の入力!$H51&gt;=1,   AA29,"-"),"-")</f>
        <v>-</v>
      </c>
      <c r="FA29" s="24" t="str">
        <f>IF($A29&lt;=①基本情報と建物情報の入力!$G$20, IF(①基本情報と建物情報の入力!$H51&gt;=1, IF($A29=1, P29, 0),"-"),"-")</f>
        <v>-</v>
      </c>
      <c r="FB29" s="16" t="str">
        <f>IF($A29&lt;=①基本情報と建物情報の入力!$G$20, IF(①基本情報と建物情報の入力!$H51&gt;=2, IF($A29=1, Q29, 0),"-"),"-")</f>
        <v>-</v>
      </c>
      <c r="FC29" s="25" t="str">
        <f>IF($A29&lt;=①基本情報と建物情報の入力!$G$20, IF(①基本情報と建物情報の入力!$H51&gt;=3, IF($A29=1, R29, 0),"-"),"-")</f>
        <v>-</v>
      </c>
      <c r="FD29" s="24" t="str">
        <f>IF($A29&lt;=①基本情報と建物情報の入力!$G$20, IF(①基本情報と建物情報の入力!$H51&gt;=1, AB29,"-"),"-")</f>
        <v>-</v>
      </c>
      <c r="FE29" s="16" t="str">
        <f>IF($A29&lt;=①基本情報と建物情報の入力!$G$20, IF(①基本情報と建物情報の入力!$H51&gt;=2, AC29,"-"),"-")</f>
        <v>-</v>
      </c>
      <c r="FF29" s="25" t="str">
        <f>IF($A29&lt;=①基本情報と建物情報の入力!$G$20, IF(①基本情報と建物情報の入力!$H51&gt;=3, AD29,"-"),"-")</f>
        <v>-</v>
      </c>
      <c r="FG29" s="24" t="str">
        <f>IF($A29&lt;=①基本情報と建物情報の入力!$G$20, IF(①基本情報と建物情報の入力!$H51&gt;=1, BF29,"-"),"-")</f>
        <v>-</v>
      </c>
      <c r="FH29" s="16" t="str">
        <f>IF($A29&lt;=①基本情報と建物情報の入力!$G$20, IF(①基本情報と建物情報の入力!$H51&gt;=2, BG29,"-"),"-")</f>
        <v>-</v>
      </c>
      <c r="FI29" s="25" t="str">
        <f>IF($A29&lt;=①基本情報と建物情報の入力!$G$20, IF(①基本情報と建物情報の入力!$H51&gt;=3, BH29,"-"),"-")</f>
        <v>-</v>
      </c>
      <c r="FJ29" s="24" t="str">
        <f>IF($A29&lt;=①基本情報と建物情報の入力!$G$20, IF(①基本情報と建物情報の入力!$H51&gt;=1, IF($A29=1, 0, BI29),"-"),"-")</f>
        <v>-</v>
      </c>
      <c r="FK29" s="16" t="str">
        <f>IF($A29&lt;=①基本情報と建物情報の入力!$G$20, IF(①基本情報と建物情報の入力!$H51&gt;=1, IF($A29=1, 0, BJ29),"-"),"-")</f>
        <v>-</v>
      </c>
      <c r="FL29" s="25" t="str">
        <f>IF($A29&lt;=①基本情報と建物情報の入力!$G$20, IF(①基本情報と建物情報の入力!$H51&gt;=1, IF($A29=1, 0, BK29),"-"),"-")</f>
        <v>-</v>
      </c>
      <c r="FM29" s="24" t="str">
        <f>IF($A29&lt;=①基本情報と建物情報の入力!$G$20, IF(①基本情報と建物情報の入力!$H51&gt;=1, BL29,"-"),"-")</f>
        <v>-</v>
      </c>
      <c r="FN29" s="16" t="str">
        <f>IF($A29&lt;=①基本情報と建物情報の入力!$G$20, IF(①基本情報と建物情報の入力!$H51&gt;=2, BM29,"-"),"-")</f>
        <v>-</v>
      </c>
      <c r="FO29" s="25" t="str">
        <f>IF($A29&lt;=①基本情報と建物情報の入力!$G$20, IF(①基本情報と建物情報の入力!$H51&gt;=3, BN29,"-"),"-")</f>
        <v>-</v>
      </c>
      <c r="FP29" s="24" t="str">
        <f>IF($A29&lt;=①基本情報と建物情報の入力!$G$20, IF(①基本情報と建物情報の入力!$H51&gt;=1, SUM(EN29,EQ29),"-"),"-")</f>
        <v>-</v>
      </c>
      <c r="FQ29" s="16" t="str">
        <f>IF($A29&lt;=①基本情報と建物情報の入力!$G$20, IF(①基本情報と建物情報の入力!$H51&gt;=2, SUM(EO29,ER29),"-"),"-")</f>
        <v>-</v>
      </c>
      <c r="FR29" s="25" t="str">
        <f>IF($A29&lt;=①基本情報と建物情報の入力!$G$20, IF(①基本情報と建物情報の入力!$H51&gt;=3, SUM(EP29,ES29),"-"),"-")</f>
        <v>-</v>
      </c>
      <c r="FS29" s="24" t="str">
        <f>IF($A29&lt;=①基本情報と建物情報の入力!$G$20, IF(①基本情報と建物情報の入力!$H51&gt;=1, AQ29,"-"),"-")</f>
        <v>-</v>
      </c>
      <c r="FT29" s="16" t="str">
        <f>IF($A29&lt;=①基本情報と建物情報の入力!$G$20, IF(①基本情報と建物情報の入力!$H51&gt;=2, AR29,"-"),"-")</f>
        <v>-</v>
      </c>
      <c r="FU29" s="25" t="str">
        <f>IF($A29&lt;=①基本情報と建物情報の入力!$G$20, IF(①基本情報と建物情報の入力!$H51&gt;=3, AS29,"-"),"-")</f>
        <v>-</v>
      </c>
      <c r="FV29" s="24" t="str">
        <f>IF($A29&lt;=①基本情報と建物情報の入力!$G$20, IF(①基本情報と建物情報の入力!$H51&gt;=1, SUM(EU29,EX29,FA29,FD29,FG29,FJ29,FM29,FP29,FS29),"-"),"-")</f>
        <v>-</v>
      </c>
      <c r="FW29" s="16" t="str">
        <f>IF($A29&lt;=①基本情報と建物情報の入力!$G$20, IF(①基本情報と建物情報の入力!$H51&gt;=2, SUM(EV29,EY29,FB29,FE29,FH29,FK29,FN29,FQ29,FT29),"-"),"-")</f>
        <v>-</v>
      </c>
      <c r="FX29" s="25" t="str">
        <f>IF($A29&lt;=①基本情報と建物情報の入力!$G$20, IF(①基本情報と建物情報の入力!$H51&gt;=3, SUM(EW29,EZ29,FC29,FF29,FI29,FL29,FO29,FR29,FU29),"-"),"-")</f>
        <v>-</v>
      </c>
      <c r="FY29" s="99"/>
      <c r="FZ29" s="24" t="str">
        <f>IF($A29&lt;=①基本情報と建物情報の入力!$G$20, ①基本情報と建物情報の入力!H$61, "-")</f>
        <v>-</v>
      </c>
      <c r="GA29" s="16" t="str">
        <f>IF($A29&lt;=①基本情報と建物情報の入力!$G$20, ①基本情報と建物情報の入力!H$62, "-")</f>
        <v>-</v>
      </c>
      <c r="GB29" s="16" t="str">
        <f>IF($A29&lt;=①基本情報と建物情報の入力!$G$20, ①基本情報と建物情報の入力!H$63, "-")</f>
        <v>-</v>
      </c>
      <c r="GC29" s="16" t="str">
        <f>IF($A29&lt;=①基本情報と建物情報の入力!$G$20, ①基本情報と建物情報の入力!H$64, "-")</f>
        <v>-</v>
      </c>
      <c r="GD29" s="16" t="str">
        <f>IF($A29&lt;=①基本情報と建物情報の入力!$G$20, ①基本情報と建物情報の入力!H$65, "-")</f>
        <v>-</v>
      </c>
      <c r="GE29" s="16" t="str">
        <f>IF($A29&lt;=①基本情報と建物情報の入力!$G$20, ①基本情報と建物情報の入力!H$66, "-")</f>
        <v>-</v>
      </c>
      <c r="GF29" s="16" t="str">
        <f>IF(A29&lt;=①基本情報と建物情報の入力!$G$20, ①基本情報と建物情報の入力!$H$66/(2*(0.09-0.15)*①基本情報と建物情報の入力!$H$66+1),"-")</f>
        <v>-</v>
      </c>
      <c r="GG29" s="16" t="str">
        <f>IF($A29&lt;=①基本情報と建物情報の入力!$G$20, ①基本情報と建物情報の入力!H$67, "-")</f>
        <v>-</v>
      </c>
      <c r="GH29" s="25" t="str">
        <f>IF($A29&lt;=①基本情報と建物情報の入力!$G$20, 4.65, "-")</f>
        <v>-</v>
      </c>
      <c r="GI29" s="99"/>
      <c r="GJ29" s="24" t="str">
        <f>IF($A29&lt;=①基本情報と建物情報の入力!$G$20,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29" s="16" t="str">
        <f t="array" ref="GK29">IF($A29&lt;=①基本情報と建物情報の入力!$G$20,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29" s="16" t="str">
        <f t="array" ref="GL29">IF($A29&lt;=①基本情報と建物情報の入力!$G$20,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29" s="16" t="str">
        <f t="array" ref="GM29">IF($A29&lt;=①基本情報と建物情報の入力!$G$20,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29" s="16" t="str">
        <f t="array" ref="GN29">IF($A29&lt;=①基本情報と建物情報の入力!$G$20,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29" s="16" t="str">
        <f t="array" ref="GO29">IF($A29&lt;=①基本情報と建物情報の入力!$G$20,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29" s="16" t="str">
        <f t="array" ref="GP29">IF($A29&lt;=①基本情報と建物情報の入力!$G$20,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29" s="16" t="str">
        <f t="array" ref="GQ29">IF($A29&lt;=①基本情報と建物情報の入力!$G$20,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29" s="16" t="str">
        <f t="array" ref="GR29">IF($A29&lt;=①基本情報と建物情報の入力!$G$20,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29" s="16" t="str">
        <f t="array" ref="GS29">IF($A29&lt;=①基本情報と建物情報の入力!$G$20,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29" s="25" t="str">
        <f t="array" ref="GT29">IF($A29&lt;=①基本情報と建物情報の入力!$G$20,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29" s="99"/>
      <c r="GV29" s="24" t="str">
        <f>IF($A29&lt;=①基本情報と建物情報の入力!$G$20, 温度差係数!$A$10, "-")</f>
        <v>-</v>
      </c>
      <c r="GW29" s="16" t="str">
        <f>IF($A29&lt;=①基本情報と建物情報の入力!$G$20,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29" s="16" t="str">
        <f>IF($A29&lt;=①基本情報と建物情報の入力!$G$20, 温度差係数!$B$10, "-")</f>
        <v>-</v>
      </c>
      <c r="GY29" s="25" t="str">
        <f>IF($A29&lt;=①基本情報と建物情報の入力!$G$20, INDEX(温度差係数!$C$10:$J$10, 0, MATCH(①基本情報と建物情報の入力!$G$13, 温度差係数!$C$9:$J$9, 0)), "-")</f>
        <v>-</v>
      </c>
      <c r="GZ29" s="99"/>
      <c r="HA29" s="24" t="str">
        <f>IF($A29&lt;=①基本情報と建物情報の入力!$G$20, IF(①基本情報と建物情報の入力!$H51&gt;=1, EH29*$FZ29*$GV29+EK29*$FZ29*$GW29,"-"),"-")</f>
        <v>-</v>
      </c>
      <c r="HB29" s="16" t="str">
        <f>IF($A29&lt;=①基本情報と建物情報の入力!$G$20, IF(①基本情報と建物情報の入力!$H51&gt;=2, EI29*$FZ29*$GV29+EL29*$FZ29*$GW29,"-"),"-")</f>
        <v>-</v>
      </c>
      <c r="HC29" s="25" t="str">
        <f>IF($A29&lt;=①基本情報と建物情報の入力!$G$20, IF(①基本情報と建物情報の入力!$H51&gt;=3, EJ29*$FZ29*$GV29+EM29*$FZ29*$GW29,"-"),"-")</f>
        <v>-</v>
      </c>
      <c r="HD29" s="24" t="str">
        <f>IF($A29&lt;=①基本情報と建物情報の入力!$G$20, IF(①基本情報と建物情報の入力!$H51&gt;=1, EX29*$GA29*$GV29,"-"),"-")</f>
        <v>-</v>
      </c>
      <c r="HE29" s="16" t="str">
        <f>IF($A29&lt;=①基本情報と建物情報の入力!$G$20, IF(①基本情報と建物情報の入力!$H51&gt;=2, EY29*$GA29*$GV29,"-"),"-")</f>
        <v>-</v>
      </c>
      <c r="HF29" s="25" t="str">
        <f>IF($A29&lt;=①基本情報と建物情報の入力!$G$20, IF(①基本情報と建物情報の入力!$H51&gt;=3, EZ29*$GA29*$GV29,"-"),"-")</f>
        <v>-</v>
      </c>
      <c r="HG29" s="24" t="str">
        <f>IF($A29&lt;=①基本情報と建物情報の入力!$G$20, IF(①基本情報と建物情報の入力!$H51&gt;=1, FA29*$GB29*$GX29,"-"),"-")</f>
        <v>-</v>
      </c>
      <c r="HH29" s="16" t="str">
        <f>IF($A29&lt;=①基本情報と建物情報の入力!$G$20, IF(①基本情報と建物情報の入力!$H51&gt;=2, FB29*$GB29*$GX29,"-"),"-")</f>
        <v>-</v>
      </c>
      <c r="HI29" s="25" t="str">
        <f>IF($A29&lt;=①基本情報と建物情報の入力!$G$20, IF(①基本情報と建物情報の入力!$H51&gt;=3, FC29*$GB29*$GX29,"-"),"-")</f>
        <v>-</v>
      </c>
      <c r="HJ29" s="24" t="str">
        <f>IF($A29&lt;=①基本情報と建物情報の入力!$G$20, IF(①基本情報と建物情報の入力!$H51&gt;=1, FD29*$GC29*$GV29,"-"),"-")</f>
        <v>-</v>
      </c>
      <c r="HK29" s="16" t="str">
        <f>IF($A29&lt;=①基本情報と建物情報の入力!$G$20, IF(①基本情報と建物情報の入力!$H51&gt;=2, FE29*$GC29*$GV29,"-"),"-")</f>
        <v>-</v>
      </c>
      <c r="HL29" s="25" t="str">
        <f>IF($A29&lt;=①基本情報と建物情報の入力!$G$20, IF(①基本情報と建物情報の入力!$H51&gt;=3, FF29*$GC29*$GV29,"-"),"-")</f>
        <v>-</v>
      </c>
      <c r="HM29" s="24" t="str">
        <f>IF($A29&lt;=①基本情報と建物情報の入力!$G$20, IF(①基本情報と建物情報の入力!$H51&gt;=1, FG29*$GD29*$GY29,"-"),"-")</f>
        <v>-</v>
      </c>
      <c r="HN29" s="16" t="str">
        <f>IF($A29&lt;=①基本情報と建物情報の入力!$G$20, IF(①基本情報と建物情報の入力!$H51&gt;=2, FH29*$GD29*$GY29,"-"),"-")</f>
        <v>-</v>
      </c>
      <c r="HO29" s="25" t="str">
        <f>IF($A29&lt;=①基本情報と建物情報の入力!$G$20, IF(①基本情報と建物情報の入力!$H51&gt;=3, FI29*$GD29*$GY29,"-"),"-")</f>
        <v>-</v>
      </c>
      <c r="HP29" s="24" t="str">
        <f>IF($A29&lt;=①基本情報と建物情報の入力!$G$20, IF(①基本情報と建物情報の入力!$H51&gt;=1, FJ29*$GE29*$GY29,"-"),"-")</f>
        <v>-</v>
      </c>
      <c r="HQ29" s="16" t="str">
        <f>IF($A29&lt;=①基本情報と建物情報の入力!$G$20, IF(①基本情報と建物情報の入力!$H51&gt;=2, FK29*$GE29*$GY29,"-"),"-")</f>
        <v>-</v>
      </c>
      <c r="HR29" s="25" t="str">
        <f>IF($A29&lt;=①基本情報と建物情報の入力!$G$20, IF(①基本情報と建物情報の入力!$H51&gt;=3, FL29*$GE29*$GY29,"-"),"-")</f>
        <v>-</v>
      </c>
      <c r="HS29" s="24" t="str">
        <f>IF($A29&lt;=①基本情報と建物情報の入力!$G$20, IF(①基本情報と建物情報の入力!$H51&gt;=1, FM29*$GF29*$GY29,"-"),"-")</f>
        <v>-</v>
      </c>
      <c r="HT29" s="16" t="str">
        <f>IF($A29&lt;=①基本情報と建物情報の入力!$G$20, IF(①基本情報と建物情報の入力!$H51&gt;=2, FN29*$GF29*$GY29,"-"),"-")</f>
        <v>-</v>
      </c>
      <c r="HU29" s="25" t="str">
        <f>IF($A29&lt;=①基本情報と建物情報の入力!$G$20, IF(①基本情報と建物情報の入力!$H51&gt;=3, FO29*$GF29*$GY29,"-"),"-")</f>
        <v>-</v>
      </c>
      <c r="HV29" s="24" t="str">
        <f>IF($A29&lt;=①基本情報と建物情報の入力!$G$20, IF(①基本情報と建物情報の入力!$H51&gt;=1, EN29*$GG29*$GV29+EQ29*$GG29*$GW29,"-"),"-")</f>
        <v>-</v>
      </c>
      <c r="HW29" s="16" t="str">
        <f>IF($A29&lt;=①基本情報と建物情報の入力!$G$20, IF(①基本情報と建物情報の入力!$H51&gt;=2, EO29*$GG29*$GV29+ER29*$GG29*$GW29,"-"),"-")</f>
        <v>-</v>
      </c>
      <c r="HX29" s="25" t="str">
        <f>IF($A29&lt;=①基本情報と建物情報の入力!$G$20, IF(①基本情報と建物情報の入力!$H51&gt;=3, EP29*$GG29*$GV29+ES29*$GG29*$GW29,"-"),"-")</f>
        <v>-</v>
      </c>
      <c r="HY29" s="24" t="str">
        <f>IF($A29&lt;=①基本情報と建物情報の入力!$G$20, IF(①基本情報と建物情報の入力!$H51&gt;=1, FS29*$GH29*$GW29,"-"),"-")</f>
        <v>-</v>
      </c>
      <c r="HZ29" s="16" t="str">
        <f>IF($A29&lt;=①基本情報と建物情報の入力!$G$20, IF(①基本情報と建物情報の入力!$H51&gt;=2, FT29*$GH29*$GW29,"-"),"-")</f>
        <v>-</v>
      </c>
      <c r="IA29" s="25" t="str">
        <f>IF($A29&lt;=①基本情報と建物情報の入力!$G$20, IF(①基本情報と建物情報の入力!$H51&gt;=3, FU29*$GH29*$GW29,"-"),"-")</f>
        <v>-</v>
      </c>
      <c r="IB29" s="99"/>
      <c r="IC29" s="24" t="str">
        <f>IF($A29&lt;=①基本情報と建物情報の入力!$G$20, IF(①基本情報と建物情報の入力!$H51&gt;=1, SUM(BP29:BQ29,BS29) *$GJ29*$GV29+BR29*$GJ29*$GW29,"-"),"-")</f>
        <v>-</v>
      </c>
      <c r="ID29" s="16" t="str">
        <f>IF($A29&lt;=①基本情報と建物情報の入力!$G$20, IF(①基本情報と建物情報の入力!$H51&gt;=2, SUM(BT29:BU29,BW29) *$GJ29*$GV29+BV29*$GJ29*$GW29,"-"),"-")</f>
        <v>-</v>
      </c>
      <c r="IE29" s="25" t="str">
        <f>IF($A29&lt;=①基本情報と建物情報の入力!$G$20, IF(①基本情報と建物情報の入力!$H51&gt;=3, SUM(BX29:BY29,CA29) *$GJ29*$GV29+BZ29*$GJ29*$GW29,"-"),"-")</f>
        <v>-</v>
      </c>
      <c r="IF29" s="24" t="str">
        <f>IF($A29&lt;=①基本情報と建物情報の入力!$G$20, IF(①基本情報と建物情報の入力!$H51&gt;=1, CB29*$GK29*$GV29,"-"),"-")</f>
        <v>-</v>
      </c>
      <c r="IG29" s="16" t="str">
        <f>IF($A29&lt;=①基本情報と建物情報の入力!$G$20, IF(①基本情報と建物情報の入力!$H51&gt;=2, CC29*$GK29*$GV29,"-"),"-")</f>
        <v>-</v>
      </c>
      <c r="IH29" s="25" t="str">
        <f>IF($A29&lt;=①基本情報と建物情報の入力!$G$20, IF(①基本情報と建物情報の入力!$H51&gt;=3, CD29*$GK29*$GV29,"-"),"-")</f>
        <v>-</v>
      </c>
      <c r="II29" s="24" t="str">
        <f>IF($A29&lt;=①基本情報と建物情報の入力!$G$20, IF(①基本情報と建物情報の入力!$H51&gt;=1, CE29*$GL29*$GV29,"-"),"-")</f>
        <v>-</v>
      </c>
      <c r="IJ29" s="16" t="str">
        <f>IF($A29&lt;=①基本情報と建物情報の入力!$G$20, IF(①基本情報と建物情報の入力!$H51&gt;=2, CF29*$GL29*$GV29,"-"),"-")</f>
        <v>-</v>
      </c>
      <c r="IK29" s="25" t="str">
        <f>IF($A29&lt;=①基本情報と建物情報の入力!$G$20, IF(①基本情報と建物情報の入力!$H51&gt;=3, CG29*$GL29*$GV29,"-"),"-")</f>
        <v>-</v>
      </c>
      <c r="IL29" s="24" t="str">
        <f>IF($A29&lt;=①基本情報と建物情報の入力!$G$20, IF(①基本情報と建物情報の入力!$H51&gt;=1, SUM(CH29:CI29,CK29)*$GM29*$GV29+CJ29*$GM29*$GW29,"-"),"-")</f>
        <v>-</v>
      </c>
      <c r="IM29" s="16" t="str">
        <f>IF($A29&lt;=①基本情報と建物情報の入力!$G$20, IF(①基本情報と建物情報の入力!$H51&gt;=2, SUM(CL29:CM29,CO29)*$GM29*$GV29+CN29*$GM29*$GW29,"-"),"-")</f>
        <v>-</v>
      </c>
      <c r="IN29" s="25" t="str">
        <f>IF($A29&lt;=①基本情報と建物情報の入力!$G$20, IF(①基本情報と建物情報の入力!$H51&gt;=3, SUM(CP29:CQ29,CS29)*$GM29*$GV29+CR29*$GM29*$GW29,"-"),"-")</f>
        <v>-</v>
      </c>
      <c r="IO29" s="24" t="str">
        <f>IF($A29&lt;=①基本情報と建物情報の入力!$G$20, IF(①基本情報と建物情報の入力!$H51&gt;=1, CT29*$GN29*$GV29,"-"),"-")</f>
        <v>-</v>
      </c>
      <c r="IP29" s="16" t="str">
        <f>IF($A29&lt;=①基本情報と建物情報の入力!$G$20, IF(①基本情報と建物情報の入力!$H51&gt;=2, CU29*$GN29*$GV29,"-"),"-")</f>
        <v>-</v>
      </c>
      <c r="IQ29" s="25" t="str">
        <f>IF($A29&lt;=①基本情報と建物情報の入力!$G$20, IF(①基本情報と建物情報の入力!$H51&gt;=3, CV29*$GN29*$GV29,"-"),"-")</f>
        <v>-</v>
      </c>
      <c r="IR29" s="24" t="str">
        <f>IF($A29&lt;=①基本情報と建物情報の入力!$G$20, IF(①基本情報と建物情報の入力!$H51&gt;=1, SUM(CW29:CX29,CZ29)*$GO29*$GV29+CY29*$GO29*$GW29,"-"),"-")</f>
        <v>-</v>
      </c>
      <c r="IS29" s="16" t="str">
        <f>IF($A29&lt;=①基本情報と建物情報の入力!$G$20, IF(①基本情報と建物情報の入力!$H51&gt;=2, SUM(DA29:DB29,DD29)*$GO29*$GV29+DC29*$GO29*$GW29,"-"),"-")</f>
        <v>-</v>
      </c>
      <c r="IT29" s="25" t="str">
        <f>IF($A29&lt;=①基本情報と建物情報の入力!$G$20, IF(①基本情報と建物情報の入力!$H51&gt;=3, SUM(DE29:DF29,DH29)*$GO29*$GV29+DG29*$GO29*$GW29,"-"),"-")</f>
        <v>-</v>
      </c>
      <c r="IU29" s="24" t="str">
        <f>IF($A29&lt;=①基本情報と建物情報の入力!$G$20, IF(①基本情報と建物情報の入力!$H51&gt;=1, DI29*$GP29*$GV29,"-"),"-")</f>
        <v>-</v>
      </c>
      <c r="IV29" s="16" t="str">
        <f>IF($A29&lt;=①基本情報と建物情報の入力!$G$20, IF(①基本情報と建物情報の入力!$H51&gt;=2, DJ29*$GP29*$GV29,"-"),"-")</f>
        <v>-</v>
      </c>
      <c r="IW29" s="25" t="str">
        <f>IF($A29&lt;=①基本情報と建物情報の入力!$G$20, IF(①基本情報と建物情報の入力!$H51&gt;=3, DK29*$GP29*$GV29,"-"),"-")</f>
        <v>-</v>
      </c>
      <c r="IX29" s="24" t="str">
        <f>IF($A29&lt;=①基本情報と建物情報の入力!$G$20, IF(①基本情報と建物情報の入力!$H51&gt;=1, DL29*$GQ29*$GV29,"-"),"-")</f>
        <v>-</v>
      </c>
      <c r="IY29" s="16" t="str">
        <f>IF($A29&lt;=①基本情報と建物情報の入力!$G$20, IF(①基本情報と建物情報の入力!$H51&gt;=2, DM29*$GQ29*$GV29,"-"),"-")</f>
        <v>-</v>
      </c>
      <c r="IZ29" s="25" t="str">
        <f>IF($A29&lt;=①基本情報と建物情報の入力!$G$20, IF(①基本情報と建物情報の入力!$H51&gt;=3, DN29*$GQ29*$GV29,"-"),"-")</f>
        <v>-</v>
      </c>
      <c r="JA29" s="24" t="str">
        <f>IF($A29&lt;=①基本情報と建物情報の入力!$G$20, IF(①基本情報と建物情報の入力!$H51&gt;=1, DO29*$GR29*$GV29,"-"),"-")</f>
        <v>-</v>
      </c>
      <c r="JB29" s="16" t="str">
        <f>IF($A29&lt;=①基本情報と建物情報の入力!$G$20, IF(①基本情報と建物情報の入力!$H51&gt;=2, DP29*$GR29*$GV29,"-"),"-")</f>
        <v>-</v>
      </c>
      <c r="JC29" s="25" t="str">
        <f>IF($A29&lt;=①基本情報と建物情報の入力!$G$20, IF(①基本情報と建物情報の入力!$H51&gt;=3, DQ29*$GR29*$GV29,"-"),"-")</f>
        <v>-</v>
      </c>
      <c r="JD29" s="24" t="str">
        <f>IF($A29&lt;=①基本情報と建物情報の入力!$G$20, IF(①基本情報と建物情報の入力!$H51&gt;=1, SUM(DR29:DS29,DU29)*$GS29*$GV29+DT29*$GS29*$GW29,"-"),"-")</f>
        <v>-</v>
      </c>
      <c r="JE29" s="16" t="str">
        <f>IF($A29&lt;=①基本情報と建物情報の入力!$G$20, IF(①基本情報と建物情報の入力!$H51&gt;=2, SUM(DV29:DW29,DY29)*$GS29*$GV29+DX29*$GS29*$GW29,"-"),"-")</f>
        <v>-</v>
      </c>
      <c r="JF29" s="25" t="str">
        <f>IF($A29&lt;=①基本情報と建物情報の入力!$G$20, IF(①基本情報と建物情報の入力!$H51&gt;=3, SUM(DZ29:EA29,EC29)*$GS29*$GV29+EB29*$GS29*$GW29,"-"),"-")</f>
        <v>-</v>
      </c>
      <c r="JG29" s="24" t="str">
        <f>IF($A29&lt;=①基本情報と建物情報の入力!$G$20, IF(①基本情報と建物情報の入力!$H51&gt;=1, ED29*$GT29*$GX29,"-"),"-")</f>
        <v>-</v>
      </c>
      <c r="JH29" s="16" t="str">
        <f>IF($A29&lt;=①基本情報と建物情報の入力!$G$20, IF(①基本情報と建物情報の入力!$H51&gt;=2, EE29*$GT29*$GX29,"-"),"-")</f>
        <v>-</v>
      </c>
      <c r="JI29" s="25" t="str">
        <f>IF($A29&lt;=①基本情報と建物情報の入力!$G$20, IF(①基本情報と建物情報の入力!$H51&gt;=3, EF29*$GT29*$GX29,"-"),"-")</f>
        <v>-</v>
      </c>
      <c r="JJ29" s="99"/>
      <c r="JK29" s="24" t="str">
        <f>IF($A29&lt;=①基本情報と建物情報の入力!$G$20, IF(①基本情報と建物情報の入力!$H51&gt;=1, SUM(HA29,HD29,HG29,HJ29,HM29,HP29,HS29,HV29,HY29)+SUM(IC29,IF29,II29,IL29,IO29,IR29,IU29,IX29,JA29,JD29,JG29),"-"),"-")</f>
        <v>-</v>
      </c>
      <c r="JL29" s="16" t="str">
        <f>IF($A29&lt;=①基本情報と建物情報の入力!$G$20, IF(①基本情報と建物情報の入力!$H51&gt;=2, SUM(HB29,HE29,HH29,HK29,HN29,HQ29,HT29,HW29,HZ29)+SUM(ID29,IG29,IJ29,IM29,IP29,IS29,IV29,IY29,JB29,JE29,JH29),"-"),"-")</f>
        <v>-</v>
      </c>
      <c r="JM29" s="25" t="str">
        <f>IF($A29&lt;=①基本情報と建物情報の入力!$G$20, IF(①基本情報と建物情報の入力!$H51&gt;=3, SUM(HC29,HF29,HI29,HL29,HO29,HR29,HU29,HX29,IA29)+SUM(IE29,IH29,IK29,IN29,IQ29,IT29,IW29,IZ29,JC29,JF29,JI29),"-"),"-")</f>
        <v>-</v>
      </c>
      <c r="JN29" s="16" t="str">
        <f>IF($A29&lt;=①基本情報と建物情報の入力!$G$20, IF(①基本情報と建物情報の入力!$H51&gt;=1, ROUNDUP(JK29/FV29, 2),"-"),"-")</f>
        <v>-</v>
      </c>
      <c r="JO29" s="16" t="str">
        <f>IF($A29&lt;=①基本情報と建物情報の入力!$G$20, IF(①基本情報と建物情報の入力!$H51&gt;=2, ROUNDUP(JL29/FW29, 2),"-"),"-")</f>
        <v>-</v>
      </c>
      <c r="JP29" s="16" t="str">
        <f>IF($A29&lt;=①基本情報と建物情報の入力!$G$20, IF(①基本情報と建物情報の入力!$H51&gt;=3, ROUNDUP(JM29/FX29, 2),"-"),"-")</f>
        <v>-</v>
      </c>
      <c r="JQ29" s="99"/>
      <c r="JR29" s="101" t="str">
        <f>IF($A29&lt;=①基本情報と建物情報の入力!$G$20, INDEX(方位係数!$B$7:$H$16, MATCH(JR$4, 方位係数!$A$7:$A$16,0), MATCH(①基本情報と建物情報の入力!$G$13, 方位係数!$B$6:$I$6,0)),"-")</f>
        <v>-</v>
      </c>
      <c r="JS29" s="101" t="str">
        <f>IF($A29&lt;=①基本情報と建物情報の入力!$G$20, INDEX(方位係数!$B$7:$H$16, MATCH(JS$4, 方位係数!$A$7:$A$16,0), MATCH(①基本情報と建物情報の入力!$G$13, 方位係数!$B$6:$I$6,0)),"-")</f>
        <v>-</v>
      </c>
      <c r="JT29" s="101" t="str">
        <f>IF($A29&lt;=①基本情報と建物情報の入力!$G$20, INDEX(方位係数!$B$7:$H$16, MATCH(JT$4, 方位係数!$A$7:$A$16,0), MATCH(①基本情報と建物情報の入力!$G$13, 方位係数!$B$6:$I$6,0)),"-")</f>
        <v>-</v>
      </c>
      <c r="JU29" s="101" t="str">
        <f>IF($A29&lt;=①基本情報と建物情報の入力!$G$20, INDEX(方位係数!$B$7:$H$16, MATCH(JU$4, 方位係数!$A$7:$A$16,0), MATCH(①基本情報と建物情報の入力!$G$13, 方位係数!$B$6:$I$6,0)),"-")</f>
        <v>-</v>
      </c>
      <c r="JV29" s="101" t="str">
        <f>IF($A29&lt;=①基本情報と建物情報の入力!$G$20, INDEX(方位係数!$B$7:$H$16, MATCH(JV$4, 方位係数!$A$7:$A$16,0), MATCH(①基本情報と建物情報の入力!$G$13, 方位係数!$B$6:$I$6,0)),"-")</f>
        <v>-</v>
      </c>
      <c r="JW29" s="99"/>
      <c r="JX29" s="24" t="str">
        <f>IF($A29&lt;=①基本情報と建物情報の入力!$G$20, IF(①基本情報と建物情報の入力!$H51&gt;=1, IF(AT29=0, 0, AT29*0.034*($FZ29+(BP29*$GJ29+$CE29*$GL29+CH29*$GM29+CW29*$GO29+DR29*$GS29)/AT29)*JR29),"-"),"-")</f>
        <v>-</v>
      </c>
      <c r="JY29" s="16" t="str">
        <f>IF($A29&lt;=①基本情報と建物情報の入力!$G$20, IF(①基本情報と建物情報の入力!$H51&gt;=1, IF(AU29=0, 0, AU29*0.034*($FZ29+(BQ29*$GJ29+$CE29*$GL29+CI29*$GM29+CX29*$GO29+DS29*$GS29)/AU29)*JS29),"-"),"-")</f>
        <v>-</v>
      </c>
      <c r="JZ29" s="16" t="str">
        <f>IF($A29&lt;=①基本情報と建物情報の入力!$G$20, IF(①基本情報と建物情報の入力!$H51&gt;=1, IF(AV29=0, 0, AV29*0.034*($FZ29+(BR29*$GJ29+$CE29*$GL29+CJ29*$GM29+CY29*$GO29+DT29*$GS29)/AV29)*JT29),"-"),"-")</f>
        <v>-</v>
      </c>
      <c r="KA29" s="25" t="str">
        <f>IF($A29&lt;=①基本情報と建物情報の入力!$G$20, IF(①基本情報と建物情報の入力!$H51&gt;=1, IF(AW29=0, 0, AW29*0.034*($FZ29+(BS29*$GJ29+$CE29*$GL29+CK29*$GM29+CZ29*$GO29+DU29*$GS29)/AW29)*JU29),"-"),"-")</f>
        <v>-</v>
      </c>
      <c r="KB29" s="24" t="str">
        <f>IF($A29&lt;=①基本情報と建物情報の入力!$G$20, IF(①基本情報と建物情報の入力!$H51&gt;=2, IF(AX29=0, 0, AX29*0.034*($FZ29+(BT29*$GJ29+$CF29*$GL29+CL29*$GM29+DA29*$GO29+DV29*$GS29)/AX29)*JR29),"-"),"-")</f>
        <v>-</v>
      </c>
      <c r="KC29" s="16" t="str">
        <f>IF($A29&lt;=①基本情報と建物情報の入力!$G$20, IF(①基本情報と建物情報の入力!$H51&gt;=2, IF(AY29=0, 0, AY29*0.034*($FZ29+(BU29*$GJ29+$CF29*$GL29+CM29*$GM29+DB29*$GO29+DW29*$GS29)/AY29)*JS29),"-"),"-")</f>
        <v>-</v>
      </c>
      <c r="KD29" s="16" t="str">
        <f>IF($A29&lt;=①基本情報と建物情報の入力!$G$20, IF(①基本情報と建物情報の入力!$H51&gt;=2, IF(AZ29=0, 0, AZ29*0.034*($FZ29+(BV29*$GJ29+$CF29*$GL29+CN29*$GM29+DC29*$GO29+DX29*$GS29)/AZ29)*JT29),"-"),"-")</f>
        <v>-</v>
      </c>
      <c r="KE29" s="25" t="str">
        <f>IF($A29&lt;=①基本情報と建物情報の入力!$G$20, IF(①基本情報と建物情報の入力!$H51&gt;=2, IF(BA29=0, 0, BA29*0.034*($FZ29+(BW29*$GJ29+$CF29*$GL29+CO29*$GM29+DD29*$GO29+DY29*$GS29)/BA29)*JU29),"-"),"-")</f>
        <v>-</v>
      </c>
      <c r="KF29" s="24" t="str">
        <f>IF($A29&lt;=①基本情報と建物情報の入力!$G$20, IF(①基本情報と建物情報の入力!$H51&gt;=3, IF(BB29=0, 0, BB29*0.034*($FZ29+(BX29*$GJ29+$CG29*$GL29+CP29*$GM29+DE29*$GO29+DZ29*$GS29)/BB29)*JR29),"-"),"-")</f>
        <v>-</v>
      </c>
      <c r="KG29" s="16" t="str">
        <f>IF($A29&lt;=①基本情報と建物情報の入力!$G$20, IF(①基本情報と建物情報の入力!$H51&gt;=3, IF(BC29=0, 0, BC29*0.034*($FZ29+(BY29*$GJ29+$CG29*$GL29+CQ29*$GM29+DF29*$GO29+EA29*$GS29)/BC29)*JS29),"-"),"-")</f>
        <v>-</v>
      </c>
      <c r="KH29" s="16" t="str">
        <f>IF($A29&lt;=①基本情報と建物情報の入力!$G$20, IF(①基本情報と建物情報の入力!$H51&gt;=3, IF(BD29=0, 0, BD29*0.034*($FZ29+(BZ29*$GJ29+$CG29*$GL29+CR29*$GM29+DG29*$GO29+EB29*$GS29)/BD29)*JT29),"-"),"-")</f>
        <v>-</v>
      </c>
      <c r="KI29" s="25" t="str">
        <f>IF($A29&lt;=①基本情報と建物情報の入力!$G$20, IF(①基本情報と建物情報の入力!$H51&gt;=3, IF(BE29=0, 0, BE29*0.034*($FZ29+(CA29*$GJ29+$CG29*$GL29+CS29*$GM29+DH29*$GO29+EC29*$GS29)/BE29)*JU29),"-"),"-")</f>
        <v>-</v>
      </c>
      <c r="KJ29" s="24" t="str">
        <f>IF($A29&lt;=①基本情報と建物情報の入力!$G$20, IF(①基本情報と建物情報の入力!$H51&gt;=1, IF(EX29=0, 0, EX29*0.034*($GA29+(CB29*$GK29+CT29*$GN29+DL29*$GQ29)/EX29)*$JV29),"-"),"-")</f>
        <v>-</v>
      </c>
      <c r="KK29" s="16" t="str">
        <f>IF($A29&lt;=①基本情報と建物情報の入力!$G$20, IF(①基本情報と建物情報の入力!$H51&gt;=2, IF(EY29=0, 0, EY29*0.034*($GA29+(CC29*$GK29+CU29*$GN29+DM29*$GQ29)/EY29)*$JV29),"-"),"-")</f>
        <v>-</v>
      </c>
      <c r="KL29" s="25" t="str">
        <f>IF($A29&lt;=①基本情報と建物情報の入力!$G$20, IF(①基本情報と建物情報の入力!$H51&gt;=3, IF(EZ29=0, 0, EZ29*0.034*($GA29+(CD29*$GK29+CV29*$GN29+DN29*$GQ29)/EZ29)*$JV29),"-"),"-")</f>
        <v>-</v>
      </c>
      <c r="KM29" s="24" t="str">
        <f>IF($A29&lt;=①基本情報と建物情報の入力!$G$20, 0.51,"-")</f>
        <v>-</v>
      </c>
      <c r="KN29" s="25" t="str">
        <f>IF($A29&lt;=①基本情報と建物情報の入力!$G$20, IF(①基本情報と建物情報の入力!$H51&gt;=1, ①基本情報と建物情報の入力!$H$68,"-"),"-")</f>
        <v>-</v>
      </c>
      <c r="KO29" s="24" t="str">
        <f>IF($A29&lt;=①基本情報と建物情報の入力!$G$20, IF(①基本情報と建物情報の入力!$H51&gt;=1, AE29*$KM29*$KN29*JR29,"-"),"-")</f>
        <v>-</v>
      </c>
      <c r="KP29" s="16" t="str">
        <f>IF($A29&lt;=①基本情報と建物情報の入力!$G$20, IF(①基本情報と建物情報の入力!$H51&gt;=1, AF29*$KM29*$KN29,"-"),"-")</f>
        <v>-</v>
      </c>
      <c r="KQ29" s="16" t="str">
        <f>IF($A29&lt;=①基本情報と建物情報の入力!$G$20, IF(①基本情報と建物情報の入力!$H51&gt;=1, AG29*$KM29*$KN29,"-"),"-")</f>
        <v>-</v>
      </c>
      <c r="KR29" s="25" t="str">
        <f>IF($A29&lt;=①基本情報と建物情報の入力!$G$20, IF(①基本情報と建物情報の入力!$H51&gt;=1, AH29*$KM29*$KN29,"-"),"-")</f>
        <v>-</v>
      </c>
      <c r="KS29" s="24" t="str">
        <f>IF($A29&lt;=①基本情報と建物情報の入力!$G$20, IF(①基本情報と建物情報の入力!$H51&gt;=2, AI29*$KM29*$KN29*JR29,"-"),"-")</f>
        <v>-</v>
      </c>
      <c r="KT29" s="16" t="str">
        <f>IF($A29&lt;=①基本情報と建物情報の入力!$G$20, IF(①基本情報と建物情報の入力!$H51&gt;=2, AJ29*$KM29*$KN29*JS29,"-"),"-")</f>
        <v>-</v>
      </c>
      <c r="KU29" s="16" t="str">
        <f>IF($A29&lt;=①基本情報と建物情報の入力!$G$20, IF(①基本情報と建物情報の入力!$H51&gt;=2, AK29*$KM29*$KN29*JT29,"-"),"-")</f>
        <v>-</v>
      </c>
      <c r="KV29" s="25" t="str">
        <f>IF($A29&lt;=①基本情報と建物情報の入力!$G$20, IF(①基本情報と建物情報の入力!$H51&gt;=2, AL29*$KM29*$KN29*JU29,"-"),"-")</f>
        <v>-</v>
      </c>
      <c r="KW29" s="24" t="str">
        <f>IF($A29&lt;=①基本情報と建物情報の入力!$G$20, IF(①基本情報と建物情報の入力!$H51&gt;=3, AM29*$KM29*$KN29*JR29,"-"),"-")</f>
        <v>-</v>
      </c>
      <c r="KX29" s="16" t="str">
        <f>IF($A29&lt;=①基本情報と建物情報の入力!$G$20, IF(①基本情報と建物情報の入力!$H51&gt;=3, AN29*$KM29*$KN29*JS29,"-"),"-")</f>
        <v>-</v>
      </c>
      <c r="KY29" s="16" t="str">
        <f>IF($A29&lt;=①基本情報と建物情報の入力!$G$20, IF(①基本情報と建物情報の入力!$H51&gt;=3, AO29*$KM29*$KN29*JT29,"-"),"-")</f>
        <v>-</v>
      </c>
      <c r="KZ29" s="25" t="str">
        <f>IF($A29&lt;=①基本情報と建物情報の入力!$G$20, IF(①基本情報と建物情報の入力!$H51&gt;=3, AP29*$KM29*$KN29*JU29,"-"),"-")</f>
        <v>-</v>
      </c>
      <c r="LA29" s="16" t="str">
        <f>IF($A29&lt;=①基本情報と建物情報の入力!$G$20, IF(①基本情報と建物情報の入力!$H51&gt;=1, SUM(JX29:KA29,KJ29,KO29:KR29), "-"), "-")</f>
        <v>-</v>
      </c>
      <c r="LB29" s="16" t="str">
        <f>IF($A29&lt;=①基本情報と建物情報の入力!$G$20, IF(①基本情報と建物情報の入力!$H51&gt;=2, SUM(KB29:KE29,KK29,KS29:KV29), "-"), "-")</f>
        <v>-</v>
      </c>
      <c r="LC29" s="16" t="str">
        <f>IF($A29&lt;=①基本情報と建物情報の入力!$G$20, IF(①基本情報と建物情報の入力!$H51&gt;=3, SUM(KF29:KI29,KL29,KW29:KZ29), "-"), "-")</f>
        <v>-</v>
      </c>
      <c r="LD29" s="137" t="str">
        <f>IF($A29&lt;=①基本情報と建物情報の入力!$G$20, IF(①基本情報と建物情報の入力!$H51&gt;=1, ROUNDDOWN(LA29/FV29*100, 1),"-"),"-")</f>
        <v>-</v>
      </c>
      <c r="LE29" s="138" t="str">
        <f>IF($A29&lt;=①基本情報と建物情報の入力!$G$20, IF(①基本情報と建物情報の入力!$H51&gt;=2, ROUNDDOWN(LB29/FW29*100, 1),"-"),"-")</f>
        <v>-</v>
      </c>
      <c r="LF29" s="139" t="str">
        <f>IF($A29&lt;=①基本情報と建物情報の入力!$G$20, IF(①基本情報と建物情報の入力!$H51&gt;=3, ROUNDDOWN(LC29/FX29*100, 1),"-"),"-")</f>
        <v>-</v>
      </c>
      <c r="LG29" s="99"/>
      <c r="LH29" s="102" t="str">
        <f>IF($A29&lt;=①基本情報と建物情報の入力!$G$20, INDEX(方位係数!$B$21:$I$30, MATCH(LH$4, 方位係数!$A$21:$A$30,0), MATCH(①基本情報と建物情報の入力!$G$13, 方位係数!$B$20:$I$20,0)),"-")</f>
        <v>-</v>
      </c>
      <c r="LI29" s="101" t="str">
        <f>IF($A29&lt;=①基本情報と建物情報の入力!$G$20, INDEX(方位係数!$B$21:$I$30, MATCH(LI$4, 方位係数!$A$21:$A$30,0), MATCH(①基本情報と建物情報の入力!$G$13, 方位係数!$B$20:$I$20,0)),"-")</f>
        <v>-</v>
      </c>
      <c r="LJ29" s="101" t="str">
        <f>IF($A29&lt;=①基本情報と建物情報の入力!$G$20, INDEX(方位係数!$B$21:$I$30, MATCH(LJ$4, 方位係数!$A$21:$A$30,0), MATCH(①基本情報と建物情報の入力!$G$13, 方位係数!$B$20:$I$20,0)),"-")</f>
        <v>-</v>
      </c>
      <c r="LK29" s="101" t="str">
        <f>IF($A29&lt;=①基本情報と建物情報の入力!$G$20, INDEX(方位係数!$B$21:$I$30, MATCH(LK$4, 方位係数!$A$21:$A$30,0), MATCH(①基本情報と建物情報の入力!$G$13, 方位係数!$B$20:$I$20,0)),"-")</f>
        <v>-</v>
      </c>
      <c r="LL29" s="103" t="str">
        <f>IF($A29&lt;=①基本情報と建物情報の入力!$G$20, INDEX(方位係数!$B$21:$I$30, MATCH(LL$4, 方位係数!$A$21:$A$30,0), MATCH(①基本情報と建物情報の入力!$G$13, 方位係数!$B$20:$I$20,0)),"-")</f>
        <v>-</v>
      </c>
      <c r="LM29" s="99"/>
      <c r="LN29" s="46" t="str">
        <f>IF($A29&lt;=①基本情報と建物情報の入力!$G$20, IF(①基本情報と建物情報の入力!$H51&gt;=1, IF(AT29=0, 0, AT29*0.034*($FZ29+(BP29*$GJ29+$CE29*$GL29+CH29*$GM29+CW29*$GO29+DR29*$GS29)/AT29)*LH29),"-"),"-")</f>
        <v>-</v>
      </c>
      <c r="LO29" s="47" t="str">
        <f>IF($A29&lt;=①基本情報と建物情報の入力!$G$20, IF(①基本情報と建物情報の入力!$H51&gt;=1, IF(AU29=0, 0, AU29*0.034*($FZ29+(BQ29*$GJ29+$CE29*$GL29+CI29*$GM29+CX29*$GO29+DS29*$GS29)/AU29)*LI29),"-"),"-")</f>
        <v>-</v>
      </c>
      <c r="LP29" s="47" t="str">
        <f>IF($A29&lt;=①基本情報と建物情報の入力!$G$20, IF(①基本情報と建物情報の入力!$H51&gt;=1, IF(AV29=0, 0, AV29*0.034*($FZ29+(BR29*$GJ29+$CE29*$GL29+CJ29*$GM29+CY29*$GO29+DT29*$GS29)/AV29)*LJ29),"-"),"-")</f>
        <v>-</v>
      </c>
      <c r="LQ29" s="104" t="str">
        <f>IF($A29&lt;=①基本情報と建物情報の入力!$G$20, IF(①基本情報と建物情報の入力!$H51&gt;=1, IF(AW29=0, 0, AW29*0.034*($FZ29+(BS29*$GJ29+$CE29*$GL29+CK29*$GM29+CZ29*$GO29+DU29*$GS29)/AW29)*LK29),"-"),"-")</f>
        <v>-</v>
      </c>
      <c r="LR29" s="24" t="str">
        <f>IF($A29&lt;=①基本情報と建物情報の入力!$G$20, IF(①基本情報と建物情報の入力!$H51&gt;=2, IF(AX29=0, 0, AX29*0.034*($FZ29+(BT29*$GJ29+$CF29*$GL29+CL29*$GM29+DA29*$GO29+DV29*$GS29)/AX29)*LH29),"-"),"-")</f>
        <v>-</v>
      </c>
      <c r="LS29" s="16" t="str">
        <f>IF($A29&lt;=①基本情報と建物情報の入力!$G$20, IF(①基本情報と建物情報の入力!$H51&gt;=2, IF(AY29=0, 0, AY29*0.034*($FZ29+(BU29*$GJ29+$CF29*$GL29+CM29*$GM29+DB29*$GO29+DW29*$GS29)/AY29)*LI29),"-"),"-")</f>
        <v>-</v>
      </c>
      <c r="LT29" s="16" t="str">
        <f>IF($A29&lt;=①基本情報と建物情報の入力!$G$20, IF(①基本情報と建物情報の入力!$H51&gt;=2, IF(AZ29=0, 0, AZ29*0.034*($FZ29+(BV29*$GJ29+$CF29*$GL29+CN29*$GM29+DC29*$GO29+DX29*$GS29)/AZ29)*LJ29),"-"),"-")</f>
        <v>-</v>
      </c>
      <c r="LU29" s="25" t="str">
        <f>IF($A29&lt;=①基本情報と建物情報の入力!$G$20, IF(①基本情報と建物情報の入力!$H51&gt;=2, IF(BA29=0, 0, BA29*0.034*($FZ29+(BW29*$GJ29+$CF29*$GL29+CO29*$GM29+DD29*$GO29+DY29*$GS29)/BA29)*LK29),"-"),"-")</f>
        <v>-</v>
      </c>
      <c r="LV29" s="24" t="str">
        <f>IF($A29&lt;=①基本情報と建物情報の入力!$G$20, IF(①基本情報と建物情報の入力!$H51&gt;=3, IF(BB29=0, 0, BB29*0.034*($FZ29+(BX29*$GJ29+$CG29*$GL29+CP29*$GM29+DE29*$GO29+DZ29*$GS29)/BB29)*LH29),"-"),"-")</f>
        <v>-</v>
      </c>
      <c r="LW29" s="16" t="str">
        <f>IF($A29&lt;=①基本情報と建物情報の入力!$G$20, IF(①基本情報と建物情報の入力!$H51&gt;=3, IF(BC29=0, 0, BC29*0.034*($FZ29+(BY29*$GJ29+$CG29*$GL29+CQ29*$GM29+DF29*$GO29+EA29*$GS29)/BC29)*LI29),"-"),"-")</f>
        <v>-</v>
      </c>
      <c r="LX29" s="16" t="str">
        <f>IF($A29&lt;=①基本情報と建物情報の入力!$G$20, IF(①基本情報と建物情報の入力!$H51&gt;=3, IF(BD29=0, 0, BD29*0.034*($FZ29+(BZ29*$GJ29+$CG29*$GL29+CR29*$GM29+DG29*$GO29+EB29*$GS29)/BD29)*LJ29),"-"),"-")</f>
        <v>-</v>
      </c>
      <c r="LY29" s="25" t="str">
        <f>IF($A29&lt;=①基本情報と建物情報の入力!$G$20, IF(①基本情報と建物情報の入力!$H51&gt;=3, IF(BE29=0, 0, BE29*0.034*($FZ29+(CA29*$GJ29+$CG29*$GL29+CS29*$GM29+DH29*$GO29+EC29*$GS29)/BE29)*LK29),"-"),"-")</f>
        <v>-</v>
      </c>
      <c r="LZ29" s="16" t="str">
        <f>IF($A29&lt;=①基本情報と建物情報の入力!$G$20, IF(①基本情報と建物情報の入力!$H51&gt;=1, IF(EX29=0, 0, EX29*0.034*($GA29+(CB29*$GK29+CT29*$GN29+DL29*$GQ29)/EX29)*$LL29),"-"),"-")</f>
        <v>-</v>
      </c>
      <c r="MA29" s="16" t="str">
        <f>IF($A29&lt;=①基本情報と建物情報の入力!$G$20, IF(①基本情報と建物情報の入力!$H51&gt;=2, IF(EY29=0, 0, EY29*0.034*($GA29+(CC29*$GK29+CU29*$GN29+DM29*$GQ29)/EY29)*$LL29),"-"),"-")</f>
        <v>-</v>
      </c>
      <c r="MB29" s="16" t="str">
        <f>IF($A29&lt;=①基本情報と建物情報の入力!$G$20, IF(①基本情報と建物情報の入力!$H51&gt;=3, IF(EZ29=0, 0, EZ29*0.034*($GA29+(CD29*$GK29+CV29*$GN29+DN29*$GQ29)/EZ29)*$LL29),"-"),"-")</f>
        <v>-</v>
      </c>
      <c r="MC29" s="24" t="str">
        <f>IF($A29&lt;=①基本情報と建物情報の入力!$G$20, 0.93,"-")</f>
        <v>-</v>
      </c>
      <c r="MD29" s="25" t="str">
        <f>IF($A29&lt;=①基本情報と建物情報の入力!$G$20, IF(①基本情報と建物情報の入力!$H51&gt;=1, ①基本情報と建物情報の入力!$H$69,"-"),"-")</f>
        <v>-</v>
      </c>
      <c r="ME29" s="24" t="str">
        <f>IF($A29&lt;=①基本情報と建物情報の入力!$G$20, IF(①基本情報と建物情報の入力!$H51&gt;=1, AE29*$MC29*$MD29*LH29,"-"),"-")</f>
        <v>-</v>
      </c>
      <c r="MF29" s="16" t="str">
        <f>IF($A29&lt;=①基本情報と建物情報の入力!$G$20, IF(①基本情報と建物情報の入力!$H51&gt;=1, AF29*$MC29*$MD29*LI29,"-"),"-")</f>
        <v>-</v>
      </c>
      <c r="MG29" s="16" t="str">
        <f>IF($A29&lt;=①基本情報と建物情報の入力!$G$20, IF(①基本情報と建物情報の入力!$H51&gt;=1, AG29*$MC29*$MD29*LJ29,"-"),"-")</f>
        <v>-</v>
      </c>
      <c r="MH29" s="25" t="str">
        <f>IF($A29&lt;=①基本情報と建物情報の入力!$G$20, IF(①基本情報と建物情報の入力!$H51&gt;=1, AH29*$MC29*$MD29*LK29,"-"),"-")</f>
        <v>-</v>
      </c>
      <c r="MI29" s="24" t="str">
        <f>IF($A29&lt;=①基本情報と建物情報の入力!$G$20, IF(①基本情報と建物情報の入力!$H51&gt;=2, AI29*$MC29*$MD29*LH29,"-"),"-")</f>
        <v>-</v>
      </c>
      <c r="MJ29" s="16" t="str">
        <f>IF($A29&lt;=①基本情報と建物情報の入力!$G$20, IF(①基本情報と建物情報の入力!$H51&gt;=2, AJ29*$MC29*$MD29*LI29,"-"),"-")</f>
        <v>-</v>
      </c>
      <c r="MK29" s="16" t="str">
        <f>IF($A29&lt;=①基本情報と建物情報の入力!$G$20, IF(①基本情報と建物情報の入力!$H51&gt;=2, AK29*$MC29*$MD29*LJ29,"-"),"-")</f>
        <v>-</v>
      </c>
      <c r="ML29" s="25" t="str">
        <f>IF($A29&lt;=①基本情報と建物情報の入力!$G$20, IF(①基本情報と建物情報の入力!$H51&gt;=2, AL29*$MC29*$MD29*LK29,"-"),"-")</f>
        <v>-</v>
      </c>
      <c r="MM29" s="24" t="str">
        <f>IF($A29&lt;=①基本情報と建物情報の入力!$G$20, IF(①基本情報と建物情報の入力!$H51&gt;=3, AM29*$MC29*$MD29*LH29,"-"),"-")</f>
        <v>-</v>
      </c>
      <c r="MN29" s="16" t="str">
        <f>IF($A29&lt;=①基本情報と建物情報の入力!$G$20, IF(①基本情報と建物情報の入力!$H51&gt;=3, AN29*$MC29*$MD29*LI29,"-"),"-")</f>
        <v>-</v>
      </c>
      <c r="MO29" s="16" t="str">
        <f>IF($A29&lt;=①基本情報と建物情報の入力!$G$20, IF(①基本情報と建物情報の入力!$H51&gt;=3, AO29*$MC29*$MD29*LJ29,"-"),"-")</f>
        <v>-</v>
      </c>
      <c r="MP29" s="25" t="str">
        <f>IF($A29&lt;=①基本情報と建物情報の入力!$G$20, IF(①基本情報と建物情報の入力!$H51&gt;=3, AP29*$MC29*$MD29*LK29,"-"),"-")</f>
        <v>-</v>
      </c>
      <c r="MQ29" s="16" t="str">
        <f>IF($A29&lt;=①基本情報と建物情報の入力!$G$20, IF(①基本情報と建物情報の入力!$H51&gt;=1, SUM(LN29:LQ29,LZ29,ME29:MH29), "-"), "-")</f>
        <v>-</v>
      </c>
      <c r="MR29" s="16" t="str">
        <f>IF($A29&lt;=①基本情報と建物情報の入力!$G$20, IF(①基本情報と建物情報の入力!$H51&gt;=2, SUM(LR29:LU29,MA29,MI29:ML29), "-"), "-")</f>
        <v>-</v>
      </c>
      <c r="MS29" s="16" t="str">
        <f>IF($A29&lt;=①基本情報と建物情報の入力!$G$20, IF(①基本情報と建物情報の入力!$H51&gt;=3, SUM(LV29:LY29,MB29,MM29:MP29), "-"), "-")</f>
        <v>-</v>
      </c>
      <c r="MT29" s="137" t="str">
        <f>IF($A29&lt;=①基本情報と建物情報の入力!$G$20, IF(①基本情報と建物情報の入力!$H51&gt;=1, ROUNDUP(MQ29/FV29*100,1),"-"),"-")</f>
        <v>-</v>
      </c>
      <c r="MU29" s="138" t="str">
        <f>IF($A29&lt;=①基本情報と建物情報の入力!$G$20, IF(①基本情報と建物情報の入力!$H51&gt;=2,ROUNDUP(MR29/FW29*100,1),"-"),"-")</f>
        <v>-</v>
      </c>
      <c r="MV29" s="139" t="str">
        <f>IF($A29&lt;=①基本情報と建物情報の入力!$G$20, IF(①基本情報と建物情報の入力!$H51&gt;=3, ROUNDUP(MS29/FX29*100,1),"-"),"-")</f>
        <v>-</v>
      </c>
      <c r="MW29" s="99"/>
      <c r="MX29" s="24" t="str">
        <f>IF($A29&lt;=①基本情報と建物情報の入力!$G$20, IF(①基本情報と建物情報の入力!$H51&gt;=1, 1,"-"), "-")</f>
        <v>-</v>
      </c>
      <c r="MY29" s="16" t="str">
        <f>IF($A29&lt;=①基本情報と建物情報の入力!$G$20, IF(①基本情報と建物情報の入力!$H51&gt;=2, 1,"-"), "-")</f>
        <v>-</v>
      </c>
      <c r="MZ29" s="25" t="str">
        <f>IF($A29&lt;=①基本情報と建物情報の入力!$G$20, IF(①基本情報と建物情報の入力!$H51&gt;=3, ①基本情報と建物情報の入力!$H51-2,"-"), "-")</f>
        <v>-</v>
      </c>
      <c r="NA29" s="24" t="str">
        <f>IF($A29&lt;=①基本情報と建物情報の入力!$G$20, IF(①基本情報と建物情報の入力!$H51&gt;=1, FV29*MX29, "-"),"-")</f>
        <v>-</v>
      </c>
      <c r="NB29" s="16" t="str">
        <f>IF($A29&lt;=①基本情報と建物情報の入力!$G$20, IF(①基本情報と建物情報の入力!$H51&gt;=2, FW29*MY29, "-"),"-")</f>
        <v>-</v>
      </c>
      <c r="NC29" s="25" t="str">
        <f>IF($A29&lt;=①基本情報と建物情報の入力!$G$20, IF(①基本情報と建物情報の入力!$H51&gt;=3, FX29*MZ29, "-"),"-")</f>
        <v>-</v>
      </c>
      <c r="ND29" s="24" t="str">
        <f>IF($A29&lt;=①基本情報と建物情報の入力!$G$20, IF(①基本情報と建物情報の入力!$H51&gt;=1,  JK29*MX29, "-"),"-")</f>
        <v>-</v>
      </c>
      <c r="NE29" s="16" t="str">
        <f>IF($A29&lt;=①基本情報と建物情報の入力!$G$20, IF(①基本情報と建物情報の入力!$H51&gt;=2,  JL29*MY29, "-"),"-")</f>
        <v>-</v>
      </c>
      <c r="NF29" s="25" t="str">
        <f>IF($A29&lt;=①基本情報と建物情報の入力!$G$20, IF(①基本情報と建物情報の入力!$H51&gt;=3,  JM29*MZ29, "-"),"-")</f>
        <v>-</v>
      </c>
      <c r="NG29" s="24" t="str">
        <f>IF($A29&lt;=①基本情報と建物情報の入力!$G$20, IF(①基本情報と建物情報の入力!$H51&gt;=1,  MQ29*MX29, "-"),"-")</f>
        <v>-</v>
      </c>
      <c r="NH29" s="16" t="str">
        <f>IF($A29&lt;=①基本情報と建物情報の入力!$G$20, IF(①基本情報と建物情報の入力!$H51&gt;=2,  MR29*MY29, "-"),"-")</f>
        <v>-</v>
      </c>
      <c r="NI29" s="25" t="str">
        <f>IF($A29&lt;=①基本情報と建物情報の入力!$G$20, IF(①基本情報と建物情報の入力!$H51&gt;=3,  MS29*MZ29, "-"),"-")</f>
        <v>-</v>
      </c>
      <c r="NJ29" s="112"/>
      <c r="NK29" s="112"/>
      <c r="NL29" s="99"/>
      <c r="NM29" s="209" t="str">
        <f>IF($A29&lt;=①基本情報と建物情報の入力!$G$20,IF(①基本情報と建物情報の入力!$H51&gt;=1,③一次エネルギー消費量の計算結果!E81-③一次エネルギー消費量の計算結果!F81,"-"),"-")</f>
        <v>-</v>
      </c>
      <c r="NN29" s="210" t="str">
        <f>IF($A29&lt;=①基本情報と建物情報の入力!$G$20,IF(①基本情報と建物情報の入力!$H51&gt;=2,③一次エネルギー消費量の計算結果!E82-③一次エネルギー消費量の計算結果!F82,"-"),"-")</f>
        <v>-</v>
      </c>
      <c r="NO29" s="211" t="str">
        <f>IF($A29&lt;=①基本情報と建物情報の入力!$G$20,IF(①基本情報と建物情報の入力!$H51&gt;=3,③一次エネルギー消費量の計算結果!E83-③一次エネルギー消費量の計算結果!F83,"-"),"-")</f>
        <v>-</v>
      </c>
      <c r="NP29" s="209" t="str">
        <f>IF($A29&lt;=①基本情報と建物情報の入力!$G$20,IF(①基本情報と建物情報の入力!$H51&gt;=1,③一次エネルギー消費量の計算結果!G81-③一次エネルギー消費量の計算結果!H81,"-"),"-")</f>
        <v>-</v>
      </c>
      <c r="NQ29" s="210" t="str">
        <f>IF($A29&lt;=①基本情報と建物情報の入力!$G$20,IF(①基本情報と建物情報の入力!$H51&gt;=2,③一次エネルギー消費量の計算結果!G82-③一次エネルギー消費量の計算結果!H82,"-"),"-")</f>
        <v>-</v>
      </c>
      <c r="NR29" s="211" t="str">
        <f>IF($A29&lt;=①基本情報と建物情報の入力!$G$20,IF(①基本情報と建物情報の入力!$H51&gt;=3,③一次エネルギー消費量の計算結果!G83-③一次エネルギー消費量の計算結果!H83,"-"),"-")</f>
        <v>-</v>
      </c>
      <c r="NS29" s="209" t="str">
        <f>IF($A29&lt;=①基本情報と建物情報の入力!$G$20, IF(①基本情報と建物情報の入力!$H51&gt;=1,NM29*MX29,"-"), "-")</f>
        <v>-</v>
      </c>
      <c r="NT29" s="210" t="str">
        <f>IF($A29&lt;=①基本情報と建物情報の入力!$G$20, IF(①基本情報と建物情報の入力!$H51&gt;=2,NN29*MY29,"-"), "-")</f>
        <v>-</v>
      </c>
      <c r="NU29" s="211" t="str">
        <f>IF($A29&lt;=①基本情報と建物情報の入力!$G$20, IF(①基本情報と建物情報の入力!$H51&gt;=3,NO29*MZ29,"-"), "-")</f>
        <v>-</v>
      </c>
      <c r="NV29" s="209" t="str">
        <f>IF($A29&lt;=①基本情報と建物情報の入力!$G$20, IF(①基本情報と建物情報の入力!$H51&gt;=1,NP29*MX29,"-"), "-")</f>
        <v>-</v>
      </c>
      <c r="NW29" s="210" t="str">
        <f>IF($A29&lt;=①基本情報と建物情報の入力!$G$20, IF(①基本情報と建物情報の入力!$H51&gt;=2,NQ29*MY29,"-"), "-")</f>
        <v>-</v>
      </c>
      <c r="NX29" s="210" t="str">
        <f>IF($A29&lt;=①基本情報と建物情報の入力!$G$20, IF(①基本情報と建物情報の入力!$H51&gt;=3,NR29*MZ29,"-"), "-")</f>
        <v>-</v>
      </c>
      <c r="NY29" s="112"/>
      <c r="NZ29" s="112"/>
    </row>
    <row r="30" spans="1:390" s="16" customFormat="1">
      <c r="A30" s="17">
        <f t="shared" si="0"/>
        <v>24</v>
      </c>
      <c r="B30" s="154" t="s">
        <v>104</v>
      </c>
      <c r="C30" s="16" t="str">
        <f>IF(A30&lt;=①基本情報と建物情報の入力!$G$20, ①基本情報と建物情報の入力!$G$19/①基本情報と建物情報の入力!$G$20, "-")</f>
        <v>-</v>
      </c>
      <c r="D30" s="16" t="str">
        <f>IF(A30&lt;=①基本情報と建物情報の入力!$G$20, IF(①基本情報と建物情報の入力!H52&gt;=1, (①基本情報と建物情報の入力!$D52+SQRT(①基本情報と建物情報の入力!$D52^2-16*①基本情報と建物情報の入力!$C52))/4, "-"), "-")</f>
        <v>-</v>
      </c>
      <c r="E30" s="16" t="str">
        <f>IF(A30&lt;=①基本情報と建物情報の入力!$G$20, IF(①基本情報と建物情報の入力!H52&gt;=1, (①基本情報と建物情報の入力!$D52-SQRT(①基本情報と建物情報の入力!$D52^2-16*①基本情報と建物情報の入力!$C52))/4, "-"), "-")</f>
        <v>-</v>
      </c>
      <c r="F30" s="16" t="str">
        <f>IF(A30&lt;=①基本情報と建物情報の入力!$G$20, IF(①基本情報と建物情報の入力!H52&gt;=1, IF(A30=①基本情報と建物情報の入力!$G$20, ①基本情報と建物情報の入力!$C52, ①基本情報と建物情報の入力!G52), "-"), "-")</f>
        <v>-</v>
      </c>
      <c r="G30" s="16" t="str">
        <f>IF(A30&lt;=①基本情報と建物情報の入力!$G$20, IF(①基本情報と建物情報の入力!H52&gt;=1, IF(A30=1, 0, ①基本情報と建物情報の入力!F52), "-"), "-")</f>
        <v>-</v>
      </c>
      <c r="H30" s="24" t="str">
        <f>IF(A30&lt;=①基本情報と建物情報の入力!$G$20,IF(①基本情報と建物情報の入力!H52&gt;=1, ①基本情報と建物情報の入力!$E52*(1-(0.24/①基本情報と建物情報の入力!$H52))*0.64,"-"), "-")</f>
        <v>-</v>
      </c>
      <c r="I30" s="16" t="str">
        <f>IF(A30&lt;=①基本情報と建物情報の入力!$G$20,IF(①基本情報と建物情報の入力!H52&gt;=1,①基本情報と建物情報の入力!$E52*0.12/①基本情報と建物情報の入力!$H52,"-"), "-")</f>
        <v>-</v>
      </c>
      <c r="J30" s="16" t="str">
        <f>IF(A30&lt;=①基本情報と建物情報の入力!$G$20,IF(①基本情報と建物情報の入力!H52&gt;=1,①基本情報と建物情報の入力!$E52*(1-(0.24/①基本情報と建物情報の入力!$H52))*0.36,"-"), "-")</f>
        <v>-</v>
      </c>
      <c r="K30" s="25" t="str">
        <f>IF(A30&lt;=①基本情報と建物情報の入力!$G$20,IF(①基本情報と建物情報の入力!H52&gt;=1,①基本情報と建物情報の入力!$E52*0.12/①基本情報と建物情報の入力!$H52,"-"), "-")</f>
        <v>-</v>
      </c>
      <c r="L30" s="24" t="str">
        <f>IF($A30&lt;=①基本情報と建物情報の入力!$G$20, IF(①基本情報と建物情報の入力!H52&gt;=1,D30*$C30-H30, "-"), "-")</f>
        <v>-</v>
      </c>
      <c r="M30" s="16" t="str">
        <f>IF($A30&lt;=①基本情報と建物情報の入力!$G$20, IF(①基本情報と建物情報の入力!H52&gt;=1,E30*$C30-I30, "-"), "-")</f>
        <v>-</v>
      </c>
      <c r="N30" s="16" t="str">
        <f>IF($A30&lt;=①基本情報と建物情報の入力!$G$20, IF(①基本情報と建物情報の入力!H52&gt;=1,D30*$C30-J30-1.6*①基本情報と建物情報の入力!$H52, "-"), "-")</f>
        <v>-</v>
      </c>
      <c r="O30" s="25" t="str">
        <f>IF($A30&lt;=①基本情報と建物情報の入力!$G$20, IF(①基本情報と建物情報の入力!H52&gt;=1,E30*$C30-K30, "-"), "-")</f>
        <v>-</v>
      </c>
      <c r="P30" s="24" t="str">
        <f>IF(A30&lt;=①基本情報と建物情報の入力!$G$20, IF(①基本情報と建物情報の入力!H52&gt;=1,①基本情報と建物情報の入力!C52/①基本情報と建物情報の入力!H52, "-"), "-")</f>
        <v>-</v>
      </c>
      <c r="Q30" s="16" t="str">
        <f>IF(A30&lt;=①基本情報と建物情報の入力!$G$20, IF(①基本情報と建物情報の入力!H52&gt;=2, ①基本情報と建物情報の入力!C52/①基本情報と建物情報の入力!H52, "-"),"-")</f>
        <v>-</v>
      </c>
      <c r="R30" s="25" t="str">
        <f>IF(A30&lt;=①基本情報と建物情報の入力!$G$20,IF(①基本情報と建物情報の入力!H52&gt;=3, ①基本情報と建物情報の入力!C52/①基本情報と建物情報の入力!H52, "-"),"-")</f>
        <v>-</v>
      </c>
      <c r="S30" s="24" t="str">
        <f>IF($A30&lt;=①基本情報と建物情報の入力!$G$20, IF(①基本情報と建物情報の入力!$H52&gt;=1, IF(①基本情報と建物情報の入力!$I52="有り", P30*室面積の比率!$B$4, P30*室面積の比率!$B$5),"-"), "-")</f>
        <v>-</v>
      </c>
      <c r="T30" s="16" t="str">
        <f>IF($A30&lt;=①基本情報と建物情報の入力!$G$20, IF(①基本情報と建物情報の入力!$H52&gt;=2, IF(①基本情報と建物情報の入力!$I52="有り", Q30*室面積の比率!$B$4, Q30*室面積の比率!$B$5),"-"), "-")</f>
        <v>-</v>
      </c>
      <c r="U30" s="25" t="str">
        <f>IF($A30&lt;=①基本情報と建物情報の入力!$G$20, IF(①基本情報と建物情報の入力!$H52&gt;=3, IF(①基本情報と建物情報の入力!$I52="有り", R30*室面積の比率!$B$4, R30*室面積の比率!$B$5),"-"), "-")</f>
        <v>-</v>
      </c>
      <c r="V30" s="24" t="str">
        <f>IF($A30&lt;=①基本情報と建物情報の入力!$G$20, IF(①基本情報と建物情報の入力!$H52&gt;=1, IF(①基本情報と建物情報の入力!$I52="有り", P30*室面積の比率!$C$4, 0),"-"), "-")</f>
        <v>-</v>
      </c>
      <c r="W30" s="16" t="str">
        <f>IF($A30&lt;=①基本情報と建物情報の入力!$G$20, IF(①基本情報と建物情報の入力!$H52&gt;=2, IF(①基本情報と建物情報の入力!$I52="有り", Q30*室面積の比率!$C$4, 0),"-"), "-")</f>
        <v>-</v>
      </c>
      <c r="X30" s="25" t="str">
        <f>IF($A30&lt;=①基本情報と建物情報の入力!$G$20, IF(①基本情報と建物情報の入力!$H52&gt;=3, IF(①基本情報と建物情報の入力!$I52="有り", R30*室面積の比率!$C$4, 0),"-"), "-")</f>
        <v>-</v>
      </c>
      <c r="Y30" s="24" t="str">
        <f>IF(A30&lt;=①基本情報と建物情報の入力!$G$20, IF(①基本情報と建物情報の入力!H52&gt;=1, F30/①基本情報と建物情報の入力!H52, "-"),"-")</f>
        <v>-</v>
      </c>
      <c r="Z30" s="16" t="str">
        <f>IF(A30&lt;=①基本情報と建物情報の入力!$G$20, IF(①基本情報と建物情報の入力!H52&gt;=2, F30/①基本情報と建物情報の入力!H52, "-"),"-")</f>
        <v>-</v>
      </c>
      <c r="AA30" s="25" t="str">
        <f>IF(A30&lt;=①基本情報と建物情報の入力!$G$20, IF(①基本情報と建物情報の入力!H52&gt;=3, F30/①基本情報と建物情報の入力!H52, "-"),"-")</f>
        <v>-</v>
      </c>
      <c r="AB30" s="24" t="str">
        <f>IF(A30&lt;=①基本情報と建物情報の入力!$G$20, IF(①基本情報と建物情報の入力!H52&gt;=1, G30/①基本情報と建物情報の入力!H52, "-"),"-")</f>
        <v>-</v>
      </c>
      <c r="AC30" s="16" t="str">
        <f>IF(A30&lt;=①基本情報と建物情報の入力!$G$20, IF(①基本情報と建物情報の入力!H52&gt;=2, G30/①基本情報と建物情報の入力!H52, "-"),"-")</f>
        <v>-</v>
      </c>
      <c r="AD30" s="25" t="str">
        <f>IF(A30&lt;=①基本情報と建物情報の入力!$G$20, IF(①基本情報と建物情報の入力!H52&gt;=3, G30/①基本情報と建物情報の入力!H52, "-"),"-")</f>
        <v>-</v>
      </c>
      <c r="AE30" s="24" t="str">
        <f>IF(A30&lt;=①基本情報と建物情報の入力!$G$20, IF(①基本情報と建物情報の入力!H52&gt;=1,H30/①基本情報と建物情報の入力!H52,"-"), "-")</f>
        <v>-</v>
      </c>
      <c r="AF30" s="16" t="str">
        <f>IF(A30&lt;=①基本情報と建物情報の入力!$G$20,IF(①基本情報と建物情報の入力!H52&gt;=1,I30,"-"), "-")</f>
        <v>-</v>
      </c>
      <c r="AG30" s="16" t="str">
        <f>IF(A30&lt;=①基本情報と建物情報の入力!$G$20,IF(①基本情報と建物情報の入力!H52&gt;=1,J30/①基本情報と建物情報の入力!H52,"-"), "-")</f>
        <v>-</v>
      </c>
      <c r="AH30" s="25" t="str">
        <f>IF(A30&lt;=①基本情報と建物情報の入力!$G$20,IF(①基本情報と建物情報の入力!H52&gt;=1,IF(①基本情報と建物情報の入力!H52=1, K30,0), "-"),"-")</f>
        <v>-</v>
      </c>
      <c r="AI30" s="24" t="str">
        <f>IF(A30&lt;=①基本情報と建物情報の入力!$G$20, IF(①基本情報と建物情報の入力!H52&gt;=2, H30/①基本情報と建物情報の入力!H52,"-"),"-")</f>
        <v>-</v>
      </c>
      <c r="AJ30" s="16" t="str">
        <f>IF(A30&lt;=①基本情報と建物情報の入力!$G$20,IF(①基本情報と建物情報の入力!H52&gt;=2, 0, "-"), "-")</f>
        <v>-</v>
      </c>
      <c r="AK30" s="16" t="str">
        <f>IF(A30&lt;=①基本情報と建物情報の入力!$G$20, IF(①基本情報と建物情報の入力!H52&gt;=2, J30/①基本情報と建物情報の入力!H52,"-"),"-")</f>
        <v>-</v>
      </c>
      <c r="AL30" s="25" t="str">
        <f>IF(A30&lt;=①基本情報と建物情報の入力!$G$20, IF(①基本情報と建物情報の入力!H52&gt;=2, K30, "-"), "-")</f>
        <v>-</v>
      </c>
      <c r="AM30" s="24" t="str">
        <f>IF(A30&lt;=①基本情報と建物情報の入力!$G$20, IF(①基本情報と建物情報の入力!H52&gt;=3, H30/①基本情報と建物情報の入力!H52,"-"), "-")</f>
        <v>-</v>
      </c>
      <c r="AN30" s="16" t="str">
        <f>IF(A30&lt;=①基本情報と建物情報の入力!$G$20, IF(①基本情報と建物情報の入力!H52&gt;=3, 0, "-"),"-")</f>
        <v>-</v>
      </c>
      <c r="AO30" s="16" t="str">
        <f>IF(A30&lt;=①基本情報と建物情報の入力!$G$20,IF(①基本情報と建物情報の入力!H52&gt;=3, J30/①基本情報と建物情報の入力!H52,"-"),"-")</f>
        <v>-</v>
      </c>
      <c r="AP30" s="25" t="str">
        <f>IF(A30&lt;=①基本情報と建物情報の入力!$G$20,IF(①基本情報と建物情報の入力!H52&gt;=3, 0, "-"),"-")</f>
        <v>-</v>
      </c>
      <c r="AQ30" s="24" t="str">
        <f>IF(A30&lt;=①基本情報と建物情報の入力!$G$20,IF(①基本情報と建物情報の入力!H52&gt;=1,1.6,"-"), "-")</f>
        <v>-</v>
      </c>
      <c r="AR30" s="16" t="str">
        <f>IF(A30&lt;=①基本情報と建物情報の入力!$G$20, IF(①基本情報と建物情報の入力!H52&gt;=2, 1.6, "-"), "-")</f>
        <v>-</v>
      </c>
      <c r="AS30" s="25" t="str">
        <f>IF(A30&lt;=①基本情報と建物情報の入力!$G$20, IF(①基本情報と建物情報の入力!H52&gt;=3, 1.6, "-"), "-")</f>
        <v>-</v>
      </c>
      <c r="AT30" s="24" t="str">
        <f>IF(A30&lt;=①基本情報と建物情報の入力!$G$20, IF(①基本情報と建物情報の入力!H52&gt;=1,L30/①基本情報と建物情報の入力!H52, "-"), "-")</f>
        <v>-</v>
      </c>
      <c r="AU30" s="16" t="str">
        <f>IF(A30&lt;=①基本情報と建物情報の入力!$G$20, IF(①基本情報と建物情報の入力!H52&gt;=1,M30, "-"), "-")</f>
        <v>-</v>
      </c>
      <c r="AV30" s="16" t="str">
        <f>IF(A30&lt;=①基本情報と建物情報の入力!$G$20, IF(①基本情報と建物情報の入力!H52&gt;=1,N30/①基本情報と建物情報の入力!H52, "-"), "-")</f>
        <v>-</v>
      </c>
      <c r="AW30" s="25" t="str">
        <f>IF(A30&lt;=①基本情報と建物情報の入力!$G$20, IF(①基本情報と建物情報の入力!H52&gt;=1, IF(①基本情報と建物情報の入力!H52=1, O30, 0), "-"), "-")</f>
        <v>-</v>
      </c>
      <c r="AX30" s="24" t="str">
        <f>IF(A30&lt;=①基本情報と建物情報の入力!$G$20, IF(①基本情報と建物情報の入力!H52&gt;=2, L30/①基本情報と建物情報の入力!H52, "-"), "-")</f>
        <v>-</v>
      </c>
      <c r="AY30" s="16" t="str">
        <f>IF(A30&lt;=①基本情報と建物情報の入力!$G$20, IF(①基本情報と建物情報の入力!H52&gt;=2, 0, "-"), "-")</f>
        <v>-</v>
      </c>
      <c r="AZ30" s="16" t="str">
        <f>IF(A30&lt;=①基本情報と建物情報の入力!$G$20, IF(①基本情報と建物情報の入力!H52&gt;=2, N30/①基本情報と建物情報の入力!H52, "-"), "-")</f>
        <v>-</v>
      </c>
      <c r="BA30" s="25" t="str">
        <f>IF(A30&lt;=①基本情報と建物情報の入力!$G$20, IF(①基本情報と建物情報の入力!H52&gt;=2, O30, "-"),"-")</f>
        <v>-</v>
      </c>
      <c r="BB30" s="24" t="str">
        <f>IF(A30&lt;=①基本情報と建物情報の入力!$G$20, IF(①基本情報と建物情報の入力!H52&gt;=3, L30/①基本情報と建物情報の入力!H52, "-"),"-")</f>
        <v>-</v>
      </c>
      <c r="BC30" s="16" t="str">
        <f>IF(A30&lt;=①基本情報と建物情報の入力!$G$20, IF(①基本情報と建物情報の入力!H52&gt;=3, 0, "-"), "-")</f>
        <v>-</v>
      </c>
      <c r="BD30" s="16" t="str">
        <f>IF(A30&lt;=①基本情報と建物情報の入力!$G$20, IF(①基本情報と建物情報の入力!H52&gt;=3, N30/①基本情報と建物情報の入力!H52, "-"),"-")</f>
        <v>-</v>
      </c>
      <c r="BE30" s="25" t="str">
        <f>IF(A30&lt;=①基本情報と建物情報の入力!$G$20, IF(①基本情報と建物情報の入力!H52&gt;=3, 0, "-"), "-")</f>
        <v>-</v>
      </c>
      <c r="BF30" s="24" t="str">
        <f>IF(A30&lt;=①基本情報と建物情報の入力!$G$20, IF(①基本情報と建物情報の入力!H52=1, 0, IF(①基本情報と建物情報の入力!H52&gt;=2, E30*C30, "-")), "-")</f>
        <v>-</v>
      </c>
      <c r="BG30" s="16" t="str">
        <f>IF(A30&lt;=①基本情報と建物情報の入力!$G$20, IF(①基本情報と建物情報の入力!H52&gt;=2, E30*C30, "-"),"-")</f>
        <v>-</v>
      </c>
      <c r="BH30" s="25" t="str">
        <f>IF(A30&lt;=①基本情報と建物情報の入力!$G$20, IF(①基本情報と建物情報の入力!H52&gt;=3, E30*C30*2, "-"), "-")</f>
        <v>-</v>
      </c>
      <c r="BI30" s="24" t="str">
        <f>IF(A30&lt;=①基本情報と建物情報の入力!$G$20, IF(①基本情報と建物情報の入力!H52&gt;=1, IF(A30=1, 0, P30-AB30), "-"), "-")</f>
        <v>-</v>
      </c>
      <c r="BJ30" s="16" t="str">
        <f>IF(A30&lt;=①基本情報と建物情報の入力!$G$20, IF(①基本情報と建物情報の入力!H52&gt;=2, IF(A30=1, 0, Q30-AC30), "-"),"-")</f>
        <v>-</v>
      </c>
      <c r="BK30" s="25" t="str">
        <f>IF(A30&lt;=①基本情報と建物情報の入力!$G$20, IF(①基本情報と建物情報の入力!H52&gt;=3, IF(A30=1, 0, R30-AD30), "-"),"-")</f>
        <v>-</v>
      </c>
      <c r="BL30" s="24" t="str">
        <f>IF(A30&lt;=①基本情報と建物情報の入力!$G$20, IF(①基本情報と建物情報の入力!H52&gt;=1, IF(A30=①基本情報と建物情報の入力!$G$20, 0, P30-Y30), "-"), "-")</f>
        <v>-</v>
      </c>
      <c r="BM30" s="16" t="str">
        <f>IF(A30&lt;=①基本情報と建物情報の入力!$G$20, IF(①基本情報と建物情報の入力!H52&gt;=2, IF(A30=①基本情報と建物情報の入力!$G$20, 0, Q30-Z30), "-"), "-")</f>
        <v>-</v>
      </c>
      <c r="BN30" s="25" t="str">
        <f>IF(A30&lt;=①基本情報と建物情報の入力!$G$20, IF(①基本情報と建物情報の入力!H52&gt;=3, IF(A30=①基本情報と建物情報の入力!$G$20, 0, R30-AA30), "-"), "-")</f>
        <v>-</v>
      </c>
      <c r="BO30" s="99"/>
      <c r="BP30" s="24" t="str">
        <f>IF(A30&lt;=①基本情報と建物情報の入力!$G$20,IF(①基本情報と建物情報の入力!H52&gt;=1,IF(①基本情報と建物情報の入力!H52=1,C30*2/2,C30/2), "-"), "-")</f>
        <v>-</v>
      </c>
      <c r="BQ30" s="16" t="str">
        <f>IF(A30&lt;=①基本情報と建物情報の入力!$G$20, IF(①基本情報と建物情報の入力!H52&gt;=1, C30*2/2, "-"), "-")</f>
        <v>-</v>
      </c>
      <c r="BR30" s="16" t="str">
        <f>IF(A30&lt;=①基本情報と建物情報の入力!$G$20, IF(①基本情報と建物情報の入力!H52&gt;=1, IF(①基本情報と建物情報の入力!H52=1, C30*2/2, C30/2), "-"), "-")</f>
        <v>-</v>
      </c>
      <c r="BS30" s="25" t="str">
        <f>IF(A30&lt;=①基本情報と建物情報の入力!$G$20, IF(①基本情報と建物情報の入力!H52&gt;=1, IF(①基本情報と建物情報の入力!H52=1, C30*2/2, 0), "-"), "-")</f>
        <v>-</v>
      </c>
      <c r="BT30" s="24" t="str">
        <f>IF(A30&lt;=①基本情報と建物情報の入力!$G$20, IF(①基本情報と建物情報の入力!H52&gt;=2, C30/2, "-"), "-")</f>
        <v>-</v>
      </c>
      <c r="BU30" s="16" t="str">
        <f>IF(A30&lt;=①基本情報と建物情報の入力!$G$20, IF(①基本情報と建物情報の入力!H52&gt;=2, 0, "-"), "-")</f>
        <v>-</v>
      </c>
      <c r="BV30" s="16" t="str">
        <f>IF(A30&lt;=①基本情報と建物情報の入力!$G$20, IF(①基本情報と建物情報の入力!H52&gt;=2, C30/2, "-"), "-")</f>
        <v>-</v>
      </c>
      <c r="BW30" s="25" t="str">
        <f>IF(A30&lt;=①基本情報と建物情報の入力!$G$20, IF(①基本情報と建物情報の入力!H52&gt;=2, C30*2/2, "-"), "-")</f>
        <v>-</v>
      </c>
      <c r="BX30" s="24" t="str">
        <f>IF(A30&lt;=①基本情報と建物情報の入力!$G$20, IF(①基本情報と建物情報の入力!H52&gt;=3, 0, "-"), "-")</f>
        <v>-</v>
      </c>
      <c r="BY30" s="16" t="str">
        <f>IF(A30&lt;=①基本情報と建物情報の入力!$G$20, IF(①基本情報と建物情報の入力!H52&gt;=3, 0, "-"), "-")</f>
        <v>-</v>
      </c>
      <c r="BZ30" s="16" t="str">
        <f>IF(A30&lt;=①基本情報と建物情報の入力!$G$20, IF(①基本情報と建物情報の入力!H52&gt;=3, 0, "-"), "-")</f>
        <v>-</v>
      </c>
      <c r="CA30" s="25" t="str">
        <f>IF(A30&lt;=①基本情報と建物情報の入力!$G$20, IF(①基本情報と建物情報の入力!H52&gt;=3, 0, "-"), "-")</f>
        <v>-</v>
      </c>
      <c r="CB30" s="24" t="str">
        <f>IF(A30&lt;=①基本情報と建物情報の入力!$G$20,IF(①基本情報と建物情報の入力!H52&gt;=1, IF(F30&gt;0, IF(A30=①基本情報と建物情報の入力!$G$20, IF(①基本情報と建物情報の入力!H52=1, (D30+E30)*2, D30/①基本情報と建物情報の入力!H52*2+E30), IF(①基本情報と建物情報の入力!H52=1, (D30+F30/D30*2), D30/①基本情報と建物情報の入力!H52+F30/D30)),0),"-"),"-")</f>
        <v>-</v>
      </c>
      <c r="CC30" s="16" t="str">
        <f>IF(A30&lt;=①基本情報と建物情報の入力!$G$20, IF(①基本情報と建物情報の入力!H52&gt;=2, IF(F30&gt;0, IF(A30=①基本情報と建物情報の入力!$G$20, D30/①基本情報と建物情報の入力!H52*2+E30, D30/①基本情報と建物情報の入力!H52+F30/D30), 0),"-"),"-")</f>
        <v>-</v>
      </c>
      <c r="CD30" s="25" t="str">
        <f>IF(A30&lt;=①基本情報と建物情報の入力!$G$20, IF(①基本情報と建物情報の入力!H52&gt;=3, IF(F30&gt;0, IF(A30=①基本情報と建物情報の入力!$G$20, D30/①基本情報と建物情報の入力!H52*2, D30/①基本情報と建物情報の入力!H52),0),"-"),"-")</f>
        <v>-</v>
      </c>
      <c r="CE30" s="24" t="str">
        <f>IF(A30&lt;=①基本情報と建物情報の入力!$G$20, IF(①基本情報と建物情報の入力!H52&gt;=1, IF(A30=1,0, IF(G30&gt;0, IF(①基本情報と建物情報の入力!H52=1, D30+G30/D30*2, D30/①基本情報と建物情報の入力!H52+G30/D30),0)),"-"),"-")</f>
        <v>-</v>
      </c>
      <c r="CF30" s="16" t="str">
        <f>IF(A30&lt;=①基本情報と建物情報の入力!$G$20, IF(①基本情報と建物情報の入力!H52&gt;=2, IF(A30=1, 0, IF(G30&gt;0, D30/①基本情報と建物情報の入力!H52+G30/D30, 0)),"-"),"-")</f>
        <v>-</v>
      </c>
      <c r="CG30" s="25" t="str">
        <f>IF(A30&lt;=①基本情報と建物情報の入力!$G$20, IF(①基本情報と建物情報の入力!H52&gt;=3, IF(A30=1, 0, IF(G30&gt;0, D30/①基本情報と建物情報の入力!H52,0)),"-"), "-")</f>
        <v>-</v>
      </c>
      <c r="CH30" s="24" t="str">
        <f>IF(A30&lt;=①基本情報と建物情報の入力!$G$20, IF(①基本情報と建物情報の入力!H52&gt;=1, IF(①基本情報と建物情報の入力!H52=1, D30/①基本情報と建物情報の入力!H52/20*C30, C30/2+D30/①基本情報と建物情報の入力!H52/20*C30), "-"), "-")</f>
        <v>-</v>
      </c>
      <c r="CI30" s="16" t="str">
        <f>IF(A30&lt;=①基本情報と建物情報の入力!$G$20, IF(①基本情報と建物情報の入力!H52&gt;=1, C30*E30/20, "-"), "-")</f>
        <v>-</v>
      </c>
      <c r="CJ30" s="16" t="str">
        <f>IF(A30&lt;=①基本情報と建物情報の入力!$G$20, IF(①基本情報と建物情報の入力!H52&gt;=1,IF(①基本情報と建物情報の入力!H52=1, D30/①基本情報と建物情報の入力!H52/20*C30, C30/2+D30/①基本情報と建物情報の入力!H52/20*C30), "-"), "-")</f>
        <v>-</v>
      </c>
      <c r="CK30" s="25" t="str">
        <f>IF(A30&lt;=①基本情報と建物情報の入力!$G$20, IF(①基本情報と建物情報の入力!H52&gt;=1, IF(①基本情報と建物情報の入力!H52=1, C30*E30/20, 0), "-"), "-")</f>
        <v>-</v>
      </c>
      <c r="CL30" s="24" t="str">
        <f>IF(A30&lt;=①基本情報と建物情報の入力!$G$20, IF(①基本情報と建物情報の入力!H52&gt;=2, C30/2+D30/①基本情報と建物情報の入力!H52/20*C30,"-"), "-")</f>
        <v>-</v>
      </c>
      <c r="CM30" s="16" t="str">
        <f>IF(A30&lt;=①基本情報と建物情報の入力!$G$20, IF(①基本情報と建物情報の入力!H52&gt;=2, 0,"-"), "-")</f>
        <v>-</v>
      </c>
      <c r="CN30" s="16" t="str">
        <f>IF(A30&lt;=①基本情報と建物情報の入力!$G$20, IF(①基本情報と建物情報の入力!H52&gt;=2, C30/2+D30/①基本情報と建物情報の入力!H52/20*C30,"-"), "-")</f>
        <v>-</v>
      </c>
      <c r="CO30" s="25" t="str">
        <f>IF(A30&lt;=①基本情報と建物情報の入力!$G$20, IF(①基本情報と建物情報の入力!H52&gt;=2, C30*E30/20, "-"), "-")</f>
        <v>-</v>
      </c>
      <c r="CP30" s="24" t="str">
        <f>IF(A30&lt;=①基本情報と建物情報の入力!$G$20, IF(①基本情報と建物情報の入力!H52&gt;=3, C30+D30/①基本情報と建物情報の入力!H52/20*C30, "-"), "-")</f>
        <v>-</v>
      </c>
      <c r="CQ30" s="16" t="str">
        <f>IF(A30&lt;=①基本情報と建物情報の入力!$G$20, IF(①基本情報と建物情報の入力!H52&gt;=3, 0, "-"), "-")</f>
        <v>-</v>
      </c>
      <c r="CR30" s="16" t="str">
        <f>IF(A30&lt;=①基本情報と建物情報の入力!$G$20, IF(①基本情報と建物情報の入力!H52&gt;=3, C30+D30/①基本情報と建物情報の入力!H52/20*C30, "-"), "-")</f>
        <v>-</v>
      </c>
      <c r="CS30" s="25" t="str">
        <f>IF(A30&lt;=①基本情報と建物情報の入力!$G$20, IF(①基本情報と建物情報の入力!H52&gt;=3, 0, "-"), "-")</f>
        <v>-</v>
      </c>
      <c r="CT30" s="24" t="str">
        <f>IF(A30&lt;=①基本情報と建物情報の入力!$G$20, IF(①基本情報と建物情報の入力!H52&gt;=1, IF(F30&gt;0, IF(A30=①基本情報と建物情報の入力!$G$20, IF(①基本情報と建物情報の入力!H52=1, D30*E30/20/①基本情報と建物情報の入力!H52*2, E30/2+D30*E30/20/①基本情報と建物情報の入力!H52*2),IF(①基本情報と建物情報の入力!H52=1, F30/10/①基本情報と建物情報の入力!H52,F30/D30/2+F30/10/①基本情報と建物情報の入力!H52)),0),"-"),"-")</f>
        <v>-</v>
      </c>
      <c r="CU30" s="16" t="str">
        <f>IF(A30&lt;=①基本情報と建物情報の入力!$G$20, IF(①基本情報と建物情報の入力!H52&gt;=2, IF(F30&gt;0, IF(A30=①基本情報と建物情報の入力!$G$20,E30/2+D30*E30/20/①基本情報と建物情報の入力!H52*2, F30/D30/2+F30/10/①基本情報と建物情報の入力!H52),0),"-"),"-")</f>
        <v>-</v>
      </c>
      <c r="CV30" s="25" t="str">
        <f>IF(A30&lt;=①基本情報と建物情報の入力!$G$20, IF(①基本情報と建物情報の入力!H52&gt;=3, IF(F30&gt;0, IF(A30=①基本情報と建物情報の入力!$G$20, E30+E30*D30/20/①基本情報と建物情報の入力!H52*2, F30/D30+F30/10/①基本情報と建物情報の入力!H52),0),"-"), "-")</f>
        <v>-</v>
      </c>
      <c r="CW30" s="24" t="str">
        <f>IF(A30&lt;=①基本情報と建物情報の入力!$G$20, IF(①基本情報と建物情報の入力!H52&gt;=1, IF(A30=1, IF(A30=①基本情報と建物情報の入力!$G$20, 0, IF(F30&gt;0, 0, IF(G31&gt;0, 0, D30/①基本情報と建物情報の入力!H52/2))), IF(A30=①基本情報と建物情報の入力!$G$20, IF(G30&gt;0, 0, IF(F29&gt;0, 0, D30/①基本情報と建物情報の入力!H52/2)), IF(F30&gt;0, IF(G30&gt;0, 0, IF(F29&gt;0, 0, D30/①基本情報と建物情報の入力!H52/2)), IF(G30&gt;0, IF(G31&gt;0, 0, D30/①基本情報と建物情報の入力!H52/2), IF(G31&gt;0, IF(F29&gt;0, 0,D30/①基本情報と建物情報の入力!H52/2), IF(F29&gt;0, D30/①基本情報と建物情報の入力!H52/2, D30/①基本情報と建物情報の入力!H52)))))),"-"),"-")</f>
        <v>-</v>
      </c>
      <c r="CX30" s="16" t="str">
        <f>IF(A30&lt;=①基本情報と建物情報の入力!$G$20, IF(①基本情報と建物情報の入力!H52&gt;=1, IF(A30=1, IF(A30=①基本情報と建物情報の入力!$G$20, 0, E30/2), IF(A30=①基本情報と建物情報の入力!$G$20, E30/2, E30)),"-"),"-")</f>
        <v>-</v>
      </c>
      <c r="CY30" s="16" t="str">
        <f>IF(A30&lt;=①基本情報と建物情報の入力!$G$20, IF(①基本情報と建物情報の入力!H52&gt;=1, IF(A30=1, IF(A30=①基本情報と建物情報の入力!$G$20, 0, D30/①基本情報と建物情報の入力!H52/2), IF(A30=①基本情報と建物情報の入力!$G$20, D30/①基本情報と建物情報の入力!H52/2, D30/①基本情報と建物情報の入力!H52)),"-"),"-")</f>
        <v>-</v>
      </c>
      <c r="CZ30" s="25" t="str">
        <f>IF(A30&lt;=①基本情報と建物情報の入力!$G$20, IF(①基本情報と建物情報の入力!H52&gt;=1, IF(A30=1, IF(A30=①基本情報と建物情報の入力!$G$20, 0, IF(①基本情報と建物情報の入力!H52=1, E30/2, 0)), IF(A30=①基本情報と建物情報の入力!$G$20, IF(①基本情報と建物情報の入力!H52=1, E30/2, 0),IF(①基本情報と建物情報の入力!H52=1, E30, 0))),"-"),"-")</f>
        <v>-</v>
      </c>
      <c r="DA30" s="46" t="str">
        <f>IF(A30&lt;=①基本情報と建物情報の入力!$G$20, IF(①基本情報と建物情報の入力!H52&gt;=2, IF(A30=1, IF(A30=①基本情報と建物情報の入力!$G$20, 0, IF(F30&gt;0, 0, IF(G31&gt;0, 0, D30/①基本情報と建物情報の入力!H52/2))), IF(A30=①基本情報と建物情報の入力!$G$20, IF(G30&gt;0, 0, IF(F29&gt;0, 0, D30/①基本情報と建物情報の入力!H52/2)), IF(F30&gt;0, IF(G30&gt;0, 0, IF(F29&gt;0, 0, D30/①基本情報と建物情報の入力!H52/2)), IF(G30&gt;0, IF(G31&gt;0, 0, D30/①基本情報と建物情報の入力!H52/2), IF(G31&gt;0,IF(F29&gt;0, 0, D30/①基本情報と建物情報の入力!H52/2), IF(F29&gt;0, D30/①基本情報と建物情報の入力!H52/2, D30/①基本情報と建物情報の入力!H52)))))),"-"),"-")</f>
        <v>-</v>
      </c>
      <c r="DB30" s="16" t="str">
        <f>IF(A30&lt;=①基本情報と建物情報の入力!$G$20, IF(①基本情報と建物情報の入力!H52&gt;=2, 0,"-"),"-")</f>
        <v>-</v>
      </c>
      <c r="DC30" s="16" t="str">
        <f>IF(A30&lt;=①基本情報と建物情報の入力!$G$20, IF(①基本情報と建物情報の入力!H52&gt;=2, IF(A30=1, IF(A30=①基本情報と建物情報の入力!$G$20, 0, D30/①基本情報と建物情報の入力!H52/2), IF(A30=①基本情報と建物情報の入力!$G$20, D30/①基本情報と建物情報の入力!H52/2, D30/①基本情報と建物情報の入力!H52)),"-"),"-")</f>
        <v>-</v>
      </c>
      <c r="DD30" s="25" t="str">
        <f>IF(A30&lt;=①基本情報と建物情報の入力!$G$20, IF(①基本情報と建物情報の入力!H52&gt;=2, IF(A30=1, IF(A30=①基本情報と建物情報の入力!$G$20, 0, E30/2), IF(A30=①基本情報と建物情報の入力!$G$20, E30/2, E30)),"-"),"-")</f>
        <v>-</v>
      </c>
      <c r="DE30" s="47" t="str">
        <f>IF(A30&lt;=①基本情報と建物情報の入力!$G$20, IF(①基本情報と建物情報の入力!H52&gt;=3, IF(A30=1, IF(A30=①基本情報と建物情報の入力!$G$20, 0, IF(F30&gt;0, 0, IF(G31&gt;0, 0, D30/①基本情報と建物情報の入力!H52/2))), IF(A30=①基本情報と建物情報の入力!$G$20, IF(G30&gt;0, 0, IF(F29&gt;0, 0, D30/①基本情報と建物情報の入力!H52/2)), IF(F30&gt;0, IF(G30&gt;0, 0, IF(F29&gt;0, 0, D30/①基本情報と建物情報の入力!H52/2)), IF(G30&gt;0, IF(G31&gt;0, 0, D30/①基本情報と建物情報の入力!H52/2), IF(G31&gt;0, IF(F29&gt;0, 0, D30/①基本情報と建物情報の入力!H52/2), IF(F29&gt;0, D30/①基本情報と建物情報の入力!H52/2, D30/①基本情報と建物情報の入力!H52)))))),"-"),"-")</f>
        <v>-</v>
      </c>
      <c r="DF30" s="16" t="str">
        <f>IF(A30&lt;=①基本情報と建物情報の入力!$G$20, IF(①基本情報と建物情報の入力!H52&gt;=3, 0, "-"),"-")</f>
        <v>-</v>
      </c>
      <c r="DG30" s="16" t="str">
        <f>IF(A30&lt;=①基本情報と建物情報の入力!$G$20, IF(①基本情報と建物情報の入力!H52&gt;=3, IF(A30=1, IF(A30=①基本情報と建物情報の入力!$G$20, 0, D30/①基本情報と建物情報の入力!H52/2), IF(A30=①基本情報と建物情報の入力!$G$20, D30/①基本情報と建物情報の入力!H52/2, D30/①基本情報と建物情報の入力!H52)),"-"),"-")</f>
        <v>-</v>
      </c>
      <c r="DH30" s="25" t="str">
        <f>IF(A30&lt;=①基本情報と建物情報の入力!$G$20, IF(①基本情報と建物情報の入力!H52&gt;=3, 0, "-"),"-")</f>
        <v>-</v>
      </c>
      <c r="DI30" s="24" t="str">
        <f>IF(A30&lt;=①基本情報と建物情報の入力!$G$20, IF(①基本情報と建物情報の入力!H52&gt;=1, IF(A30=1, 0, IF(G30&gt;0, IF(①基本情報と建物情報の入力!H52=1, G30/10/①基本情報と建物情報の入力!H52, G30/D30/2+G30/10/①基本情報と建物情報の入力!H52), 0)),"-"),"-")</f>
        <v>-</v>
      </c>
      <c r="DJ30" s="16" t="str">
        <f>IF(A30&lt;=①基本情報と建物情報の入力!$G$20, IF(①基本情報と建物情報の入力!H52&gt;=2, IF(A30=1, 0, IF(G30&gt;0, G30/D30/2+G30/10/①基本情報と建物情報の入力!H52, 0)),"-"),"-")</f>
        <v>-</v>
      </c>
      <c r="DK30" s="25" t="str">
        <f>IF(A30&lt;=①基本情報と建物情報の入力!$G$20, IF(①基本情報と建物情報の入力!H52&gt;=3, IF(A30=1, 0, IF(G30&gt;0, G30/D30+G30/10/①基本情報と建物情報の入力!H52, 0)),"-"),"-")</f>
        <v>-</v>
      </c>
      <c r="DL30" s="24" t="str">
        <f>IF(A30&lt;=①基本情報と建物情報の入力!$G$20, IF(①基本情報と建物情報の入力!H52&gt;=1, IF(A30=1, IF(A30=①基本情報と建物情報の入力!$G$20, 0, IF(F30&gt;0, D30/①基本情報と建物情報の入力!H52/2, 0)), IF(A30=①基本情報と建物情報の入力!$G$20, IF(F29&gt;0, D30/①基本情報と建物情報の入力!H52/2, 0), IF(F30&gt;0, IF(F29&gt;0, D30/①基本情報と建物情報の入力!H52, D30/①基本情報と建物情報の入力!H52/2), IF(F29&gt;0, D30/①基本情報と建物情報の入力!H52/2, 0)))),"-"),"-")</f>
        <v>-</v>
      </c>
      <c r="DM30" s="16" t="str">
        <f>IF(A30&lt;=①基本情報と建物情報の入力!$G$20, IF(①基本情報と建物情報の入力!H52&gt;=2, IF(A30=1, IF(A30=①基本情報と建物情報の入力!$G$20, 0, IF(F30&gt;0, D30/①基本情報と建物情報の入力!H52/2, 0)), IF(A30=①基本情報と建物情報の入力!$G$20, IF(F29&gt;0, D30/①基本情報と建物情報の入力!H52/2, 0), IF(F30&gt;0, IF(F29&gt;0, D30/①基本情報と建物情報の入力!H52, D30/①基本情報と建物情報の入力!H52/2), IF(F29&gt;0, D30/①基本情報と建物情報の入力!H52/2, 0)))),"-"),"-")</f>
        <v>-</v>
      </c>
      <c r="DN30" s="25" t="str">
        <f>IF(A30&lt;=①基本情報と建物情報の入力!$G$20, IF(①基本情報と建物情報の入力!H52&gt;=3, IF(A30=1, IF(A30=①基本情報と建物情報の入力!$G$20, 0, IF(F30&gt;0, D30/①基本情報と建物情報の入力!H52/2, 0)), IF(A30=①基本情報と建物情報の入力!$G$20, IF(F29&gt;0, D30/①基本情報と建物情報の入力!H52/2, 0), IF(F30&gt;0, IF(F29&gt;0, D30/①基本情報と建物情報の入力!H52, D30/①基本情報と建物情報の入力!H52/2), IF(F29&gt;0, D30/①基本情報と建物情報の入力!H52/2, 0)))),"-"),"-")</f>
        <v>-</v>
      </c>
      <c r="DO30" s="24" t="str">
        <f>IF(A30&lt;=①基本情報と建物情報の入力!$G$20, IF(①基本情報と建物情報の入力!H52&gt;=1, IF(A30=1, IF(A30=①基本情報と建物情報の入力!$G$20, 0, IF(G31&gt;0, D30/①基本情報と建物情報の入力!H52/2, 0)), IF(A30=①基本情報と建物情報の入力!$G$20, IF(G30&gt;0, D30/①基本情報と建物情報の入力!H52/2,0), IF(G30&gt;0, IF(G31&gt;0, D30/①基本情報と建物情報の入力!H53, D30/①基本情報と建物情報の入力!H52/2), IF(G31&gt;0, D30/①基本情報と建物情報の入力!H52/2,0)))),"-"),"-")</f>
        <v>-</v>
      </c>
      <c r="DP30" s="16" t="str">
        <f>IF(A30&lt;=①基本情報と建物情報の入力!$G$20, IF(①基本情報と建物情報の入力!H52&gt;=2, IF(A30=1, IF(A30=①基本情報と建物情報の入力!$G$20, 0, IF(G31&gt;0, D30/①基本情報と建物情報の入力!H52/2, 0)), IF(A30=①基本情報と建物情報の入力!$G$20, IF(G30&gt;0, D30/①基本情報と建物情報の入力!H52/2,0), IF(G30&gt;0, IF(G31&gt;0, D30/①基本情報と建物情報の入力!H53, D30/①基本情報と建物情報の入力!H52/2), IF(G31&gt;0, D30/①基本情報と建物情報の入力!H52/2,0)))),"-"),"-")</f>
        <v>-</v>
      </c>
      <c r="DQ30" s="25" t="str">
        <f>IF(A30&lt;=①基本情報と建物情報の入力!$G$20, IF(①基本情報と建物情報の入力!H52&gt;=3, IF(A30=1, IF(A30=①基本情報と建物情報の入力!$G$20, 0, IF(G31&gt;0, D30/①基本情報と建物情報の入力!H52/2, 0)), IF(A30=①基本情報と建物情報の入力!$G$20, IF(G30&gt;0, D30/①基本情報と建物情報の入力!H52/2,0), IF(G30&gt;0, IF(G31&gt;0, D30/①基本情報と建物情報の入力!H53, D30/①基本情報と建物情報の入力!H52/2), IF(G31&gt;0, D30/①基本情報と建物情報の入力!H52/2,0)))),"-"),"-")</f>
        <v>-</v>
      </c>
      <c r="DR30" s="24" t="str">
        <f>IF(A30&lt;=①基本情報と建物情報の入力!$G$20, IF(①基本情報と建物情報の入力!H52&gt;=1, IF(A30=1, D30/①基本情報と建物情報の入力!H52, 0),"-"),"-")</f>
        <v>-</v>
      </c>
      <c r="DS30" s="16" t="str">
        <f>IF(A30&lt;=①基本情報と建物情報の入力!$G$20, IF(①基本情報と建物情報の入力!H52&gt;=1, IF(A30=1, E30, 0),"-"),"-")</f>
        <v>-</v>
      </c>
      <c r="DT30" s="16" t="str">
        <f>IF(A30&lt;=①基本情報と建物情報の入力!$G$20, IF(①基本情報と建物情報の入力!H52&gt;=1, IF(A30=1, D30/①基本情報と建物情報の入力!H52, 0),"-"),"-")</f>
        <v>-</v>
      </c>
      <c r="DU30" s="25" t="str">
        <f>IF(A30&lt;=①基本情報と建物情報の入力!$G$20, IF(①基本情報と建物情報の入力!H52&gt;=1, IF(A30=1, IF(①基本情報と建物情報の入力!H52=1, E30, 0), 0),"-"),"-")</f>
        <v>-</v>
      </c>
      <c r="DV30" s="24" t="str">
        <f>IF(A30&lt;=①基本情報と建物情報の入力!$G$20, IF(①基本情報と建物情報の入力!H52&gt;=2, IF(A30=1, D30/①基本情報と建物情報の入力!H52, 0),"-"),"-")</f>
        <v>-</v>
      </c>
      <c r="DW30" s="16" t="str">
        <f>IF(A30&lt;=①基本情報と建物情報の入力!$G$20, IF(①基本情報と建物情報の入力!H52&gt;=2, 0,"-"),"-")</f>
        <v>-</v>
      </c>
      <c r="DX30" s="16" t="str">
        <f>IF(A30&lt;=①基本情報と建物情報の入力!$G$20, IF(①基本情報と建物情報の入力!H52&gt;=2, IF(A30=1, D30/①基本情報と建物情報の入力!H52, 0),"-"),"-")</f>
        <v>-</v>
      </c>
      <c r="DY30" s="25" t="str">
        <f>IF(A30&lt;=①基本情報と建物情報の入力!$G$20, IF(①基本情報と建物情報の入力!H52&gt;=2, IF(A30=1, E30, 0),"-"),"-")</f>
        <v>-</v>
      </c>
      <c r="DZ30" s="24" t="str">
        <f>IF(A30&lt;=①基本情報と建物情報の入力!$G$20, IF(①基本情報と建物情報の入力!H52&gt;=3, IF(A30=1, D30/①基本情報と建物情報の入力!H52, 0),"-"),"-")</f>
        <v>-</v>
      </c>
      <c r="EA30" s="16" t="str">
        <f>IF(A30&lt;=①基本情報と建物情報の入力!$G$20, IF(①基本情報と建物情報の入力!H52&gt;=3, 0, "-"),"-")</f>
        <v>-</v>
      </c>
      <c r="EB30" s="16" t="str">
        <f>IF(A30&lt;=①基本情報と建物情報の入力!$G$20, IF(①基本情報と建物情報の入力!H52&gt;=3, IF(A30=1, D30/①基本情報と建物情報の入力!H52, 0),"-"),"-")</f>
        <v>-</v>
      </c>
      <c r="EC30" s="25" t="str">
        <f>IF(A30&lt;=①基本情報と建物情報の入力!$G$20, IF(①基本情報と建物情報の入力!H52&gt;=3, 0, "-"),"-")</f>
        <v>-</v>
      </c>
      <c r="ED30" s="24" t="str">
        <f>IF(A30&lt;=①基本情報と建物情報の入力!$G$20, IF(①基本情報と建物情報の入力!H52&gt;=1, IF(A30=1, IF(①基本情報と建物情報の入力!H52=1, D30*E30/①基本情報と建物情報の入力!H52/10, E30/2+D30*E30/①基本情報と建物情報の入力!H52/10),0),"-"),"-")</f>
        <v>-</v>
      </c>
      <c r="EE30" s="16" t="str">
        <f>IF(A30&lt;=①基本情報と建物情報の入力!$G$20, IF(①基本情報と建物情報の入力!H52&gt;=2, IF(A30=1, E30/2+D30*E30/①基本情報と建物情報の入力!H52/10,0),"-"),"-")</f>
        <v>-</v>
      </c>
      <c r="EF30" s="25" t="str">
        <f>IF(A30&lt;=①基本情報と建物情報の入力!$G$20, IF(①基本情報と建物情報の入力!H52&gt;=3, IF(A30=1, E30+D30*E30/①基本情報と建物情報の入力!H52/10,0),"-"),"-")</f>
        <v>-</v>
      </c>
      <c r="EG30" s="99"/>
      <c r="EH30" s="24" t="str">
        <f>IF(A30&lt;=①基本情報と建物情報の入力!$G$20, IF(①基本情報と建物情報の入力!H52&gt;=1, SUM(AT30:AU30,AW30),"-"),"-")</f>
        <v>-</v>
      </c>
      <c r="EI30" s="16" t="str">
        <f>IF(A30&lt;=①基本情報と建物情報の入力!$G$20, IF(①基本情報と建物情報の入力!H52&gt;=2, SUM(AX30:AY30,BA30),"-"),"-")</f>
        <v>-</v>
      </c>
      <c r="EJ30" s="25" t="str">
        <f>IF(A30&lt;=①基本情報と建物情報の入力!$G$20, IF(①基本情報と建物情報の入力!H52&gt;=3, SUM(BB30:BC30,BE30),"-"),"-")</f>
        <v>-</v>
      </c>
      <c r="EK30" s="24" t="str">
        <f>IF(A30&lt;=①基本情報と建物情報の入力!$G$20, IF(①基本情報と建物情報の入力!H52&gt;=1,  AV30,"-"),"-")</f>
        <v>-</v>
      </c>
      <c r="EL30" s="16" t="str">
        <f>IF(A30&lt;=①基本情報と建物情報の入力!$G$20, IF(①基本情報と建物情報の入力!H52&gt;=2,AZ30,"-"),"-")</f>
        <v>-</v>
      </c>
      <c r="EM30" s="25" t="str">
        <f>IF(A30&lt;=①基本情報と建物情報の入力!$G$20, IF(①基本情報と建物情報の入力!H52&gt;=3, BD30,"-"),"-")</f>
        <v>-</v>
      </c>
      <c r="EN30" s="24" t="str">
        <f>IF($A30&lt;=①基本情報と建物情報の入力!$G$20, IF(①基本情報と建物情報の入力!$H52&gt;=1, SUM(AE30:AF30,AH30),"-"),"-")</f>
        <v>-</v>
      </c>
      <c r="EO30" s="16" t="str">
        <f>IF($A30&lt;=①基本情報と建物情報の入力!$G$20, IF(①基本情報と建物情報の入力!$H52&gt;=2, SUM(AI30:AJ30,AL30),"-"),"-")</f>
        <v>-</v>
      </c>
      <c r="EP30" s="25" t="str">
        <f>IF($A30&lt;=①基本情報と建物情報の入力!$G$20, IF(①基本情報と建物情報の入力!$H52&gt;=3, SUM(AM30:AN30,AP30),"-"),"-")</f>
        <v>-</v>
      </c>
      <c r="EQ30" s="24" t="str">
        <f>IF($A30&lt;=①基本情報と建物情報の入力!$G$20, IF(①基本情報と建物情報の入力!$H52&gt;=1, AG30,"-"),"-")</f>
        <v>-</v>
      </c>
      <c r="ER30" s="16" t="str">
        <f>IF($A30&lt;=①基本情報と建物情報の入力!$G$20, IF(①基本情報と建物情報の入力!$H52&gt;=2, AK30,"-"),"-")</f>
        <v>-</v>
      </c>
      <c r="ES30" s="25" t="str">
        <f>IF($A30&lt;=①基本情報と建物情報の入力!$G$20, IF(①基本情報と建物情報の入力!$H52&gt;=3, AO30,"-"),"-")</f>
        <v>-</v>
      </c>
      <c r="ET30" s="99"/>
      <c r="EU30" s="24" t="str">
        <f>IF($A30&lt;=①基本情報と建物情報の入力!$G$20, IF(①基本情報と建物情報の入力!$H52&gt;=1,SUM(EH30,EK30),"-"),"-")</f>
        <v>-</v>
      </c>
      <c r="EV30" s="16" t="str">
        <f>IF($A30&lt;=①基本情報と建物情報の入力!$G$20, IF(①基本情報と建物情報の入力!$H52&gt;=2,SUM(EI30,EL30),"-"),"-")</f>
        <v>-</v>
      </c>
      <c r="EW30" s="25" t="str">
        <f>IF($A30&lt;=①基本情報と建物情報の入力!$G$20, IF(①基本情報と建物情報の入力!$H52&gt;=3,SUM(EJ30,EM30),"-"),"-")</f>
        <v>-</v>
      </c>
      <c r="EX30" s="24" t="str">
        <f>IF($A30&lt;=①基本情報と建物情報の入力!$G$20, IF(①基本情報と建物情報の入力!$H52&gt;=1,   Y30,"-"),"-")</f>
        <v>-</v>
      </c>
      <c r="EY30" s="16" t="str">
        <f>IF($A30&lt;=①基本情報と建物情報の入力!$G$20, IF(①基本情報と建物情報の入力!$H52&gt;=1,   Z30,"-"),"-")</f>
        <v>-</v>
      </c>
      <c r="EZ30" s="25" t="str">
        <f>IF($A30&lt;=①基本情報と建物情報の入力!$G$20, IF(①基本情報と建物情報の入力!$H52&gt;=1,   AA30,"-"),"-")</f>
        <v>-</v>
      </c>
      <c r="FA30" s="24" t="str">
        <f>IF($A30&lt;=①基本情報と建物情報の入力!$G$20, IF(①基本情報と建物情報の入力!$H52&gt;=1, IF($A30=1, P30, 0),"-"),"-")</f>
        <v>-</v>
      </c>
      <c r="FB30" s="16" t="str">
        <f>IF($A30&lt;=①基本情報と建物情報の入力!$G$20, IF(①基本情報と建物情報の入力!$H52&gt;=2, IF($A30=1, Q30, 0),"-"),"-")</f>
        <v>-</v>
      </c>
      <c r="FC30" s="25" t="str">
        <f>IF($A30&lt;=①基本情報と建物情報の入力!$G$20, IF(①基本情報と建物情報の入力!$H52&gt;=3, IF($A30=1, R30, 0),"-"),"-")</f>
        <v>-</v>
      </c>
      <c r="FD30" s="24" t="str">
        <f>IF($A30&lt;=①基本情報と建物情報の入力!$G$20, IF(①基本情報と建物情報の入力!$H52&gt;=1, AB30,"-"),"-")</f>
        <v>-</v>
      </c>
      <c r="FE30" s="16" t="str">
        <f>IF($A30&lt;=①基本情報と建物情報の入力!$G$20, IF(①基本情報と建物情報の入力!$H52&gt;=2, AC30,"-"),"-")</f>
        <v>-</v>
      </c>
      <c r="FF30" s="25" t="str">
        <f>IF($A30&lt;=①基本情報と建物情報の入力!$G$20, IF(①基本情報と建物情報の入力!$H52&gt;=3, AD30,"-"),"-")</f>
        <v>-</v>
      </c>
      <c r="FG30" s="24" t="str">
        <f>IF($A30&lt;=①基本情報と建物情報の入力!$G$20, IF(①基本情報と建物情報の入力!$H52&gt;=1, BF30,"-"),"-")</f>
        <v>-</v>
      </c>
      <c r="FH30" s="16" t="str">
        <f>IF($A30&lt;=①基本情報と建物情報の入力!$G$20, IF(①基本情報と建物情報の入力!$H52&gt;=2, BG30,"-"),"-")</f>
        <v>-</v>
      </c>
      <c r="FI30" s="25" t="str">
        <f>IF($A30&lt;=①基本情報と建物情報の入力!$G$20, IF(①基本情報と建物情報の入力!$H52&gt;=3, BH30,"-"),"-")</f>
        <v>-</v>
      </c>
      <c r="FJ30" s="24" t="str">
        <f>IF($A30&lt;=①基本情報と建物情報の入力!$G$20, IF(①基本情報と建物情報の入力!$H52&gt;=1, IF($A30=1, 0, BI30),"-"),"-")</f>
        <v>-</v>
      </c>
      <c r="FK30" s="16" t="str">
        <f>IF($A30&lt;=①基本情報と建物情報の入力!$G$20, IF(①基本情報と建物情報の入力!$H52&gt;=1, IF($A30=1, 0, BJ30),"-"),"-")</f>
        <v>-</v>
      </c>
      <c r="FL30" s="25" t="str">
        <f>IF($A30&lt;=①基本情報と建物情報の入力!$G$20, IF(①基本情報と建物情報の入力!$H52&gt;=1, IF($A30=1, 0, BK30),"-"),"-")</f>
        <v>-</v>
      </c>
      <c r="FM30" s="24" t="str">
        <f>IF($A30&lt;=①基本情報と建物情報の入力!$G$20, IF(①基本情報と建物情報の入力!$H52&gt;=1, BL30,"-"),"-")</f>
        <v>-</v>
      </c>
      <c r="FN30" s="16" t="str">
        <f>IF($A30&lt;=①基本情報と建物情報の入力!$G$20, IF(①基本情報と建物情報の入力!$H52&gt;=2, BM30,"-"),"-")</f>
        <v>-</v>
      </c>
      <c r="FO30" s="25" t="str">
        <f>IF($A30&lt;=①基本情報と建物情報の入力!$G$20, IF(①基本情報と建物情報の入力!$H52&gt;=3, BN30,"-"),"-")</f>
        <v>-</v>
      </c>
      <c r="FP30" s="24" t="str">
        <f>IF($A30&lt;=①基本情報と建物情報の入力!$G$20, IF(①基本情報と建物情報の入力!$H52&gt;=1, SUM(EN30,EQ30),"-"),"-")</f>
        <v>-</v>
      </c>
      <c r="FQ30" s="16" t="str">
        <f>IF($A30&lt;=①基本情報と建物情報の入力!$G$20, IF(①基本情報と建物情報の入力!$H52&gt;=2, SUM(EO30,ER30),"-"),"-")</f>
        <v>-</v>
      </c>
      <c r="FR30" s="25" t="str">
        <f>IF($A30&lt;=①基本情報と建物情報の入力!$G$20, IF(①基本情報と建物情報の入力!$H52&gt;=3, SUM(EP30,ES30),"-"),"-")</f>
        <v>-</v>
      </c>
      <c r="FS30" s="24" t="str">
        <f>IF($A30&lt;=①基本情報と建物情報の入力!$G$20, IF(①基本情報と建物情報の入力!$H52&gt;=1, AQ30,"-"),"-")</f>
        <v>-</v>
      </c>
      <c r="FT30" s="16" t="str">
        <f>IF($A30&lt;=①基本情報と建物情報の入力!$G$20, IF(①基本情報と建物情報の入力!$H52&gt;=2, AR30,"-"),"-")</f>
        <v>-</v>
      </c>
      <c r="FU30" s="25" t="str">
        <f>IF($A30&lt;=①基本情報と建物情報の入力!$G$20, IF(①基本情報と建物情報の入力!$H52&gt;=3, AS30,"-"),"-")</f>
        <v>-</v>
      </c>
      <c r="FV30" s="24" t="str">
        <f>IF($A30&lt;=①基本情報と建物情報の入力!$G$20, IF(①基本情報と建物情報の入力!$H52&gt;=1, SUM(EU30,EX30,FA30,FD30,FG30,FJ30,FM30,FP30,FS30),"-"),"-")</f>
        <v>-</v>
      </c>
      <c r="FW30" s="16" t="str">
        <f>IF($A30&lt;=①基本情報と建物情報の入力!$G$20, IF(①基本情報と建物情報の入力!$H52&gt;=2, SUM(EV30,EY30,FB30,FE30,FH30,FK30,FN30,FQ30,FT30),"-"),"-")</f>
        <v>-</v>
      </c>
      <c r="FX30" s="25" t="str">
        <f>IF($A30&lt;=①基本情報と建物情報の入力!$G$20, IF(①基本情報と建物情報の入力!$H52&gt;=3, SUM(EW30,EZ30,FC30,FF30,FI30,FL30,FO30,FR30,FU30),"-"),"-")</f>
        <v>-</v>
      </c>
      <c r="FY30" s="99"/>
      <c r="FZ30" s="24" t="str">
        <f>IF($A30&lt;=①基本情報と建物情報の入力!$G$20, ①基本情報と建物情報の入力!H$61, "-")</f>
        <v>-</v>
      </c>
      <c r="GA30" s="16" t="str">
        <f>IF($A30&lt;=①基本情報と建物情報の入力!$G$20, ①基本情報と建物情報の入力!H$62, "-")</f>
        <v>-</v>
      </c>
      <c r="GB30" s="16" t="str">
        <f>IF($A30&lt;=①基本情報と建物情報の入力!$G$20, ①基本情報と建物情報の入力!H$63, "-")</f>
        <v>-</v>
      </c>
      <c r="GC30" s="16" t="str">
        <f>IF($A30&lt;=①基本情報と建物情報の入力!$G$20, ①基本情報と建物情報の入力!H$64, "-")</f>
        <v>-</v>
      </c>
      <c r="GD30" s="16" t="str">
        <f>IF($A30&lt;=①基本情報と建物情報の入力!$G$20, ①基本情報と建物情報の入力!H$65, "-")</f>
        <v>-</v>
      </c>
      <c r="GE30" s="16" t="str">
        <f>IF($A30&lt;=①基本情報と建物情報の入力!$G$20, ①基本情報と建物情報の入力!H$66, "-")</f>
        <v>-</v>
      </c>
      <c r="GF30" s="16" t="str">
        <f>IF(A30&lt;=①基本情報と建物情報の入力!$G$20, ①基本情報と建物情報の入力!$H$66/(2*(0.09-0.15)*①基本情報と建物情報の入力!$H$66+1),"-")</f>
        <v>-</v>
      </c>
      <c r="GG30" s="16" t="str">
        <f>IF($A30&lt;=①基本情報と建物情報の入力!$G$20, ①基本情報と建物情報の入力!H$67, "-")</f>
        <v>-</v>
      </c>
      <c r="GH30" s="25" t="str">
        <f>IF($A30&lt;=①基本情報と建物情報の入力!$G$20, 4.65, "-")</f>
        <v>-</v>
      </c>
      <c r="GI30" s="99"/>
      <c r="GJ30" s="24" t="str">
        <f>IF($A30&lt;=①基本情報と建物情報の入力!$G$20,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30" s="16" t="str">
        <f t="array" ref="GK30">IF($A30&lt;=①基本情報と建物情報の入力!$G$20,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30" s="16" t="str">
        <f t="array" ref="GL30">IF($A30&lt;=①基本情報と建物情報の入力!$G$20,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30" s="16" t="str">
        <f t="array" ref="GM30">IF($A30&lt;=①基本情報と建物情報の入力!$G$20,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30" s="16" t="str">
        <f t="array" ref="GN30">IF($A30&lt;=①基本情報と建物情報の入力!$G$20,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30" s="16" t="str">
        <f t="array" ref="GO30">IF($A30&lt;=①基本情報と建物情報の入力!$G$20,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30" s="16" t="str">
        <f t="array" ref="GP30">IF($A30&lt;=①基本情報と建物情報の入力!$G$20,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30" s="16" t="str">
        <f t="array" ref="GQ30">IF($A30&lt;=①基本情報と建物情報の入力!$G$20,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30" s="16" t="str">
        <f t="array" ref="GR30">IF($A30&lt;=①基本情報と建物情報の入力!$G$20,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30" s="16" t="str">
        <f t="array" ref="GS30">IF($A30&lt;=①基本情報と建物情報の入力!$G$20,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30" s="25" t="str">
        <f t="array" ref="GT30">IF($A30&lt;=①基本情報と建物情報の入力!$G$20,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30" s="99"/>
      <c r="GV30" s="24" t="str">
        <f>IF($A30&lt;=①基本情報と建物情報の入力!$G$20, 温度差係数!$A$10, "-")</f>
        <v>-</v>
      </c>
      <c r="GW30" s="16" t="str">
        <f>IF($A30&lt;=①基本情報と建物情報の入力!$G$20,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30" s="16" t="str">
        <f>IF($A30&lt;=①基本情報と建物情報の入力!$G$20, 温度差係数!$B$10, "-")</f>
        <v>-</v>
      </c>
      <c r="GY30" s="25" t="str">
        <f>IF($A30&lt;=①基本情報と建物情報の入力!$G$20, INDEX(温度差係数!$C$10:$J$10, 0, MATCH(①基本情報と建物情報の入力!$G$13, 温度差係数!$C$9:$J$9, 0)), "-")</f>
        <v>-</v>
      </c>
      <c r="GZ30" s="99"/>
      <c r="HA30" s="24" t="str">
        <f>IF($A30&lt;=①基本情報と建物情報の入力!$G$20, IF(①基本情報と建物情報の入力!$H52&gt;=1, EH30*$FZ30*$GV30+EK30*$FZ30*$GW30,"-"),"-")</f>
        <v>-</v>
      </c>
      <c r="HB30" s="16" t="str">
        <f>IF($A30&lt;=①基本情報と建物情報の入力!$G$20, IF(①基本情報と建物情報の入力!$H52&gt;=2, EI30*$FZ30*$GV30+EL30*$FZ30*$GW30,"-"),"-")</f>
        <v>-</v>
      </c>
      <c r="HC30" s="25" t="str">
        <f>IF($A30&lt;=①基本情報と建物情報の入力!$G$20, IF(①基本情報と建物情報の入力!$H52&gt;=3, EJ30*$FZ30*$GV30+EM30*$FZ30*$GW30,"-"),"-")</f>
        <v>-</v>
      </c>
      <c r="HD30" s="24" t="str">
        <f>IF($A30&lt;=①基本情報と建物情報の入力!$G$20, IF(①基本情報と建物情報の入力!$H52&gt;=1, EX30*$GA30*$GV30,"-"),"-")</f>
        <v>-</v>
      </c>
      <c r="HE30" s="16" t="str">
        <f>IF($A30&lt;=①基本情報と建物情報の入力!$G$20, IF(①基本情報と建物情報の入力!$H52&gt;=2, EY30*$GA30*$GV30,"-"),"-")</f>
        <v>-</v>
      </c>
      <c r="HF30" s="25" t="str">
        <f>IF($A30&lt;=①基本情報と建物情報の入力!$G$20, IF(①基本情報と建物情報の入力!$H52&gt;=3, EZ30*$GA30*$GV30,"-"),"-")</f>
        <v>-</v>
      </c>
      <c r="HG30" s="24" t="str">
        <f>IF($A30&lt;=①基本情報と建物情報の入力!$G$20, IF(①基本情報と建物情報の入力!$H52&gt;=1, FA30*$GB30*$GX30,"-"),"-")</f>
        <v>-</v>
      </c>
      <c r="HH30" s="16" t="str">
        <f>IF($A30&lt;=①基本情報と建物情報の入力!$G$20, IF(①基本情報と建物情報の入力!$H52&gt;=2, FB30*$GB30*$GX30,"-"),"-")</f>
        <v>-</v>
      </c>
      <c r="HI30" s="25" t="str">
        <f>IF($A30&lt;=①基本情報と建物情報の入力!$G$20, IF(①基本情報と建物情報の入力!$H52&gt;=3, FC30*$GB30*$GX30,"-"),"-")</f>
        <v>-</v>
      </c>
      <c r="HJ30" s="24" t="str">
        <f>IF($A30&lt;=①基本情報と建物情報の入力!$G$20, IF(①基本情報と建物情報の入力!$H52&gt;=1, FD30*$GC30*$GV30,"-"),"-")</f>
        <v>-</v>
      </c>
      <c r="HK30" s="16" t="str">
        <f>IF($A30&lt;=①基本情報と建物情報の入力!$G$20, IF(①基本情報と建物情報の入力!$H52&gt;=2, FE30*$GC30*$GV30,"-"),"-")</f>
        <v>-</v>
      </c>
      <c r="HL30" s="25" t="str">
        <f>IF($A30&lt;=①基本情報と建物情報の入力!$G$20, IF(①基本情報と建物情報の入力!$H52&gt;=3, FF30*$GC30*$GV30,"-"),"-")</f>
        <v>-</v>
      </c>
      <c r="HM30" s="24" t="str">
        <f>IF($A30&lt;=①基本情報と建物情報の入力!$G$20, IF(①基本情報と建物情報の入力!$H52&gt;=1, FG30*$GD30*$GY30,"-"),"-")</f>
        <v>-</v>
      </c>
      <c r="HN30" s="16" t="str">
        <f>IF($A30&lt;=①基本情報と建物情報の入力!$G$20, IF(①基本情報と建物情報の入力!$H52&gt;=2, FH30*$GD30*$GY30,"-"),"-")</f>
        <v>-</v>
      </c>
      <c r="HO30" s="25" t="str">
        <f>IF($A30&lt;=①基本情報と建物情報の入力!$G$20, IF(①基本情報と建物情報の入力!$H52&gt;=3, FI30*$GD30*$GY30,"-"),"-")</f>
        <v>-</v>
      </c>
      <c r="HP30" s="24" t="str">
        <f>IF($A30&lt;=①基本情報と建物情報の入力!$G$20, IF(①基本情報と建物情報の入力!$H52&gt;=1, FJ30*$GE30*$GY30,"-"),"-")</f>
        <v>-</v>
      </c>
      <c r="HQ30" s="16" t="str">
        <f>IF($A30&lt;=①基本情報と建物情報の入力!$G$20, IF(①基本情報と建物情報の入力!$H52&gt;=2, FK30*$GE30*$GY30,"-"),"-")</f>
        <v>-</v>
      </c>
      <c r="HR30" s="25" t="str">
        <f>IF($A30&lt;=①基本情報と建物情報の入力!$G$20, IF(①基本情報と建物情報の入力!$H52&gt;=3, FL30*$GE30*$GY30,"-"),"-")</f>
        <v>-</v>
      </c>
      <c r="HS30" s="24" t="str">
        <f>IF($A30&lt;=①基本情報と建物情報の入力!$G$20, IF(①基本情報と建物情報の入力!$H52&gt;=1, FM30*$GF30*$GY30,"-"),"-")</f>
        <v>-</v>
      </c>
      <c r="HT30" s="16" t="str">
        <f>IF($A30&lt;=①基本情報と建物情報の入力!$G$20, IF(①基本情報と建物情報の入力!$H52&gt;=2, FN30*$GF30*$GY30,"-"),"-")</f>
        <v>-</v>
      </c>
      <c r="HU30" s="25" t="str">
        <f>IF($A30&lt;=①基本情報と建物情報の入力!$G$20, IF(①基本情報と建物情報の入力!$H52&gt;=3, FO30*$GF30*$GY30,"-"),"-")</f>
        <v>-</v>
      </c>
      <c r="HV30" s="24" t="str">
        <f>IF($A30&lt;=①基本情報と建物情報の入力!$G$20, IF(①基本情報と建物情報の入力!$H52&gt;=1, EN30*$GG30*$GV30+EQ30*$GG30*$GW30,"-"),"-")</f>
        <v>-</v>
      </c>
      <c r="HW30" s="16" t="str">
        <f>IF($A30&lt;=①基本情報と建物情報の入力!$G$20, IF(①基本情報と建物情報の入力!$H52&gt;=2, EO30*$GG30*$GV30+ER30*$GG30*$GW30,"-"),"-")</f>
        <v>-</v>
      </c>
      <c r="HX30" s="25" t="str">
        <f>IF($A30&lt;=①基本情報と建物情報の入力!$G$20, IF(①基本情報と建物情報の入力!$H52&gt;=3, EP30*$GG30*$GV30+ES30*$GG30*$GW30,"-"),"-")</f>
        <v>-</v>
      </c>
      <c r="HY30" s="24" t="str">
        <f>IF($A30&lt;=①基本情報と建物情報の入力!$G$20, IF(①基本情報と建物情報の入力!$H52&gt;=1, FS30*$GH30*$GW30,"-"),"-")</f>
        <v>-</v>
      </c>
      <c r="HZ30" s="16" t="str">
        <f>IF($A30&lt;=①基本情報と建物情報の入力!$G$20, IF(①基本情報と建物情報の入力!$H52&gt;=2, FT30*$GH30*$GW30,"-"),"-")</f>
        <v>-</v>
      </c>
      <c r="IA30" s="25" t="str">
        <f>IF($A30&lt;=①基本情報と建物情報の入力!$G$20, IF(①基本情報と建物情報の入力!$H52&gt;=3, FU30*$GH30*$GW30,"-"),"-")</f>
        <v>-</v>
      </c>
      <c r="IB30" s="99"/>
      <c r="IC30" s="24" t="str">
        <f>IF($A30&lt;=①基本情報と建物情報の入力!$G$20, IF(①基本情報と建物情報の入力!$H52&gt;=1, SUM(BP30:BQ30,BS30) *$GJ30*$GV30+BR30*$GJ30*$GW30,"-"),"-")</f>
        <v>-</v>
      </c>
      <c r="ID30" s="16" t="str">
        <f>IF($A30&lt;=①基本情報と建物情報の入力!$G$20, IF(①基本情報と建物情報の入力!$H52&gt;=2, SUM(BT30:BU30,BW30) *$GJ30*$GV30+BV30*$GJ30*$GW30,"-"),"-")</f>
        <v>-</v>
      </c>
      <c r="IE30" s="25" t="str">
        <f>IF($A30&lt;=①基本情報と建物情報の入力!$G$20, IF(①基本情報と建物情報の入力!$H52&gt;=3, SUM(BX30:BY30,CA30) *$GJ30*$GV30+BZ30*$GJ30*$GW30,"-"),"-")</f>
        <v>-</v>
      </c>
      <c r="IF30" s="24" t="str">
        <f>IF($A30&lt;=①基本情報と建物情報の入力!$G$20, IF(①基本情報と建物情報の入力!$H52&gt;=1, CB30*$GK30*$GV30,"-"),"-")</f>
        <v>-</v>
      </c>
      <c r="IG30" s="16" t="str">
        <f>IF($A30&lt;=①基本情報と建物情報の入力!$G$20, IF(①基本情報と建物情報の入力!$H52&gt;=2, CC30*$GK30*$GV30,"-"),"-")</f>
        <v>-</v>
      </c>
      <c r="IH30" s="25" t="str">
        <f>IF($A30&lt;=①基本情報と建物情報の入力!$G$20, IF(①基本情報と建物情報の入力!$H52&gt;=3, CD30*$GK30*$GV30,"-"),"-")</f>
        <v>-</v>
      </c>
      <c r="II30" s="24" t="str">
        <f>IF($A30&lt;=①基本情報と建物情報の入力!$G$20, IF(①基本情報と建物情報の入力!$H52&gt;=1, CE30*$GL30*$GV30,"-"),"-")</f>
        <v>-</v>
      </c>
      <c r="IJ30" s="16" t="str">
        <f>IF($A30&lt;=①基本情報と建物情報の入力!$G$20, IF(①基本情報と建物情報の入力!$H52&gt;=2, CF30*$GL30*$GV30,"-"),"-")</f>
        <v>-</v>
      </c>
      <c r="IK30" s="25" t="str">
        <f>IF($A30&lt;=①基本情報と建物情報の入力!$G$20, IF(①基本情報と建物情報の入力!$H52&gt;=3, CG30*$GL30*$GV30,"-"),"-")</f>
        <v>-</v>
      </c>
      <c r="IL30" s="24" t="str">
        <f>IF($A30&lt;=①基本情報と建物情報の入力!$G$20, IF(①基本情報と建物情報の入力!$H52&gt;=1, SUM(CH30:CI30,CK30)*$GM30*$GV30+CJ30*$GM30*$GW30,"-"),"-")</f>
        <v>-</v>
      </c>
      <c r="IM30" s="16" t="str">
        <f>IF($A30&lt;=①基本情報と建物情報の入力!$G$20, IF(①基本情報と建物情報の入力!$H52&gt;=2, SUM(CL30:CM30,CO30)*$GM30*$GV30+CN30*$GM30*$GW30,"-"),"-")</f>
        <v>-</v>
      </c>
      <c r="IN30" s="25" t="str">
        <f>IF($A30&lt;=①基本情報と建物情報の入力!$G$20, IF(①基本情報と建物情報の入力!$H52&gt;=3, SUM(CP30:CQ30,CS30)*$GM30*$GV30+CR30*$GM30*$GW30,"-"),"-")</f>
        <v>-</v>
      </c>
      <c r="IO30" s="24" t="str">
        <f>IF($A30&lt;=①基本情報と建物情報の入力!$G$20, IF(①基本情報と建物情報の入力!$H52&gt;=1, CT30*$GN30*$GV30,"-"),"-")</f>
        <v>-</v>
      </c>
      <c r="IP30" s="16" t="str">
        <f>IF($A30&lt;=①基本情報と建物情報の入力!$G$20, IF(①基本情報と建物情報の入力!$H52&gt;=2, CU30*$GN30*$GV30,"-"),"-")</f>
        <v>-</v>
      </c>
      <c r="IQ30" s="25" t="str">
        <f>IF($A30&lt;=①基本情報と建物情報の入力!$G$20, IF(①基本情報と建物情報の入力!$H52&gt;=3, CV30*$GN30*$GV30,"-"),"-")</f>
        <v>-</v>
      </c>
      <c r="IR30" s="24" t="str">
        <f>IF($A30&lt;=①基本情報と建物情報の入力!$G$20, IF(①基本情報と建物情報の入力!$H52&gt;=1, SUM(CW30:CX30,CZ30)*$GO30*$GV30+CY30*$GO30*$GW30,"-"),"-")</f>
        <v>-</v>
      </c>
      <c r="IS30" s="16" t="str">
        <f>IF($A30&lt;=①基本情報と建物情報の入力!$G$20, IF(①基本情報と建物情報の入力!$H52&gt;=2, SUM(DA30:DB30,DD30)*$GO30*$GV30+DC30*$GO30*$GW30,"-"),"-")</f>
        <v>-</v>
      </c>
      <c r="IT30" s="25" t="str">
        <f>IF($A30&lt;=①基本情報と建物情報の入力!$G$20, IF(①基本情報と建物情報の入力!$H52&gt;=3, SUM(DE30:DF30,DH30)*$GO30*$GV30+DG30*$GO30*$GW30,"-"),"-")</f>
        <v>-</v>
      </c>
      <c r="IU30" s="24" t="str">
        <f>IF($A30&lt;=①基本情報と建物情報の入力!$G$20, IF(①基本情報と建物情報の入力!$H52&gt;=1, DI30*$GP30*$GV30,"-"),"-")</f>
        <v>-</v>
      </c>
      <c r="IV30" s="16" t="str">
        <f>IF($A30&lt;=①基本情報と建物情報の入力!$G$20, IF(①基本情報と建物情報の入力!$H52&gt;=2, DJ30*$GP30*$GV30,"-"),"-")</f>
        <v>-</v>
      </c>
      <c r="IW30" s="25" t="str">
        <f>IF($A30&lt;=①基本情報と建物情報の入力!$G$20, IF(①基本情報と建物情報の入力!$H52&gt;=3, DK30*$GP30*$GV30,"-"),"-")</f>
        <v>-</v>
      </c>
      <c r="IX30" s="24" t="str">
        <f>IF($A30&lt;=①基本情報と建物情報の入力!$G$20, IF(①基本情報と建物情報の入力!$H52&gt;=1, DL30*$GQ30*$GV30,"-"),"-")</f>
        <v>-</v>
      </c>
      <c r="IY30" s="16" t="str">
        <f>IF($A30&lt;=①基本情報と建物情報の入力!$G$20, IF(①基本情報と建物情報の入力!$H52&gt;=2, DM30*$GQ30*$GV30,"-"),"-")</f>
        <v>-</v>
      </c>
      <c r="IZ30" s="25" t="str">
        <f>IF($A30&lt;=①基本情報と建物情報の入力!$G$20, IF(①基本情報と建物情報の入力!$H52&gt;=3, DN30*$GQ30*$GV30,"-"),"-")</f>
        <v>-</v>
      </c>
      <c r="JA30" s="24" t="str">
        <f>IF($A30&lt;=①基本情報と建物情報の入力!$G$20, IF(①基本情報と建物情報の入力!$H52&gt;=1, DO30*$GR30*$GV30,"-"),"-")</f>
        <v>-</v>
      </c>
      <c r="JB30" s="16" t="str">
        <f>IF($A30&lt;=①基本情報と建物情報の入力!$G$20, IF(①基本情報と建物情報の入力!$H52&gt;=2, DP30*$GR30*$GV30,"-"),"-")</f>
        <v>-</v>
      </c>
      <c r="JC30" s="25" t="str">
        <f>IF($A30&lt;=①基本情報と建物情報の入力!$G$20, IF(①基本情報と建物情報の入力!$H52&gt;=3, DQ30*$GR30*$GV30,"-"),"-")</f>
        <v>-</v>
      </c>
      <c r="JD30" s="24" t="str">
        <f>IF($A30&lt;=①基本情報と建物情報の入力!$G$20, IF(①基本情報と建物情報の入力!$H52&gt;=1, SUM(DR30:DS30,DU30)*$GS30*$GV30+DT30*$GS30*$GW30,"-"),"-")</f>
        <v>-</v>
      </c>
      <c r="JE30" s="16" t="str">
        <f>IF($A30&lt;=①基本情報と建物情報の入力!$G$20, IF(①基本情報と建物情報の入力!$H52&gt;=2, SUM(DV30:DW30,DY30)*$GS30*$GV30+DX30*$GS30*$GW30,"-"),"-")</f>
        <v>-</v>
      </c>
      <c r="JF30" s="25" t="str">
        <f>IF($A30&lt;=①基本情報と建物情報の入力!$G$20, IF(①基本情報と建物情報の入力!$H52&gt;=3, SUM(DZ30:EA30,EC30)*$GS30*$GV30+EB30*$GS30*$GW30,"-"),"-")</f>
        <v>-</v>
      </c>
      <c r="JG30" s="24" t="str">
        <f>IF($A30&lt;=①基本情報と建物情報の入力!$G$20, IF(①基本情報と建物情報の入力!$H52&gt;=1, ED30*$GT30*$GX30,"-"),"-")</f>
        <v>-</v>
      </c>
      <c r="JH30" s="16" t="str">
        <f>IF($A30&lt;=①基本情報と建物情報の入力!$G$20, IF(①基本情報と建物情報の入力!$H52&gt;=2, EE30*$GT30*$GX30,"-"),"-")</f>
        <v>-</v>
      </c>
      <c r="JI30" s="25" t="str">
        <f>IF($A30&lt;=①基本情報と建物情報の入力!$G$20, IF(①基本情報と建物情報の入力!$H52&gt;=3, EF30*$GT30*$GX30,"-"),"-")</f>
        <v>-</v>
      </c>
      <c r="JJ30" s="99"/>
      <c r="JK30" s="24" t="str">
        <f>IF($A30&lt;=①基本情報と建物情報の入力!$G$20, IF(①基本情報と建物情報の入力!$H52&gt;=1, SUM(HA30,HD30,HG30,HJ30,HM30,HP30,HS30,HV30,HY30)+SUM(IC30,IF30,II30,IL30,IO30,IR30,IU30,IX30,JA30,JD30,JG30),"-"),"-")</f>
        <v>-</v>
      </c>
      <c r="JL30" s="16" t="str">
        <f>IF($A30&lt;=①基本情報と建物情報の入力!$G$20, IF(①基本情報と建物情報の入力!$H52&gt;=2, SUM(HB30,HE30,HH30,HK30,HN30,HQ30,HT30,HW30,HZ30)+SUM(ID30,IG30,IJ30,IM30,IP30,IS30,IV30,IY30,JB30,JE30,JH30),"-"),"-")</f>
        <v>-</v>
      </c>
      <c r="JM30" s="25" t="str">
        <f>IF($A30&lt;=①基本情報と建物情報の入力!$G$20, IF(①基本情報と建物情報の入力!$H52&gt;=3, SUM(HC30,HF30,HI30,HL30,HO30,HR30,HU30,HX30,IA30)+SUM(IE30,IH30,IK30,IN30,IQ30,IT30,IW30,IZ30,JC30,JF30,JI30),"-"),"-")</f>
        <v>-</v>
      </c>
      <c r="JN30" s="16" t="str">
        <f>IF($A30&lt;=①基本情報と建物情報の入力!$G$20, IF(①基本情報と建物情報の入力!$H52&gt;=1, ROUNDUP(JK30/FV30, 2),"-"),"-")</f>
        <v>-</v>
      </c>
      <c r="JO30" s="16" t="str">
        <f>IF($A30&lt;=①基本情報と建物情報の入力!$G$20, IF(①基本情報と建物情報の入力!$H52&gt;=2, ROUNDUP(JL30/FW30, 2),"-"),"-")</f>
        <v>-</v>
      </c>
      <c r="JP30" s="16" t="str">
        <f>IF($A30&lt;=①基本情報と建物情報の入力!$G$20, IF(①基本情報と建物情報の入力!$H52&gt;=3, ROUNDUP(JM30/FX30, 2),"-"),"-")</f>
        <v>-</v>
      </c>
      <c r="JQ30" s="99"/>
      <c r="JR30" s="101" t="str">
        <f>IF($A30&lt;=①基本情報と建物情報の入力!$G$20, INDEX(方位係数!$B$7:$H$16, MATCH(JR$4, 方位係数!$A$7:$A$16,0), MATCH(①基本情報と建物情報の入力!$G$13, 方位係数!$B$6:$I$6,0)),"-")</f>
        <v>-</v>
      </c>
      <c r="JS30" s="101" t="str">
        <f>IF($A30&lt;=①基本情報と建物情報の入力!$G$20, INDEX(方位係数!$B$7:$H$16, MATCH(JS$4, 方位係数!$A$7:$A$16,0), MATCH(①基本情報と建物情報の入力!$G$13, 方位係数!$B$6:$I$6,0)),"-")</f>
        <v>-</v>
      </c>
      <c r="JT30" s="101" t="str">
        <f>IF($A30&lt;=①基本情報と建物情報の入力!$G$20, INDEX(方位係数!$B$7:$H$16, MATCH(JT$4, 方位係数!$A$7:$A$16,0), MATCH(①基本情報と建物情報の入力!$G$13, 方位係数!$B$6:$I$6,0)),"-")</f>
        <v>-</v>
      </c>
      <c r="JU30" s="101" t="str">
        <f>IF($A30&lt;=①基本情報と建物情報の入力!$G$20, INDEX(方位係数!$B$7:$H$16, MATCH(JU$4, 方位係数!$A$7:$A$16,0), MATCH(①基本情報と建物情報の入力!$G$13, 方位係数!$B$6:$I$6,0)),"-")</f>
        <v>-</v>
      </c>
      <c r="JV30" s="101" t="str">
        <f>IF($A30&lt;=①基本情報と建物情報の入力!$G$20, INDEX(方位係数!$B$7:$H$16, MATCH(JV$4, 方位係数!$A$7:$A$16,0), MATCH(①基本情報と建物情報の入力!$G$13, 方位係数!$B$6:$I$6,0)),"-")</f>
        <v>-</v>
      </c>
      <c r="JW30" s="99"/>
      <c r="JX30" s="24" t="str">
        <f>IF($A30&lt;=①基本情報と建物情報の入力!$G$20, IF(①基本情報と建物情報の入力!$H52&gt;=1, IF(AT30=0, 0, AT30*0.034*($FZ30+(BP30*$GJ30+$CE30*$GL30+CH30*$GM30+CW30*$GO30+DR30*$GS30)/AT30)*JR30),"-"),"-")</f>
        <v>-</v>
      </c>
      <c r="JY30" s="16" t="str">
        <f>IF($A30&lt;=①基本情報と建物情報の入力!$G$20, IF(①基本情報と建物情報の入力!$H52&gt;=1, IF(AU30=0, 0, AU30*0.034*($FZ30+(BQ30*$GJ30+$CE30*$GL30+CI30*$GM30+CX30*$GO30+DS30*$GS30)/AU30)*JS30),"-"),"-")</f>
        <v>-</v>
      </c>
      <c r="JZ30" s="16" t="str">
        <f>IF($A30&lt;=①基本情報と建物情報の入力!$G$20, IF(①基本情報と建物情報の入力!$H52&gt;=1, IF(AV30=0, 0, AV30*0.034*($FZ30+(BR30*$GJ30+$CE30*$GL30+CJ30*$GM30+CY30*$GO30+DT30*$GS30)/AV30)*JT30),"-"),"-")</f>
        <v>-</v>
      </c>
      <c r="KA30" s="25" t="str">
        <f>IF($A30&lt;=①基本情報と建物情報の入力!$G$20, IF(①基本情報と建物情報の入力!$H52&gt;=1, IF(AW30=0, 0, AW30*0.034*($FZ30+(BS30*$GJ30+$CE30*$GL30+CK30*$GM30+CZ30*$GO30+DU30*$GS30)/AW30)*JU30),"-"),"-")</f>
        <v>-</v>
      </c>
      <c r="KB30" s="24" t="str">
        <f>IF($A30&lt;=①基本情報と建物情報の入力!$G$20, IF(①基本情報と建物情報の入力!$H52&gt;=2, IF(AX30=0, 0, AX30*0.034*($FZ30+(BT30*$GJ30+$CF30*$GL30+CL30*$GM30+DA30*$GO30+DV30*$GS30)/AX30)*JR30),"-"),"-")</f>
        <v>-</v>
      </c>
      <c r="KC30" s="16" t="str">
        <f>IF($A30&lt;=①基本情報と建物情報の入力!$G$20, IF(①基本情報と建物情報の入力!$H52&gt;=2, IF(AY30=0, 0, AY30*0.034*($FZ30+(BU30*$GJ30+$CF30*$GL30+CM30*$GM30+DB30*$GO30+DW30*$GS30)/AY30)*JS30),"-"),"-")</f>
        <v>-</v>
      </c>
      <c r="KD30" s="16" t="str">
        <f>IF($A30&lt;=①基本情報と建物情報の入力!$G$20, IF(①基本情報と建物情報の入力!$H52&gt;=2, IF(AZ30=0, 0, AZ30*0.034*($FZ30+(BV30*$GJ30+$CF30*$GL30+CN30*$GM30+DC30*$GO30+DX30*$GS30)/AZ30)*JT30),"-"),"-")</f>
        <v>-</v>
      </c>
      <c r="KE30" s="25" t="str">
        <f>IF($A30&lt;=①基本情報と建物情報の入力!$G$20, IF(①基本情報と建物情報の入力!$H52&gt;=2, IF(BA30=0, 0, BA30*0.034*($FZ30+(BW30*$GJ30+$CF30*$GL30+CO30*$GM30+DD30*$GO30+DY30*$GS30)/BA30)*JU30),"-"),"-")</f>
        <v>-</v>
      </c>
      <c r="KF30" s="24" t="str">
        <f>IF($A30&lt;=①基本情報と建物情報の入力!$G$20, IF(①基本情報と建物情報の入力!$H52&gt;=3, IF(BB30=0, 0, BB30*0.034*($FZ30+(BX30*$GJ30+$CG30*$GL30+CP30*$GM30+DE30*$GO30+DZ30*$GS30)/BB30)*JR30),"-"),"-")</f>
        <v>-</v>
      </c>
      <c r="KG30" s="16" t="str">
        <f>IF($A30&lt;=①基本情報と建物情報の入力!$G$20, IF(①基本情報と建物情報の入力!$H52&gt;=3, IF(BC30=0, 0, BC30*0.034*($FZ30+(BY30*$GJ30+$CG30*$GL30+CQ30*$GM30+DF30*$GO30+EA30*$GS30)/BC30)*JS30),"-"),"-")</f>
        <v>-</v>
      </c>
      <c r="KH30" s="16" t="str">
        <f>IF($A30&lt;=①基本情報と建物情報の入力!$G$20, IF(①基本情報と建物情報の入力!$H52&gt;=3, IF(BD30=0, 0, BD30*0.034*($FZ30+(BZ30*$GJ30+$CG30*$GL30+CR30*$GM30+DG30*$GO30+EB30*$GS30)/BD30)*JT30),"-"),"-")</f>
        <v>-</v>
      </c>
      <c r="KI30" s="25" t="str">
        <f>IF($A30&lt;=①基本情報と建物情報の入力!$G$20, IF(①基本情報と建物情報の入力!$H52&gt;=3, IF(BE30=0, 0, BE30*0.034*($FZ30+(CA30*$GJ30+$CG30*$GL30+CS30*$GM30+DH30*$GO30+EC30*$GS30)/BE30)*JU30),"-"),"-")</f>
        <v>-</v>
      </c>
      <c r="KJ30" s="24" t="str">
        <f>IF($A30&lt;=①基本情報と建物情報の入力!$G$20, IF(①基本情報と建物情報の入力!$H52&gt;=1, IF(EX30=0, 0, EX30*0.034*($GA30+(CB30*$GK30+CT30*$GN30+DL30*$GQ30)/EX30)*$JV30),"-"),"-")</f>
        <v>-</v>
      </c>
      <c r="KK30" s="16" t="str">
        <f>IF($A30&lt;=①基本情報と建物情報の入力!$G$20, IF(①基本情報と建物情報の入力!$H52&gt;=2, IF(EY30=0, 0, EY30*0.034*($GA30+(CC30*$GK30+CU30*$GN30+DM30*$GQ30)/EY30)*$JV30),"-"),"-")</f>
        <v>-</v>
      </c>
      <c r="KL30" s="25" t="str">
        <f>IF($A30&lt;=①基本情報と建物情報の入力!$G$20, IF(①基本情報と建物情報の入力!$H52&gt;=3, IF(EZ30=0, 0, EZ30*0.034*($GA30+(CD30*$GK30+CV30*$GN30+DN30*$GQ30)/EZ30)*$JV30),"-"),"-")</f>
        <v>-</v>
      </c>
      <c r="KM30" s="24" t="str">
        <f>IF($A30&lt;=①基本情報と建物情報の入力!$G$20, 0.51,"-")</f>
        <v>-</v>
      </c>
      <c r="KN30" s="25" t="str">
        <f>IF($A30&lt;=①基本情報と建物情報の入力!$G$20, IF(①基本情報と建物情報の入力!$H52&gt;=1, ①基本情報と建物情報の入力!$H$68,"-"),"-")</f>
        <v>-</v>
      </c>
      <c r="KO30" s="24" t="str">
        <f>IF($A30&lt;=①基本情報と建物情報の入力!$G$20, IF(①基本情報と建物情報の入力!$H52&gt;=1, AE30*$KM30*$KN30*JR30,"-"),"-")</f>
        <v>-</v>
      </c>
      <c r="KP30" s="16" t="str">
        <f>IF($A30&lt;=①基本情報と建物情報の入力!$G$20, IF(①基本情報と建物情報の入力!$H52&gt;=1, AF30*$KM30*$KN30,"-"),"-")</f>
        <v>-</v>
      </c>
      <c r="KQ30" s="16" t="str">
        <f>IF($A30&lt;=①基本情報と建物情報の入力!$G$20, IF(①基本情報と建物情報の入力!$H52&gt;=1, AG30*$KM30*$KN30,"-"),"-")</f>
        <v>-</v>
      </c>
      <c r="KR30" s="25" t="str">
        <f>IF($A30&lt;=①基本情報と建物情報の入力!$G$20, IF(①基本情報と建物情報の入力!$H52&gt;=1, AH30*$KM30*$KN30,"-"),"-")</f>
        <v>-</v>
      </c>
      <c r="KS30" s="24" t="str">
        <f>IF($A30&lt;=①基本情報と建物情報の入力!$G$20, IF(①基本情報と建物情報の入力!$H52&gt;=2, AI30*$KM30*$KN30*JR30,"-"),"-")</f>
        <v>-</v>
      </c>
      <c r="KT30" s="16" t="str">
        <f>IF($A30&lt;=①基本情報と建物情報の入力!$G$20, IF(①基本情報と建物情報の入力!$H52&gt;=2, AJ30*$KM30*$KN30*JS30,"-"),"-")</f>
        <v>-</v>
      </c>
      <c r="KU30" s="16" t="str">
        <f>IF($A30&lt;=①基本情報と建物情報の入力!$G$20, IF(①基本情報と建物情報の入力!$H52&gt;=2, AK30*$KM30*$KN30*JT30,"-"),"-")</f>
        <v>-</v>
      </c>
      <c r="KV30" s="25" t="str">
        <f>IF($A30&lt;=①基本情報と建物情報の入力!$G$20, IF(①基本情報と建物情報の入力!$H52&gt;=2, AL30*$KM30*$KN30*JU30,"-"),"-")</f>
        <v>-</v>
      </c>
      <c r="KW30" s="24" t="str">
        <f>IF($A30&lt;=①基本情報と建物情報の入力!$G$20, IF(①基本情報と建物情報の入力!$H52&gt;=3, AM30*$KM30*$KN30*JR30,"-"),"-")</f>
        <v>-</v>
      </c>
      <c r="KX30" s="16" t="str">
        <f>IF($A30&lt;=①基本情報と建物情報の入力!$G$20, IF(①基本情報と建物情報の入力!$H52&gt;=3, AN30*$KM30*$KN30*JS30,"-"),"-")</f>
        <v>-</v>
      </c>
      <c r="KY30" s="16" t="str">
        <f>IF($A30&lt;=①基本情報と建物情報の入力!$G$20, IF(①基本情報と建物情報の入力!$H52&gt;=3, AO30*$KM30*$KN30*JT30,"-"),"-")</f>
        <v>-</v>
      </c>
      <c r="KZ30" s="25" t="str">
        <f>IF($A30&lt;=①基本情報と建物情報の入力!$G$20, IF(①基本情報と建物情報の入力!$H52&gt;=3, AP30*$KM30*$KN30*JU30,"-"),"-")</f>
        <v>-</v>
      </c>
      <c r="LA30" s="16" t="str">
        <f>IF($A30&lt;=①基本情報と建物情報の入力!$G$20, IF(①基本情報と建物情報の入力!$H52&gt;=1, SUM(JX30:KA30,KJ30,KO30:KR30), "-"), "-")</f>
        <v>-</v>
      </c>
      <c r="LB30" s="16" t="str">
        <f>IF($A30&lt;=①基本情報と建物情報の入力!$G$20, IF(①基本情報と建物情報の入力!$H52&gt;=2, SUM(KB30:KE30,KK30,KS30:KV30), "-"), "-")</f>
        <v>-</v>
      </c>
      <c r="LC30" s="16" t="str">
        <f>IF($A30&lt;=①基本情報と建物情報の入力!$G$20, IF(①基本情報と建物情報の入力!$H52&gt;=3, SUM(KF30:KI30,KL30,KW30:KZ30), "-"), "-")</f>
        <v>-</v>
      </c>
      <c r="LD30" s="137" t="str">
        <f>IF($A30&lt;=①基本情報と建物情報の入力!$G$20, IF(①基本情報と建物情報の入力!$H52&gt;=1, ROUNDDOWN(LA30/FV30*100, 1),"-"),"-")</f>
        <v>-</v>
      </c>
      <c r="LE30" s="138" t="str">
        <f>IF($A30&lt;=①基本情報と建物情報の入力!$G$20, IF(①基本情報と建物情報の入力!$H52&gt;=2, ROUNDDOWN(LB30/FW30*100, 1),"-"),"-")</f>
        <v>-</v>
      </c>
      <c r="LF30" s="139" t="str">
        <f>IF($A30&lt;=①基本情報と建物情報の入力!$G$20, IF(①基本情報と建物情報の入力!$H52&gt;=3, ROUNDDOWN(LC30/FX30*100, 1),"-"),"-")</f>
        <v>-</v>
      </c>
      <c r="LG30" s="99"/>
      <c r="LH30" s="102" t="str">
        <f>IF($A30&lt;=①基本情報と建物情報の入力!$G$20, INDEX(方位係数!$B$21:$I$30, MATCH(LH$4, 方位係数!$A$21:$A$30,0), MATCH(①基本情報と建物情報の入力!$G$13, 方位係数!$B$20:$I$20,0)),"-")</f>
        <v>-</v>
      </c>
      <c r="LI30" s="101" t="str">
        <f>IF($A30&lt;=①基本情報と建物情報の入力!$G$20, INDEX(方位係数!$B$21:$I$30, MATCH(LI$4, 方位係数!$A$21:$A$30,0), MATCH(①基本情報と建物情報の入力!$G$13, 方位係数!$B$20:$I$20,0)),"-")</f>
        <v>-</v>
      </c>
      <c r="LJ30" s="101" t="str">
        <f>IF($A30&lt;=①基本情報と建物情報の入力!$G$20, INDEX(方位係数!$B$21:$I$30, MATCH(LJ$4, 方位係数!$A$21:$A$30,0), MATCH(①基本情報と建物情報の入力!$G$13, 方位係数!$B$20:$I$20,0)),"-")</f>
        <v>-</v>
      </c>
      <c r="LK30" s="101" t="str">
        <f>IF($A30&lt;=①基本情報と建物情報の入力!$G$20, INDEX(方位係数!$B$21:$I$30, MATCH(LK$4, 方位係数!$A$21:$A$30,0), MATCH(①基本情報と建物情報の入力!$G$13, 方位係数!$B$20:$I$20,0)),"-")</f>
        <v>-</v>
      </c>
      <c r="LL30" s="103" t="str">
        <f>IF($A30&lt;=①基本情報と建物情報の入力!$G$20, INDEX(方位係数!$B$21:$I$30, MATCH(LL$4, 方位係数!$A$21:$A$30,0), MATCH(①基本情報と建物情報の入力!$G$13, 方位係数!$B$20:$I$20,0)),"-")</f>
        <v>-</v>
      </c>
      <c r="LM30" s="99"/>
      <c r="LN30" s="46" t="str">
        <f>IF($A30&lt;=①基本情報と建物情報の入力!$G$20, IF(①基本情報と建物情報の入力!$H52&gt;=1, IF(AT30=0, 0, AT30*0.034*($FZ30+(BP30*$GJ30+$CE30*$GL30+CH30*$GM30+CW30*$GO30+DR30*$GS30)/AT30)*LH30),"-"),"-")</f>
        <v>-</v>
      </c>
      <c r="LO30" s="47" t="str">
        <f>IF($A30&lt;=①基本情報と建物情報の入力!$G$20, IF(①基本情報と建物情報の入力!$H52&gt;=1, IF(AU30=0, 0, AU30*0.034*($FZ30+(BQ30*$GJ30+$CE30*$GL30+CI30*$GM30+CX30*$GO30+DS30*$GS30)/AU30)*LI30),"-"),"-")</f>
        <v>-</v>
      </c>
      <c r="LP30" s="47" t="str">
        <f>IF($A30&lt;=①基本情報と建物情報の入力!$G$20, IF(①基本情報と建物情報の入力!$H52&gt;=1, IF(AV30=0, 0, AV30*0.034*($FZ30+(BR30*$GJ30+$CE30*$GL30+CJ30*$GM30+CY30*$GO30+DT30*$GS30)/AV30)*LJ30),"-"),"-")</f>
        <v>-</v>
      </c>
      <c r="LQ30" s="104" t="str">
        <f>IF($A30&lt;=①基本情報と建物情報の入力!$G$20, IF(①基本情報と建物情報の入力!$H52&gt;=1, IF(AW30=0, 0, AW30*0.034*($FZ30+(BS30*$GJ30+$CE30*$GL30+CK30*$GM30+CZ30*$GO30+DU30*$GS30)/AW30)*LK30),"-"),"-")</f>
        <v>-</v>
      </c>
      <c r="LR30" s="24" t="str">
        <f>IF($A30&lt;=①基本情報と建物情報の入力!$G$20, IF(①基本情報と建物情報の入力!$H52&gt;=2, IF(AX30=0, 0, AX30*0.034*($FZ30+(BT30*$GJ30+$CF30*$GL30+CL30*$GM30+DA30*$GO30+DV30*$GS30)/AX30)*LH30),"-"),"-")</f>
        <v>-</v>
      </c>
      <c r="LS30" s="16" t="str">
        <f>IF($A30&lt;=①基本情報と建物情報の入力!$G$20, IF(①基本情報と建物情報の入力!$H52&gt;=2, IF(AY30=0, 0, AY30*0.034*($FZ30+(BU30*$GJ30+$CF30*$GL30+CM30*$GM30+DB30*$GO30+DW30*$GS30)/AY30)*LI30),"-"),"-")</f>
        <v>-</v>
      </c>
      <c r="LT30" s="16" t="str">
        <f>IF($A30&lt;=①基本情報と建物情報の入力!$G$20, IF(①基本情報と建物情報の入力!$H52&gt;=2, IF(AZ30=0, 0, AZ30*0.034*($FZ30+(BV30*$GJ30+$CF30*$GL30+CN30*$GM30+DC30*$GO30+DX30*$GS30)/AZ30)*LJ30),"-"),"-")</f>
        <v>-</v>
      </c>
      <c r="LU30" s="25" t="str">
        <f>IF($A30&lt;=①基本情報と建物情報の入力!$G$20, IF(①基本情報と建物情報の入力!$H52&gt;=2, IF(BA30=0, 0, BA30*0.034*($FZ30+(BW30*$GJ30+$CF30*$GL30+CO30*$GM30+DD30*$GO30+DY30*$GS30)/BA30)*LK30),"-"),"-")</f>
        <v>-</v>
      </c>
      <c r="LV30" s="24" t="str">
        <f>IF($A30&lt;=①基本情報と建物情報の入力!$G$20, IF(①基本情報と建物情報の入力!$H52&gt;=3, IF(BB30=0, 0, BB30*0.034*($FZ30+(BX30*$GJ30+$CG30*$GL30+CP30*$GM30+DE30*$GO30+DZ30*$GS30)/BB30)*LH30),"-"),"-")</f>
        <v>-</v>
      </c>
      <c r="LW30" s="16" t="str">
        <f>IF($A30&lt;=①基本情報と建物情報の入力!$G$20, IF(①基本情報と建物情報の入力!$H52&gt;=3, IF(BC30=0, 0, BC30*0.034*($FZ30+(BY30*$GJ30+$CG30*$GL30+CQ30*$GM30+DF30*$GO30+EA30*$GS30)/BC30)*LI30),"-"),"-")</f>
        <v>-</v>
      </c>
      <c r="LX30" s="16" t="str">
        <f>IF($A30&lt;=①基本情報と建物情報の入力!$G$20, IF(①基本情報と建物情報の入力!$H52&gt;=3, IF(BD30=0, 0, BD30*0.034*($FZ30+(BZ30*$GJ30+$CG30*$GL30+CR30*$GM30+DG30*$GO30+EB30*$GS30)/BD30)*LJ30),"-"),"-")</f>
        <v>-</v>
      </c>
      <c r="LY30" s="25" t="str">
        <f>IF($A30&lt;=①基本情報と建物情報の入力!$G$20, IF(①基本情報と建物情報の入力!$H52&gt;=3, IF(BE30=0, 0, BE30*0.034*($FZ30+(CA30*$GJ30+$CG30*$GL30+CS30*$GM30+DH30*$GO30+EC30*$GS30)/BE30)*LK30),"-"),"-")</f>
        <v>-</v>
      </c>
      <c r="LZ30" s="16" t="str">
        <f>IF($A30&lt;=①基本情報と建物情報の入力!$G$20, IF(①基本情報と建物情報の入力!$H52&gt;=1, IF(EX30=0, 0, EX30*0.034*($GA30+(CB30*$GK30+CT30*$GN30+DL30*$GQ30)/EX30)*$LL30),"-"),"-")</f>
        <v>-</v>
      </c>
      <c r="MA30" s="16" t="str">
        <f>IF($A30&lt;=①基本情報と建物情報の入力!$G$20, IF(①基本情報と建物情報の入力!$H52&gt;=2, IF(EY30=0, 0, EY30*0.034*($GA30+(CC30*$GK30+CU30*$GN30+DM30*$GQ30)/EY30)*$LL30),"-"),"-")</f>
        <v>-</v>
      </c>
      <c r="MB30" s="16" t="str">
        <f>IF($A30&lt;=①基本情報と建物情報の入力!$G$20, IF(①基本情報と建物情報の入力!$H52&gt;=3, IF(EZ30=0, 0, EZ30*0.034*($GA30+(CD30*$GK30+CV30*$GN30+DN30*$GQ30)/EZ30)*$LL30),"-"),"-")</f>
        <v>-</v>
      </c>
      <c r="MC30" s="24" t="str">
        <f>IF($A30&lt;=①基本情報と建物情報の入力!$G$20, 0.93,"-")</f>
        <v>-</v>
      </c>
      <c r="MD30" s="25" t="str">
        <f>IF($A30&lt;=①基本情報と建物情報の入力!$G$20, IF(①基本情報と建物情報の入力!$H52&gt;=1, ①基本情報と建物情報の入力!$H$69,"-"),"-")</f>
        <v>-</v>
      </c>
      <c r="ME30" s="24" t="str">
        <f>IF($A30&lt;=①基本情報と建物情報の入力!$G$20, IF(①基本情報と建物情報の入力!$H52&gt;=1, AE30*$MC30*$MD30*LH30,"-"),"-")</f>
        <v>-</v>
      </c>
      <c r="MF30" s="16" t="str">
        <f>IF($A30&lt;=①基本情報と建物情報の入力!$G$20, IF(①基本情報と建物情報の入力!$H52&gt;=1, AF30*$MC30*$MD30*LI30,"-"),"-")</f>
        <v>-</v>
      </c>
      <c r="MG30" s="16" t="str">
        <f>IF($A30&lt;=①基本情報と建物情報の入力!$G$20, IF(①基本情報と建物情報の入力!$H52&gt;=1, AG30*$MC30*$MD30*LJ30,"-"),"-")</f>
        <v>-</v>
      </c>
      <c r="MH30" s="25" t="str">
        <f>IF($A30&lt;=①基本情報と建物情報の入力!$G$20, IF(①基本情報と建物情報の入力!$H52&gt;=1, AH30*$MC30*$MD30*LK30,"-"),"-")</f>
        <v>-</v>
      </c>
      <c r="MI30" s="24" t="str">
        <f>IF($A30&lt;=①基本情報と建物情報の入力!$G$20, IF(①基本情報と建物情報の入力!$H52&gt;=2, AI30*$MC30*$MD30*LH30,"-"),"-")</f>
        <v>-</v>
      </c>
      <c r="MJ30" s="16" t="str">
        <f>IF($A30&lt;=①基本情報と建物情報の入力!$G$20, IF(①基本情報と建物情報の入力!$H52&gt;=2, AJ30*$MC30*$MD30*LI30,"-"),"-")</f>
        <v>-</v>
      </c>
      <c r="MK30" s="16" t="str">
        <f>IF($A30&lt;=①基本情報と建物情報の入力!$G$20, IF(①基本情報と建物情報の入力!$H52&gt;=2, AK30*$MC30*$MD30*LJ30,"-"),"-")</f>
        <v>-</v>
      </c>
      <c r="ML30" s="25" t="str">
        <f>IF($A30&lt;=①基本情報と建物情報の入力!$G$20, IF(①基本情報と建物情報の入力!$H52&gt;=2, AL30*$MC30*$MD30*LK30,"-"),"-")</f>
        <v>-</v>
      </c>
      <c r="MM30" s="24" t="str">
        <f>IF($A30&lt;=①基本情報と建物情報の入力!$G$20, IF(①基本情報と建物情報の入力!$H52&gt;=3, AM30*$MC30*$MD30*LH30,"-"),"-")</f>
        <v>-</v>
      </c>
      <c r="MN30" s="16" t="str">
        <f>IF($A30&lt;=①基本情報と建物情報の入力!$G$20, IF(①基本情報と建物情報の入力!$H52&gt;=3, AN30*$MC30*$MD30*LI30,"-"),"-")</f>
        <v>-</v>
      </c>
      <c r="MO30" s="16" t="str">
        <f>IF($A30&lt;=①基本情報と建物情報の入力!$G$20, IF(①基本情報と建物情報の入力!$H52&gt;=3, AO30*$MC30*$MD30*LJ30,"-"),"-")</f>
        <v>-</v>
      </c>
      <c r="MP30" s="25" t="str">
        <f>IF($A30&lt;=①基本情報と建物情報の入力!$G$20, IF(①基本情報と建物情報の入力!$H52&gt;=3, AP30*$MC30*$MD30*LK30,"-"),"-")</f>
        <v>-</v>
      </c>
      <c r="MQ30" s="16" t="str">
        <f>IF($A30&lt;=①基本情報と建物情報の入力!$G$20, IF(①基本情報と建物情報の入力!$H52&gt;=1, SUM(LN30:LQ30,LZ30,ME30:MH30), "-"), "-")</f>
        <v>-</v>
      </c>
      <c r="MR30" s="16" t="str">
        <f>IF($A30&lt;=①基本情報と建物情報の入力!$G$20, IF(①基本情報と建物情報の入力!$H52&gt;=2, SUM(LR30:LU30,MA30,MI30:ML30), "-"), "-")</f>
        <v>-</v>
      </c>
      <c r="MS30" s="16" t="str">
        <f>IF($A30&lt;=①基本情報と建物情報の入力!$G$20, IF(①基本情報と建物情報の入力!$H52&gt;=3, SUM(LV30:LY30,MB30,MM30:MP30), "-"), "-")</f>
        <v>-</v>
      </c>
      <c r="MT30" s="137" t="str">
        <f>IF($A30&lt;=①基本情報と建物情報の入力!$G$20, IF(①基本情報と建物情報の入力!$H52&gt;=1, ROUNDUP(MQ30/FV30*100,1),"-"),"-")</f>
        <v>-</v>
      </c>
      <c r="MU30" s="138" t="str">
        <f>IF($A30&lt;=①基本情報と建物情報の入力!$G$20, IF(①基本情報と建物情報の入力!$H52&gt;=2,ROUNDUP(MR30/FW30*100,1),"-"),"-")</f>
        <v>-</v>
      </c>
      <c r="MV30" s="139" t="str">
        <f>IF($A30&lt;=①基本情報と建物情報の入力!$G$20, IF(①基本情報と建物情報の入力!$H52&gt;=3, ROUNDUP(MS30/FX30*100,1),"-"),"-")</f>
        <v>-</v>
      </c>
      <c r="MW30" s="99"/>
      <c r="MX30" s="24" t="str">
        <f>IF($A30&lt;=①基本情報と建物情報の入力!$G$20, IF(①基本情報と建物情報の入力!$H52&gt;=1, 1,"-"), "-")</f>
        <v>-</v>
      </c>
      <c r="MY30" s="16" t="str">
        <f>IF($A30&lt;=①基本情報と建物情報の入力!$G$20, IF(①基本情報と建物情報の入力!$H52&gt;=2, 1,"-"), "-")</f>
        <v>-</v>
      </c>
      <c r="MZ30" s="25" t="str">
        <f>IF($A30&lt;=①基本情報と建物情報の入力!$G$20, IF(①基本情報と建物情報の入力!$H52&gt;=3, ①基本情報と建物情報の入力!$H52-2,"-"), "-")</f>
        <v>-</v>
      </c>
      <c r="NA30" s="24" t="str">
        <f>IF($A30&lt;=①基本情報と建物情報の入力!$G$20, IF(①基本情報と建物情報の入力!$H52&gt;=1, FV30*MX30, "-"),"-")</f>
        <v>-</v>
      </c>
      <c r="NB30" s="16" t="str">
        <f>IF($A30&lt;=①基本情報と建物情報の入力!$G$20, IF(①基本情報と建物情報の入力!$H52&gt;=2, FW30*MY30, "-"),"-")</f>
        <v>-</v>
      </c>
      <c r="NC30" s="25" t="str">
        <f>IF($A30&lt;=①基本情報と建物情報の入力!$G$20, IF(①基本情報と建物情報の入力!$H52&gt;=3, FX30*MZ30, "-"),"-")</f>
        <v>-</v>
      </c>
      <c r="ND30" s="24" t="str">
        <f>IF($A30&lt;=①基本情報と建物情報の入力!$G$20, IF(①基本情報と建物情報の入力!$H52&gt;=1,  JK30*MX30, "-"),"-")</f>
        <v>-</v>
      </c>
      <c r="NE30" s="16" t="str">
        <f>IF($A30&lt;=①基本情報と建物情報の入力!$G$20, IF(①基本情報と建物情報の入力!$H52&gt;=2,  JL30*MY30, "-"),"-")</f>
        <v>-</v>
      </c>
      <c r="NF30" s="25" t="str">
        <f>IF($A30&lt;=①基本情報と建物情報の入力!$G$20, IF(①基本情報と建物情報の入力!$H52&gt;=3,  JM30*MZ30, "-"),"-")</f>
        <v>-</v>
      </c>
      <c r="NG30" s="24" t="str">
        <f>IF($A30&lt;=①基本情報と建物情報の入力!$G$20, IF(①基本情報と建物情報の入力!$H52&gt;=1,  MQ30*MX30, "-"),"-")</f>
        <v>-</v>
      </c>
      <c r="NH30" s="16" t="str">
        <f>IF($A30&lt;=①基本情報と建物情報の入力!$G$20, IF(①基本情報と建物情報の入力!$H52&gt;=2,  MR30*MY30, "-"),"-")</f>
        <v>-</v>
      </c>
      <c r="NI30" s="25" t="str">
        <f>IF($A30&lt;=①基本情報と建物情報の入力!$G$20, IF(①基本情報と建物情報の入力!$H52&gt;=3,  MS30*MZ30, "-"),"-")</f>
        <v>-</v>
      </c>
      <c r="NJ30" s="112"/>
      <c r="NK30" s="112"/>
      <c r="NL30" s="99"/>
      <c r="NM30" s="209" t="str">
        <f>IF($A30&lt;=①基本情報と建物情報の入力!$G$20,IF(①基本情報と建物情報の入力!$H52&gt;=1,③一次エネルギー消費量の計算結果!E84-③一次エネルギー消費量の計算結果!F84,"-"),"-")</f>
        <v>-</v>
      </c>
      <c r="NN30" s="210" t="str">
        <f>IF($A30&lt;=①基本情報と建物情報の入力!$G$20,IF(①基本情報と建物情報の入力!$H52&gt;=2,③一次エネルギー消費量の計算結果!E85-③一次エネルギー消費量の計算結果!F85,"-"),"-")</f>
        <v>-</v>
      </c>
      <c r="NO30" s="211" t="str">
        <f>IF($A30&lt;=①基本情報と建物情報の入力!$G$20,IF(①基本情報と建物情報の入力!$H52&gt;=3,③一次エネルギー消費量の計算結果!E86-③一次エネルギー消費量の計算結果!F86,"-"),"-")</f>
        <v>-</v>
      </c>
      <c r="NP30" s="209" t="str">
        <f>IF($A30&lt;=①基本情報と建物情報の入力!$G$20,IF(①基本情報と建物情報の入力!$H52&gt;=1,③一次エネルギー消費量の計算結果!G84-③一次エネルギー消費量の計算結果!H84,"-"),"-")</f>
        <v>-</v>
      </c>
      <c r="NQ30" s="210" t="str">
        <f>IF($A30&lt;=①基本情報と建物情報の入力!$G$20,IF(①基本情報と建物情報の入力!$H52&gt;=2,③一次エネルギー消費量の計算結果!G85-③一次エネルギー消費量の計算結果!H85,"-"),"-")</f>
        <v>-</v>
      </c>
      <c r="NR30" s="211" t="str">
        <f>IF($A30&lt;=①基本情報と建物情報の入力!$G$20,IF(①基本情報と建物情報の入力!$H52&gt;=3,③一次エネルギー消費量の計算結果!G86-③一次エネルギー消費量の計算結果!H86,"-"),"-")</f>
        <v>-</v>
      </c>
      <c r="NS30" s="209" t="str">
        <f>IF($A30&lt;=①基本情報と建物情報の入力!$G$20, IF(①基本情報と建物情報の入力!$H52&gt;=1,NM30*MX30,"-"), "-")</f>
        <v>-</v>
      </c>
      <c r="NT30" s="210" t="str">
        <f>IF($A30&lt;=①基本情報と建物情報の入力!$G$20, IF(①基本情報と建物情報の入力!$H52&gt;=2,NN30*MY30,"-"), "-")</f>
        <v>-</v>
      </c>
      <c r="NU30" s="211" t="str">
        <f>IF($A30&lt;=①基本情報と建物情報の入力!$G$20, IF(①基本情報と建物情報の入力!$H52&gt;=3,NO30*MZ30,"-"), "-")</f>
        <v>-</v>
      </c>
      <c r="NV30" s="209" t="str">
        <f>IF($A30&lt;=①基本情報と建物情報の入力!$G$20, IF(①基本情報と建物情報の入力!$H52&gt;=1,NP30*MX30,"-"), "-")</f>
        <v>-</v>
      </c>
      <c r="NW30" s="210" t="str">
        <f>IF($A30&lt;=①基本情報と建物情報の入力!$G$20, IF(①基本情報と建物情報の入力!$H52&gt;=2,NQ30*MY30,"-"), "-")</f>
        <v>-</v>
      </c>
      <c r="NX30" s="210" t="str">
        <f>IF($A30&lt;=①基本情報と建物情報の入力!$G$20, IF(①基本情報と建物情報の入力!$H52&gt;=3,NR30*MZ30,"-"), "-")</f>
        <v>-</v>
      </c>
      <c r="NY30" s="112"/>
      <c r="NZ30" s="112"/>
    </row>
    <row r="31" spans="1:390" s="16" customFormat="1">
      <c r="A31" s="171">
        <f t="shared" si="0"/>
        <v>25</v>
      </c>
      <c r="B31" s="172" t="s">
        <v>104</v>
      </c>
      <c r="C31" s="173" t="str">
        <f>IF(A31&lt;=①基本情報と建物情報の入力!$G$20, ①基本情報と建物情報の入力!$G$19/①基本情報と建物情報の入力!$G$20, "-")</f>
        <v>-</v>
      </c>
      <c r="D31" s="173" t="str">
        <f>IF(A31&lt;=①基本情報と建物情報の入力!$G$20, IF(①基本情報と建物情報の入力!H53&gt;=1, (①基本情報と建物情報の入力!$D53+SQRT(①基本情報と建物情報の入力!$D53^2-16*①基本情報と建物情報の入力!$C53))/4, "-"), "-")</f>
        <v>-</v>
      </c>
      <c r="E31" s="173" t="str">
        <f>IF(A31&lt;=①基本情報と建物情報の入力!$G$20, IF(①基本情報と建物情報の入力!H53&gt;=1, (①基本情報と建物情報の入力!$D53-SQRT(①基本情報と建物情報の入力!$D53^2-16*①基本情報と建物情報の入力!$C53))/4, "-"), "-")</f>
        <v>-</v>
      </c>
      <c r="F31" s="173" t="str">
        <f>IF(A31&lt;=①基本情報と建物情報の入力!$G$20, IF(①基本情報と建物情報の入力!H53&gt;=1, IF(A31=①基本情報と建物情報の入力!$G$20, ①基本情報と建物情報の入力!$C53, ①基本情報と建物情報の入力!G53), "-"), "-")</f>
        <v>-</v>
      </c>
      <c r="G31" s="173" t="str">
        <f>IF(A31&lt;=①基本情報と建物情報の入力!$G$20, IF(①基本情報と建物情報の入力!H53&gt;=1, IF(A31=1, 0, ①基本情報と建物情報の入力!F53), "-"), "-")</f>
        <v>-</v>
      </c>
      <c r="H31" s="174" t="str">
        <f>IF(A31&lt;=①基本情報と建物情報の入力!$G$20,IF(①基本情報と建物情報の入力!H53&gt;=1, ①基本情報と建物情報の入力!$E53*(1-(0.24/①基本情報と建物情報の入力!$H53))*0.64,"-"), "-")</f>
        <v>-</v>
      </c>
      <c r="I31" s="173" t="str">
        <f>IF(A31&lt;=①基本情報と建物情報の入力!$G$20,IF(①基本情報と建物情報の入力!H53&gt;=1,①基本情報と建物情報の入力!$E53*0.12/①基本情報と建物情報の入力!$H53,"-"), "-")</f>
        <v>-</v>
      </c>
      <c r="J31" s="173" t="str">
        <f>IF(A31&lt;=①基本情報と建物情報の入力!$G$20,IF(①基本情報と建物情報の入力!H53&gt;=1,①基本情報と建物情報の入力!$E53*(1-(0.24/①基本情報と建物情報の入力!$H53))*0.36,"-"), "-")</f>
        <v>-</v>
      </c>
      <c r="K31" s="175" t="str">
        <f>IF(A31&lt;=①基本情報と建物情報の入力!$G$20,IF(①基本情報と建物情報の入力!H53&gt;=1,①基本情報と建物情報の入力!$E53*0.12/①基本情報と建物情報の入力!$H53,"-"), "-")</f>
        <v>-</v>
      </c>
      <c r="L31" s="174" t="str">
        <f>IF($A31&lt;=①基本情報と建物情報の入力!$G$20, IF(①基本情報と建物情報の入力!H53&gt;=1,D31*$C31-H31, "-"), "-")</f>
        <v>-</v>
      </c>
      <c r="M31" s="173" t="str">
        <f>IF($A31&lt;=①基本情報と建物情報の入力!$G$20, IF(①基本情報と建物情報の入力!H53&gt;=1,E31*$C31-I31, "-"), "-")</f>
        <v>-</v>
      </c>
      <c r="N31" s="173" t="str">
        <f>IF($A31&lt;=①基本情報と建物情報の入力!$G$20, IF(①基本情報と建物情報の入力!H53&gt;=1,D31*$C31-J31-1.6*①基本情報と建物情報の入力!$H53, "-"), "-")</f>
        <v>-</v>
      </c>
      <c r="O31" s="175" t="str">
        <f>IF($A31&lt;=①基本情報と建物情報の入力!$G$20, IF(①基本情報と建物情報の入力!H53&gt;=1,E31*$C31-K31, "-"), "-")</f>
        <v>-</v>
      </c>
      <c r="P31" s="174" t="str">
        <f>IF(A31&lt;=①基本情報と建物情報の入力!$G$20, IF(①基本情報と建物情報の入力!H53&gt;=1,①基本情報と建物情報の入力!C53/①基本情報と建物情報の入力!H53, "-"), "-")</f>
        <v>-</v>
      </c>
      <c r="Q31" s="173" t="str">
        <f>IF(A31&lt;=①基本情報と建物情報の入力!$G$20, IF(①基本情報と建物情報の入力!H53&gt;=2, ①基本情報と建物情報の入力!C53/①基本情報と建物情報の入力!H53, "-"),"-")</f>
        <v>-</v>
      </c>
      <c r="R31" s="175" t="str">
        <f>IF(A31&lt;=①基本情報と建物情報の入力!$G$20,IF(①基本情報と建物情報の入力!H53&gt;=3, ①基本情報と建物情報の入力!C53/①基本情報と建物情報の入力!H53, "-"),"-")</f>
        <v>-</v>
      </c>
      <c r="S31" s="174" t="str">
        <f>IF($A31&lt;=①基本情報と建物情報の入力!$G$20, IF(①基本情報と建物情報の入力!$H53&gt;=1, IF(①基本情報と建物情報の入力!$I53="有り", P31*室面積の比率!$B$4, P31*室面積の比率!$B$5),"-"), "-")</f>
        <v>-</v>
      </c>
      <c r="T31" s="173" t="str">
        <f>IF($A31&lt;=①基本情報と建物情報の入力!$G$20, IF(①基本情報と建物情報の入力!$H53&gt;=2, IF(①基本情報と建物情報の入力!$I53="有り", Q31*室面積の比率!$B$4, Q31*室面積の比率!$B$5),"-"), "-")</f>
        <v>-</v>
      </c>
      <c r="U31" s="175" t="str">
        <f>IF($A31&lt;=①基本情報と建物情報の入力!$G$20, IF(①基本情報と建物情報の入力!$H53&gt;=3, IF(①基本情報と建物情報の入力!$I53="有り", R31*室面積の比率!$B$4, R31*室面積の比率!$B$5),"-"), "-")</f>
        <v>-</v>
      </c>
      <c r="V31" s="174" t="str">
        <f>IF($A31&lt;=①基本情報と建物情報の入力!$G$20, IF(①基本情報と建物情報の入力!$H53&gt;=1, IF(①基本情報と建物情報の入力!$I53="有り", P31*室面積の比率!$C$4, 0),"-"), "-")</f>
        <v>-</v>
      </c>
      <c r="W31" s="173" t="str">
        <f>IF($A31&lt;=①基本情報と建物情報の入力!$G$20, IF(①基本情報と建物情報の入力!$H53&gt;=2, IF(①基本情報と建物情報の入力!$I53="有り", Q31*室面積の比率!$C$4, 0),"-"), "-")</f>
        <v>-</v>
      </c>
      <c r="X31" s="175" t="str">
        <f>IF($A31&lt;=①基本情報と建物情報の入力!$G$20, IF(①基本情報と建物情報の入力!$H53&gt;=3, IF(①基本情報と建物情報の入力!$I53="有り", R31*室面積の比率!$C$4, 0),"-"), "-")</f>
        <v>-</v>
      </c>
      <c r="Y31" s="174" t="str">
        <f>IF(A31&lt;=①基本情報と建物情報の入力!$G$20, IF(①基本情報と建物情報の入力!H53&gt;=1, F31/①基本情報と建物情報の入力!H53, "-"),"-")</f>
        <v>-</v>
      </c>
      <c r="Z31" s="173" t="str">
        <f>IF(A31&lt;=①基本情報と建物情報の入力!$G$20, IF(①基本情報と建物情報の入力!H53&gt;=2, F31/①基本情報と建物情報の入力!H53, "-"),"-")</f>
        <v>-</v>
      </c>
      <c r="AA31" s="175" t="str">
        <f>IF(A31&lt;=①基本情報と建物情報の入力!$G$20, IF(①基本情報と建物情報の入力!H53&gt;=3, F31/①基本情報と建物情報の入力!H53, "-"),"-")</f>
        <v>-</v>
      </c>
      <c r="AB31" s="174" t="str">
        <f>IF(A31&lt;=①基本情報と建物情報の入力!$G$20, IF(①基本情報と建物情報の入力!H53&gt;=1, G31/①基本情報と建物情報の入力!H53, "-"),"-")</f>
        <v>-</v>
      </c>
      <c r="AC31" s="173" t="str">
        <f>IF(A31&lt;=①基本情報と建物情報の入力!$G$20, IF(①基本情報と建物情報の入力!H53&gt;=2, G31/①基本情報と建物情報の入力!H53, "-"),"-")</f>
        <v>-</v>
      </c>
      <c r="AD31" s="175" t="str">
        <f>IF(A31&lt;=①基本情報と建物情報の入力!$G$20, IF(①基本情報と建物情報の入力!H53&gt;=3, G31/①基本情報と建物情報の入力!H53, "-"),"-")</f>
        <v>-</v>
      </c>
      <c r="AE31" s="174" t="str">
        <f>IF(A31&lt;=①基本情報と建物情報の入力!$G$20, IF(①基本情報と建物情報の入力!H53&gt;=1,H31/①基本情報と建物情報の入力!H53,"-"), "-")</f>
        <v>-</v>
      </c>
      <c r="AF31" s="173" t="str">
        <f>IF(A31&lt;=①基本情報と建物情報の入力!$G$20,IF(①基本情報と建物情報の入力!H53&gt;=1,I31,"-"), "-")</f>
        <v>-</v>
      </c>
      <c r="AG31" s="173" t="str">
        <f>IF(A31&lt;=①基本情報と建物情報の入力!$G$20,IF(①基本情報と建物情報の入力!H53&gt;=1,J31/①基本情報と建物情報の入力!H53,"-"), "-")</f>
        <v>-</v>
      </c>
      <c r="AH31" s="175" t="str">
        <f>IF(A31&lt;=①基本情報と建物情報の入力!$G$20,IF(①基本情報と建物情報の入力!H53&gt;=1,IF(①基本情報と建物情報の入力!H53=1, K31,0), "-"),"-")</f>
        <v>-</v>
      </c>
      <c r="AI31" s="174" t="str">
        <f>IF(A31&lt;=①基本情報と建物情報の入力!$G$20, IF(①基本情報と建物情報の入力!H53&gt;=2, H31/①基本情報と建物情報の入力!H53,"-"),"-")</f>
        <v>-</v>
      </c>
      <c r="AJ31" s="173" t="str">
        <f>IF(A31&lt;=①基本情報と建物情報の入力!$G$20,IF(①基本情報と建物情報の入力!H53&gt;=2, 0, "-"), "-")</f>
        <v>-</v>
      </c>
      <c r="AK31" s="173" t="str">
        <f>IF(A31&lt;=①基本情報と建物情報の入力!$G$20, IF(①基本情報と建物情報の入力!H53&gt;=2, J31/①基本情報と建物情報の入力!H53,"-"),"-")</f>
        <v>-</v>
      </c>
      <c r="AL31" s="175" t="str">
        <f>IF(A31&lt;=①基本情報と建物情報の入力!$G$20, IF(①基本情報と建物情報の入力!H53&gt;=2, K31, "-"), "-")</f>
        <v>-</v>
      </c>
      <c r="AM31" s="174" t="str">
        <f>IF(A31&lt;=①基本情報と建物情報の入力!$G$20, IF(①基本情報と建物情報の入力!H53&gt;=3, H31/①基本情報と建物情報の入力!H53,"-"), "-")</f>
        <v>-</v>
      </c>
      <c r="AN31" s="173" t="str">
        <f>IF(A31&lt;=①基本情報と建物情報の入力!$G$20, IF(①基本情報と建物情報の入力!H53&gt;=3, 0, "-"),"-")</f>
        <v>-</v>
      </c>
      <c r="AO31" s="173" t="str">
        <f>IF(A31&lt;=①基本情報と建物情報の入力!$G$20,IF(①基本情報と建物情報の入力!H53&gt;=3, J31/①基本情報と建物情報の入力!H53,"-"),"-")</f>
        <v>-</v>
      </c>
      <c r="AP31" s="175" t="str">
        <f>IF(A31&lt;=①基本情報と建物情報の入力!$G$20,IF(①基本情報と建物情報の入力!H53&gt;=3, 0, "-"),"-")</f>
        <v>-</v>
      </c>
      <c r="AQ31" s="174" t="str">
        <f>IF(A31&lt;=①基本情報と建物情報の入力!$G$20,IF(①基本情報と建物情報の入力!H53&gt;=1,1.6,"-"), "-")</f>
        <v>-</v>
      </c>
      <c r="AR31" s="173" t="str">
        <f>IF(A31&lt;=①基本情報と建物情報の入力!$G$20, IF(①基本情報と建物情報の入力!H53&gt;=2, 1.6, "-"), "-")</f>
        <v>-</v>
      </c>
      <c r="AS31" s="175" t="str">
        <f>IF(A31&lt;=①基本情報と建物情報の入力!$G$20, IF(①基本情報と建物情報の入力!H53&gt;=3, 1.6, "-"), "-")</f>
        <v>-</v>
      </c>
      <c r="AT31" s="174" t="str">
        <f>IF(A31&lt;=①基本情報と建物情報の入力!$G$20, IF(①基本情報と建物情報の入力!H53&gt;=1,L31/①基本情報と建物情報の入力!H53, "-"), "-")</f>
        <v>-</v>
      </c>
      <c r="AU31" s="173" t="str">
        <f>IF(A31&lt;=①基本情報と建物情報の入力!$G$20, IF(①基本情報と建物情報の入力!H53&gt;=1,M31, "-"), "-")</f>
        <v>-</v>
      </c>
      <c r="AV31" s="173" t="str">
        <f>IF(A31&lt;=①基本情報と建物情報の入力!$G$20, IF(①基本情報と建物情報の入力!H53&gt;=1,N31/①基本情報と建物情報の入力!H53, "-"), "-")</f>
        <v>-</v>
      </c>
      <c r="AW31" s="175" t="str">
        <f>IF(A31&lt;=①基本情報と建物情報の入力!$G$20, IF(①基本情報と建物情報の入力!H53&gt;=1, IF(①基本情報と建物情報の入力!H53=1, O31, 0), "-"), "-")</f>
        <v>-</v>
      </c>
      <c r="AX31" s="174" t="str">
        <f>IF(A31&lt;=①基本情報と建物情報の入力!$G$20, IF(①基本情報と建物情報の入力!H53&gt;=2, L31/①基本情報と建物情報の入力!H53, "-"), "-")</f>
        <v>-</v>
      </c>
      <c r="AY31" s="173" t="str">
        <f>IF(A31&lt;=①基本情報と建物情報の入力!$G$20, IF(①基本情報と建物情報の入力!H53&gt;=2, 0, "-"), "-")</f>
        <v>-</v>
      </c>
      <c r="AZ31" s="173" t="str">
        <f>IF(A31&lt;=①基本情報と建物情報の入力!$G$20, IF(①基本情報と建物情報の入力!H53&gt;=2, N31/①基本情報と建物情報の入力!H53, "-"), "-")</f>
        <v>-</v>
      </c>
      <c r="BA31" s="175" t="str">
        <f>IF(A31&lt;=①基本情報と建物情報の入力!$G$20, IF(①基本情報と建物情報の入力!H53&gt;=2, O31, "-"),"-")</f>
        <v>-</v>
      </c>
      <c r="BB31" s="174" t="str">
        <f>IF(A31&lt;=①基本情報と建物情報の入力!$G$20, IF(①基本情報と建物情報の入力!H53&gt;=3, L31/①基本情報と建物情報の入力!H53, "-"),"-")</f>
        <v>-</v>
      </c>
      <c r="BC31" s="173" t="str">
        <f>IF(A31&lt;=①基本情報と建物情報の入力!$G$20, IF(①基本情報と建物情報の入力!H53&gt;=3, 0, "-"), "-")</f>
        <v>-</v>
      </c>
      <c r="BD31" s="173" t="str">
        <f>IF(A31&lt;=①基本情報と建物情報の入力!$G$20, IF(①基本情報と建物情報の入力!H53&gt;=3, N31/①基本情報と建物情報の入力!H53, "-"),"-")</f>
        <v>-</v>
      </c>
      <c r="BE31" s="175" t="str">
        <f>IF(A31&lt;=①基本情報と建物情報の入力!$G$20, IF(①基本情報と建物情報の入力!H53&gt;=3, 0, "-"), "-")</f>
        <v>-</v>
      </c>
      <c r="BF31" s="174" t="str">
        <f>IF(A31&lt;=①基本情報と建物情報の入力!$G$20, IF(①基本情報と建物情報の入力!H53=1, 0, IF(①基本情報と建物情報の入力!H53&gt;=2, E31*C31, "-")), "-")</f>
        <v>-</v>
      </c>
      <c r="BG31" s="173" t="str">
        <f>IF(A31&lt;=①基本情報と建物情報の入力!$G$20, IF(①基本情報と建物情報の入力!H53&gt;=2, E31*C31, "-"),"-")</f>
        <v>-</v>
      </c>
      <c r="BH31" s="175" t="str">
        <f>IF(A31&lt;=①基本情報と建物情報の入力!$G$20, IF(①基本情報と建物情報の入力!H53&gt;=3, E31*C31*2, "-"), "-")</f>
        <v>-</v>
      </c>
      <c r="BI31" s="174" t="str">
        <f>IF(A31&lt;=①基本情報と建物情報の入力!$G$20, IF(①基本情報と建物情報の入力!H53&gt;=1, IF(A31=1, 0, P31-AB31), "-"), "-")</f>
        <v>-</v>
      </c>
      <c r="BJ31" s="173" t="str">
        <f>IF(A31&lt;=①基本情報と建物情報の入力!$G$20, IF(①基本情報と建物情報の入力!H53&gt;=2, IF(A31=1, 0, Q31-AC31), "-"),"-")</f>
        <v>-</v>
      </c>
      <c r="BK31" s="175" t="str">
        <f>IF(A31&lt;=①基本情報と建物情報の入力!$G$20, IF(①基本情報と建物情報の入力!H53&gt;=3, IF(A31=1, 0, R31-AD31), "-"),"-")</f>
        <v>-</v>
      </c>
      <c r="BL31" s="174" t="str">
        <f>IF(A31&lt;=①基本情報と建物情報の入力!$G$20, IF(①基本情報と建物情報の入力!H53&gt;=1, IF(A31=①基本情報と建物情報の入力!$G$20, 0, P31-Y31), "-"), "-")</f>
        <v>-</v>
      </c>
      <c r="BM31" s="173" t="str">
        <f>IF(A31&lt;=①基本情報と建物情報の入力!$G$20, IF(①基本情報と建物情報の入力!H53&gt;=2, IF(A31=①基本情報と建物情報の入力!$G$20, 0, Q31-Z31), "-"), "-")</f>
        <v>-</v>
      </c>
      <c r="BN31" s="175" t="str">
        <f>IF(A31&lt;=①基本情報と建物情報の入力!$G$20, IF(①基本情報と建物情報の入力!H53&gt;=3, IF(A31=①基本情報と建物情報の入力!$G$20, 0, R31-AA31), "-"), "-")</f>
        <v>-</v>
      </c>
      <c r="BO31" s="176"/>
      <c r="BP31" s="174" t="str">
        <f>IF(A31&lt;=①基本情報と建物情報の入力!$G$20,IF(①基本情報と建物情報の入力!H53&gt;=1,IF(①基本情報と建物情報の入力!H53=1,C31*2/2,C31/2), "-"), "-")</f>
        <v>-</v>
      </c>
      <c r="BQ31" s="173" t="str">
        <f>IF(A31&lt;=①基本情報と建物情報の入力!$G$20, IF(①基本情報と建物情報の入力!H53&gt;=1, C31*2/2, "-"), "-")</f>
        <v>-</v>
      </c>
      <c r="BR31" s="173" t="str">
        <f>IF(A31&lt;=①基本情報と建物情報の入力!$G$20, IF(①基本情報と建物情報の入力!H53&gt;=1, IF(①基本情報と建物情報の入力!H53=1, C31*2/2, C31/2), "-"), "-")</f>
        <v>-</v>
      </c>
      <c r="BS31" s="175" t="str">
        <f>IF(A31&lt;=①基本情報と建物情報の入力!$G$20, IF(①基本情報と建物情報の入力!H53&gt;=1, IF(①基本情報と建物情報の入力!H53=1, C31*2/2, 0), "-"), "-")</f>
        <v>-</v>
      </c>
      <c r="BT31" s="174" t="str">
        <f>IF(A31&lt;=①基本情報と建物情報の入力!$G$20, IF(①基本情報と建物情報の入力!H53&gt;=2, C31/2, "-"), "-")</f>
        <v>-</v>
      </c>
      <c r="BU31" s="173" t="str">
        <f>IF(A31&lt;=①基本情報と建物情報の入力!$G$20, IF(①基本情報と建物情報の入力!H53&gt;=2, 0, "-"), "-")</f>
        <v>-</v>
      </c>
      <c r="BV31" s="173" t="str">
        <f>IF(A31&lt;=①基本情報と建物情報の入力!$G$20, IF(①基本情報と建物情報の入力!H53&gt;=2, C31/2, "-"), "-")</f>
        <v>-</v>
      </c>
      <c r="BW31" s="175" t="str">
        <f>IF(A31&lt;=①基本情報と建物情報の入力!$G$20, IF(①基本情報と建物情報の入力!H53&gt;=2, C31*2/2, "-"), "-")</f>
        <v>-</v>
      </c>
      <c r="BX31" s="174" t="str">
        <f>IF(A31&lt;=①基本情報と建物情報の入力!$G$20, IF(①基本情報と建物情報の入力!H53&gt;=3, 0, "-"), "-")</f>
        <v>-</v>
      </c>
      <c r="BY31" s="173" t="str">
        <f>IF(A31&lt;=①基本情報と建物情報の入力!$G$20, IF(①基本情報と建物情報の入力!H53&gt;=3, 0, "-"), "-")</f>
        <v>-</v>
      </c>
      <c r="BZ31" s="173" t="str">
        <f>IF(A31&lt;=①基本情報と建物情報の入力!$G$20, IF(①基本情報と建物情報の入力!H53&gt;=3, 0, "-"), "-")</f>
        <v>-</v>
      </c>
      <c r="CA31" s="175" t="str">
        <f>IF(A31&lt;=①基本情報と建物情報の入力!$G$20, IF(①基本情報と建物情報の入力!H53&gt;=3, 0, "-"), "-")</f>
        <v>-</v>
      </c>
      <c r="CB31" s="174" t="str">
        <f>IF(A31&lt;=①基本情報と建物情報の入力!$G$20,IF(①基本情報と建物情報の入力!H53&gt;=1, IF(F31&gt;0, IF(A31=①基本情報と建物情報の入力!$G$20, IF(①基本情報と建物情報の入力!H53=1, (D31+E31)*2, D31/①基本情報と建物情報の入力!H53*2+E31), IF(①基本情報と建物情報の入力!H53=1, (D31+F31/D31*2), D31/①基本情報と建物情報の入力!H53+F31/D31)),0),"-"),"-")</f>
        <v>-</v>
      </c>
      <c r="CC31" s="173" t="str">
        <f>IF(A31&lt;=①基本情報と建物情報の入力!$G$20, IF(①基本情報と建物情報の入力!H53&gt;=2, IF(F31&gt;0, IF(A31=①基本情報と建物情報の入力!$G$20, D31/①基本情報と建物情報の入力!H53*2+E31, D31/①基本情報と建物情報の入力!H53+F31/D31), 0),"-"),"-")</f>
        <v>-</v>
      </c>
      <c r="CD31" s="175" t="str">
        <f>IF(A31&lt;=①基本情報と建物情報の入力!$G$20, IF(①基本情報と建物情報の入力!H53&gt;=3, IF(F31&gt;0, IF(A31=①基本情報と建物情報の入力!$G$20, D31/①基本情報と建物情報の入力!H53*2, D31/①基本情報と建物情報の入力!H53),0),"-"),"-")</f>
        <v>-</v>
      </c>
      <c r="CE31" s="174" t="str">
        <f>IF(A31&lt;=①基本情報と建物情報の入力!$G$20, IF(①基本情報と建物情報の入力!H53&gt;=1, IF(A31=1,0, IF(G31&gt;0, IF(①基本情報と建物情報の入力!H53=1, D31+G31/D31*2, D31/①基本情報と建物情報の入力!H53+G31/D31),0)),"-"),"-")</f>
        <v>-</v>
      </c>
      <c r="CF31" s="173" t="str">
        <f>IF(A31&lt;=①基本情報と建物情報の入力!$G$20, IF(①基本情報と建物情報の入力!H53&gt;=2, IF(A31=1, 0, IF(G31&gt;0, D31/①基本情報と建物情報の入力!H53+G31/D31, 0)),"-"),"-")</f>
        <v>-</v>
      </c>
      <c r="CG31" s="175" t="str">
        <f>IF(A31&lt;=①基本情報と建物情報の入力!$G$20, IF(①基本情報と建物情報の入力!H53&gt;=3, IF(A31=1, 0, IF(G31&gt;0, D31/①基本情報と建物情報の入力!H53,0)),"-"), "-")</f>
        <v>-</v>
      </c>
      <c r="CH31" s="174" t="str">
        <f>IF(A31&lt;=①基本情報と建物情報の入力!$G$20, IF(①基本情報と建物情報の入力!H53&gt;=1, IF(①基本情報と建物情報の入力!H53=1, D31/①基本情報と建物情報の入力!H53/20*C31, C31/2+D31/①基本情報と建物情報の入力!H53/20*C31), "-"), "-")</f>
        <v>-</v>
      </c>
      <c r="CI31" s="173" t="str">
        <f>IF(A31&lt;=①基本情報と建物情報の入力!$G$20, IF(①基本情報と建物情報の入力!H53&gt;=1, C31*E31/20, "-"), "-")</f>
        <v>-</v>
      </c>
      <c r="CJ31" s="173" t="str">
        <f>IF(A31&lt;=①基本情報と建物情報の入力!$G$20, IF(①基本情報と建物情報の入力!H53&gt;=1,IF(①基本情報と建物情報の入力!H53=1, D31/①基本情報と建物情報の入力!H53/20*C31, C31/2+D31/①基本情報と建物情報の入力!H53/20*C31), "-"), "-")</f>
        <v>-</v>
      </c>
      <c r="CK31" s="175" t="str">
        <f>IF(A31&lt;=①基本情報と建物情報の入力!$G$20, IF(①基本情報と建物情報の入力!H53&gt;=1, IF(①基本情報と建物情報の入力!H53=1, C31*E31/20, 0), "-"), "-")</f>
        <v>-</v>
      </c>
      <c r="CL31" s="174" t="str">
        <f>IF(A31&lt;=①基本情報と建物情報の入力!$G$20, IF(①基本情報と建物情報の入力!H53&gt;=2, C31/2+D31/①基本情報と建物情報の入力!H53/20*C31,"-"), "-")</f>
        <v>-</v>
      </c>
      <c r="CM31" s="173" t="str">
        <f>IF(A31&lt;=①基本情報と建物情報の入力!$G$20, IF(①基本情報と建物情報の入力!H53&gt;=2, 0,"-"), "-")</f>
        <v>-</v>
      </c>
      <c r="CN31" s="173" t="str">
        <f>IF(A31&lt;=①基本情報と建物情報の入力!$G$20, IF(①基本情報と建物情報の入力!H53&gt;=2, C31/2+D31/①基本情報と建物情報の入力!H53/20*C31,"-"), "-")</f>
        <v>-</v>
      </c>
      <c r="CO31" s="175" t="str">
        <f>IF(A31&lt;=①基本情報と建物情報の入力!$G$20, IF(①基本情報と建物情報の入力!H53&gt;=2, C31*E31/20, "-"), "-")</f>
        <v>-</v>
      </c>
      <c r="CP31" s="174" t="str">
        <f>IF(A31&lt;=①基本情報と建物情報の入力!$G$20, IF(①基本情報と建物情報の入力!H53&gt;=3, C31+D31/①基本情報と建物情報の入力!H53/20*C31, "-"), "-")</f>
        <v>-</v>
      </c>
      <c r="CQ31" s="173" t="str">
        <f>IF(A31&lt;=①基本情報と建物情報の入力!$G$20, IF(①基本情報と建物情報の入力!H53&gt;=3, 0, "-"), "-")</f>
        <v>-</v>
      </c>
      <c r="CR31" s="173" t="str">
        <f>IF(A31&lt;=①基本情報と建物情報の入力!$G$20, IF(①基本情報と建物情報の入力!H53&gt;=3, C31+D31/①基本情報と建物情報の入力!H53/20*C31, "-"), "-")</f>
        <v>-</v>
      </c>
      <c r="CS31" s="175" t="str">
        <f>IF(A31&lt;=①基本情報と建物情報の入力!$G$20, IF(①基本情報と建物情報の入力!H53&gt;=3, 0, "-"), "-")</f>
        <v>-</v>
      </c>
      <c r="CT31" s="174" t="str">
        <f>IF(A31&lt;=①基本情報と建物情報の入力!$G$20, IF(①基本情報と建物情報の入力!H53&gt;=1, IF(F31&gt;0, IF(A31=①基本情報と建物情報の入力!$G$20, IF(①基本情報と建物情報の入力!H53=1, D31*E31/20/①基本情報と建物情報の入力!H53*2, E31/2+D31*E31/20/①基本情報と建物情報の入力!H53*2),IF(①基本情報と建物情報の入力!H53=1, F31/10/①基本情報と建物情報の入力!H53,F31/D31/2+F31/10/①基本情報と建物情報の入力!H53)),0),"-"),"-")</f>
        <v>-</v>
      </c>
      <c r="CU31" s="173" t="str">
        <f>IF(A31&lt;=①基本情報と建物情報の入力!$G$20, IF(①基本情報と建物情報の入力!H53&gt;=2, IF(F31&gt;0, IF(A31=①基本情報と建物情報の入力!$G$20,E31/2+D31*E31/20/①基本情報と建物情報の入力!H53*2, F31/D31/2+F31/10/①基本情報と建物情報の入力!H53),0),"-"),"-")</f>
        <v>-</v>
      </c>
      <c r="CV31" s="175" t="str">
        <f>IF(A31&lt;=①基本情報と建物情報の入力!$G$20, IF(①基本情報と建物情報の入力!H53&gt;=3, IF(F31&gt;0, IF(A31=①基本情報と建物情報の入力!$G$20, E31+E31*D31/20/①基本情報と建物情報の入力!H53*2, F31/D31+F31/10/①基本情報と建物情報の入力!H53),0),"-"), "-")</f>
        <v>-</v>
      </c>
      <c r="CW31" s="174" t="str">
        <f>IF(A31&lt;=①基本情報と建物情報の入力!$G$20, IF(①基本情報と建物情報の入力!H53&gt;=1, IF(A31=1, IF(A31=①基本情報と建物情報の入力!$G$20, 0, IF(F31&gt;0, 0, IF(G32&gt;0, 0, D31/①基本情報と建物情報の入力!H53/2))), IF(A31=①基本情報と建物情報の入力!$G$20, IF(G31&gt;0, 0, IF(F30&gt;0, 0, D31/①基本情報と建物情報の入力!H53/2)), IF(F31&gt;0, IF(G31&gt;0, 0, IF(F30&gt;0, 0, D31/①基本情報と建物情報の入力!H53/2)), IF(G31&gt;0, IF(G32&gt;0, 0, D31/①基本情報と建物情報の入力!H53/2), IF(G32&gt;0, IF(F30&gt;0, 0,D31/①基本情報と建物情報の入力!H53/2), IF(F30&gt;0, D31/①基本情報と建物情報の入力!H53/2, D31/①基本情報と建物情報の入力!H53)))))),"-"),"-")</f>
        <v>-</v>
      </c>
      <c r="CX31" s="173" t="str">
        <f>IF(A31&lt;=①基本情報と建物情報の入力!$G$20, IF(①基本情報と建物情報の入力!H53&gt;=1, IF(A31=1, IF(A31=①基本情報と建物情報の入力!$G$20, 0, E31/2), IF(A31=①基本情報と建物情報の入力!$G$20, E31/2, E31)),"-"),"-")</f>
        <v>-</v>
      </c>
      <c r="CY31" s="173" t="str">
        <f>IF(A31&lt;=①基本情報と建物情報の入力!$G$20, IF(①基本情報と建物情報の入力!H53&gt;=1, IF(A31=1, IF(A31=①基本情報と建物情報の入力!$G$20, 0, D31/①基本情報と建物情報の入力!H53/2), IF(A31=①基本情報と建物情報の入力!$G$20, D31/①基本情報と建物情報の入力!H53/2, D31/①基本情報と建物情報の入力!H53)),"-"),"-")</f>
        <v>-</v>
      </c>
      <c r="CZ31" s="175" t="str">
        <f>IF(A31&lt;=①基本情報と建物情報の入力!$G$20, IF(①基本情報と建物情報の入力!H53&gt;=1, IF(A31=1, IF(A31=①基本情報と建物情報の入力!$G$20, 0, IF(①基本情報と建物情報の入力!H53=1, E31/2, 0)), IF(A31=①基本情報と建物情報の入力!$G$20, IF(①基本情報と建物情報の入力!H53=1, E31/2, 0),IF(①基本情報と建物情報の入力!H53=1, E31, 0))),"-"),"-")</f>
        <v>-</v>
      </c>
      <c r="DA31" s="177" t="str">
        <f>IF(A31&lt;=①基本情報と建物情報の入力!$G$20, IF(①基本情報と建物情報の入力!H53&gt;=2, IF(A31=1, IF(A31=①基本情報と建物情報の入力!$G$20, 0, IF(F31&gt;0, 0, IF(G32&gt;0, 0, D31/①基本情報と建物情報の入力!H53/2))), IF(A31=①基本情報と建物情報の入力!$G$20, IF(G31&gt;0, 0, IF(F30&gt;0, 0, D31/①基本情報と建物情報の入力!H53/2)), IF(F31&gt;0, IF(G31&gt;0, 0, IF(F30&gt;0, 0, D31/①基本情報と建物情報の入力!H53/2)), IF(G31&gt;0, IF(G32&gt;0, 0, D31/①基本情報と建物情報の入力!H53/2), IF(G32&gt;0,IF(F30&gt;0, 0, D31/①基本情報と建物情報の入力!H53/2), IF(F30&gt;0, D31/①基本情報と建物情報の入力!H53/2, D31/①基本情報と建物情報の入力!H53)))))),"-"),"-")</f>
        <v>-</v>
      </c>
      <c r="DB31" s="173" t="str">
        <f>IF(A31&lt;=①基本情報と建物情報の入力!$G$20, IF(①基本情報と建物情報の入力!H53&gt;=2, 0,"-"),"-")</f>
        <v>-</v>
      </c>
      <c r="DC31" s="173" t="str">
        <f>IF(A31&lt;=①基本情報と建物情報の入力!$G$20, IF(①基本情報と建物情報の入力!H53&gt;=2, IF(A31=1, IF(A31=①基本情報と建物情報の入力!$G$20, 0, D31/①基本情報と建物情報の入力!H53/2), IF(A31=①基本情報と建物情報の入力!$G$20, D31/①基本情報と建物情報の入力!H53/2, D31/①基本情報と建物情報の入力!H53)),"-"),"-")</f>
        <v>-</v>
      </c>
      <c r="DD31" s="175" t="str">
        <f>IF(A31&lt;=①基本情報と建物情報の入力!$G$20, IF(①基本情報と建物情報の入力!H53&gt;=2, IF(A31=1, IF(A31=①基本情報と建物情報の入力!$G$20, 0, E31/2), IF(A31=①基本情報と建物情報の入力!$G$20, E31/2, E31)),"-"),"-")</f>
        <v>-</v>
      </c>
      <c r="DE31" s="178" t="str">
        <f>IF(A31&lt;=①基本情報と建物情報の入力!$G$20, IF(①基本情報と建物情報の入力!H53&gt;=3, IF(A31=1, IF(A31=①基本情報と建物情報の入力!$G$20, 0, IF(F31&gt;0, 0, IF(G32&gt;0, 0, D31/①基本情報と建物情報の入力!H53/2))), IF(A31=①基本情報と建物情報の入力!$G$20, IF(G31&gt;0, 0, IF(F30&gt;0, 0, D31/①基本情報と建物情報の入力!H53/2)), IF(F31&gt;0, IF(G31&gt;0, 0, IF(F30&gt;0, 0, D31/①基本情報と建物情報の入力!H53/2)), IF(G31&gt;0, IF(G32&gt;0, 0, D31/①基本情報と建物情報の入力!H53/2), IF(G32&gt;0, IF(F30&gt;0, 0, D31/①基本情報と建物情報の入力!H53/2), IF(F30&gt;0, D31/①基本情報と建物情報の入力!H53/2, D31/①基本情報と建物情報の入力!H53)))))),"-"),"-")</f>
        <v>-</v>
      </c>
      <c r="DF31" s="173" t="str">
        <f>IF(A31&lt;=①基本情報と建物情報の入力!$G$20, IF(①基本情報と建物情報の入力!H53&gt;=3, 0, "-"),"-")</f>
        <v>-</v>
      </c>
      <c r="DG31" s="173" t="str">
        <f>IF(A31&lt;=①基本情報と建物情報の入力!$G$20, IF(①基本情報と建物情報の入力!H53&gt;=3, IF(A31=1, IF(A31=①基本情報と建物情報の入力!$G$20, 0, D31/①基本情報と建物情報の入力!H53/2), IF(A31=①基本情報と建物情報の入力!$G$20, D31/①基本情報と建物情報の入力!H53/2, D31/①基本情報と建物情報の入力!H53)),"-"),"-")</f>
        <v>-</v>
      </c>
      <c r="DH31" s="175" t="str">
        <f>IF(A31&lt;=①基本情報と建物情報の入力!$G$20, IF(①基本情報と建物情報の入力!H53&gt;=3, 0, "-"),"-")</f>
        <v>-</v>
      </c>
      <c r="DI31" s="174" t="str">
        <f>IF(A31&lt;=①基本情報と建物情報の入力!$G$20, IF(①基本情報と建物情報の入力!H53&gt;=1, IF(A31=1, 0, IF(G31&gt;0, IF(①基本情報と建物情報の入力!H53=1, G31/10/①基本情報と建物情報の入力!H53, G31/D31/2+G31/10/①基本情報と建物情報の入力!H53), 0)),"-"),"-")</f>
        <v>-</v>
      </c>
      <c r="DJ31" s="173" t="str">
        <f>IF(A31&lt;=①基本情報と建物情報の入力!$G$20, IF(①基本情報と建物情報の入力!H53&gt;=2, IF(A31=1, 0, IF(G31&gt;0, G31/D31/2+G31/10/①基本情報と建物情報の入力!H53, 0)),"-"),"-")</f>
        <v>-</v>
      </c>
      <c r="DK31" s="175" t="str">
        <f>IF(A31&lt;=①基本情報と建物情報の入力!$G$20, IF(①基本情報と建物情報の入力!H53&gt;=3, IF(A31=1, 0, IF(G31&gt;0, G31/D31+G31/10/①基本情報と建物情報の入力!H53, 0)),"-"),"-")</f>
        <v>-</v>
      </c>
      <c r="DL31" s="174" t="str">
        <f>IF(A31&lt;=①基本情報と建物情報の入力!$G$20, IF(①基本情報と建物情報の入力!H53&gt;=1, IF(A31=1, IF(A31=①基本情報と建物情報の入力!$G$20, 0, IF(F31&gt;0, D31/①基本情報と建物情報の入力!H53/2, 0)), IF(A31=①基本情報と建物情報の入力!$G$20, IF(F30&gt;0, D31/①基本情報と建物情報の入力!H53/2, 0), IF(F31&gt;0, IF(F30&gt;0, D31/①基本情報と建物情報の入力!H53, D31/①基本情報と建物情報の入力!H53/2), IF(F30&gt;0, D31/①基本情報と建物情報の入力!H53/2, 0)))),"-"),"-")</f>
        <v>-</v>
      </c>
      <c r="DM31" s="173" t="str">
        <f>IF(A31&lt;=①基本情報と建物情報の入力!$G$20, IF(①基本情報と建物情報の入力!H53&gt;=2, IF(A31=1, IF(A31=①基本情報と建物情報の入力!$G$20, 0, IF(F31&gt;0, D31/①基本情報と建物情報の入力!H53/2, 0)), IF(A31=①基本情報と建物情報の入力!$G$20, IF(F30&gt;0, D31/①基本情報と建物情報の入力!H53/2, 0), IF(F31&gt;0, IF(F30&gt;0, D31/①基本情報と建物情報の入力!H53, D31/①基本情報と建物情報の入力!H53/2), IF(F30&gt;0, D31/①基本情報と建物情報の入力!H53/2, 0)))),"-"),"-")</f>
        <v>-</v>
      </c>
      <c r="DN31" s="175" t="str">
        <f>IF(A31&lt;=①基本情報と建物情報の入力!$G$20, IF(①基本情報と建物情報の入力!H53&gt;=3, IF(A31=1, IF(A31=①基本情報と建物情報の入力!$G$20, 0, IF(F31&gt;0, D31/①基本情報と建物情報の入力!H53/2, 0)), IF(A31=①基本情報と建物情報の入力!$G$20, IF(F30&gt;0, D31/①基本情報と建物情報の入力!H53/2, 0), IF(F31&gt;0, IF(F30&gt;0, D31/①基本情報と建物情報の入力!H53, D31/①基本情報と建物情報の入力!H53/2), IF(F30&gt;0, D31/①基本情報と建物情報の入力!H53/2, 0)))),"-"),"-")</f>
        <v>-</v>
      </c>
      <c r="DO31" s="174" t="str">
        <f>IF(A31&lt;=①基本情報と建物情報の入力!$G$20, IF(①基本情報と建物情報の入力!H53&gt;=1, IF(A31=1, IF(A31=①基本情報と建物情報の入力!$G$20, 0, IF(G32&gt;0, D31/①基本情報と建物情報の入力!H53/2, 0)), IF(A31=①基本情報と建物情報の入力!$G$20, IF(G31&gt;0, D31/①基本情報と建物情報の入力!H53/2,0), IF(G31&gt;0, IF(G32&gt;0, D31/①基本情報と建物情報の入力!H54, D31/①基本情報と建物情報の入力!H53/2), IF(G32&gt;0, D31/①基本情報と建物情報の入力!H53/2,0)))),"-"),"-")</f>
        <v>-</v>
      </c>
      <c r="DP31" s="173" t="str">
        <f>IF(A31&lt;=①基本情報と建物情報の入力!$G$20, IF(①基本情報と建物情報の入力!H53&gt;=2, IF(A31=1, IF(A31=①基本情報と建物情報の入力!$G$20, 0, IF(G32&gt;0, D31/①基本情報と建物情報の入力!H53/2, 0)), IF(A31=①基本情報と建物情報の入力!$G$20, IF(G31&gt;0, D31/①基本情報と建物情報の入力!H53/2,0), IF(G31&gt;0, IF(G32&gt;0, D31/①基本情報と建物情報の入力!H54, D31/①基本情報と建物情報の入力!H53/2), IF(G32&gt;0, D31/①基本情報と建物情報の入力!H53/2,0)))),"-"),"-")</f>
        <v>-</v>
      </c>
      <c r="DQ31" s="175" t="str">
        <f>IF(A31&lt;=①基本情報と建物情報の入力!$G$20, IF(①基本情報と建物情報の入力!H53&gt;=3, IF(A31=1, IF(A31=①基本情報と建物情報の入力!$G$20, 0, IF(G32&gt;0, D31/①基本情報と建物情報の入力!H53/2, 0)), IF(A31=①基本情報と建物情報の入力!$G$20, IF(G31&gt;0, D31/①基本情報と建物情報の入力!H53/2,0), IF(G31&gt;0, IF(G32&gt;0, D31/①基本情報と建物情報の入力!H54, D31/①基本情報と建物情報の入力!H53/2), IF(G32&gt;0, D31/①基本情報と建物情報の入力!H53/2,0)))),"-"),"-")</f>
        <v>-</v>
      </c>
      <c r="DR31" s="174" t="str">
        <f>IF(A31&lt;=①基本情報と建物情報の入力!$G$20, IF(①基本情報と建物情報の入力!H53&gt;=1, IF(A31=1, D31/①基本情報と建物情報の入力!H53, 0),"-"),"-")</f>
        <v>-</v>
      </c>
      <c r="DS31" s="173" t="str">
        <f>IF(A31&lt;=①基本情報と建物情報の入力!$G$20, IF(①基本情報と建物情報の入力!H53&gt;=1, IF(A31=1, E31, 0),"-"),"-")</f>
        <v>-</v>
      </c>
      <c r="DT31" s="173" t="str">
        <f>IF(A31&lt;=①基本情報と建物情報の入力!$G$20, IF(①基本情報と建物情報の入力!H53&gt;=1, IF(A31=1, D31/①基本情報と建物情報の入力!H53, 0),"-"),"-")</f>
        <v>-</v>
      </c>
      <c r="DU31" s="175" t="str">
        <f>IF(A31&lt;=①基本情報と建物情報の入力!$G$20, IF(①基本情報と建物情報の入力!H53&gt;=1, IF(A31=1, IF(①基本情報と建物情報の入力!H53=1, E31, 0), 0),"-"),"-")</f>
        <v>-</v>
      </c>
      <c r="DV31" s="174" t="str">
        <f>IF(A31&lt;=①基本情報と建物情報の入力!$G$20, IF(①基本情報と建物情報の入力!H53&gt;=2, IF(A31=1, D31/①基本情報と建物情報の入力!H53, 0),"-"),"-")</f>
        <v>-</v>
      </c>
      <c r="DW31" s="173" t="str">
        <f>IF(A31&lt;=①基本情報と建物情報の入力!$G$20, IF(①基本情報と建物情報の入力!H53&gt;=2, 0,"-"),"-")</f>
        <v>-</v>
      </c>
      <c r="DX31" s="173" t="str">
        <f>IF(A31&lt;=①基本情報と建物情報の入力!$G$20, IF(①基本情報と建物情報の入力!H53&gt;=2, IF(A31=1, D31/①基本情報と建物情報の入力!H53, 0),"-"),"-")</f>
        <v>-</v>
      </c>
      <c r="DY31" s="175" t="str">
        <f>IF(A31&lt;=①基本情報と建物情報の入力!$G$20, IF(①基本情報と建物情報の入力!H53&gt;=2, IF(A31=1, E31, 0),"-"),"-")</f>
        <v>-</v>
      </c>
      <c r="DZ31" s="174" t="str">
        <f>IF(A31&lt;=①基本情報と建物情報の入力!$G$20, IF(①基本情報と建物情報の入力!H53&gt;=3, IF(A31=1, D31/①基本情報と建物情報の入力!H53, 0),"-"),"-")</f>
        <v>-</v>
      </c>
      <c r="EA31" s="173" t="str">
        <f>IF(A31&lt;=①基本情報と建物情報の入力!$G$20, IF(①基本情報と建物情報の入力!H53&gt;=3, 0, "-"),"-")</f>
        <v>-</v>
      </c>
      <c r="EB31" s="173" t="str">
        <f>IF(A31&lt;=①基本情報と建物情報の入力!$G$20, IF(①基本情報と建物情報の入力!H53&gt;=3, IF(A31=1, D31/①基本情報と建物情報の入力!H53, 0),"-"),"-")</f>
        <v>-</v>
      </c>
      <c r="EC31" s="175" t="str">
        <f>IF(A31&lt;=①基本情報と建物情報の入力!$G$20, IF(①基本情報と建物情報の入力!H53&gt;=3, 0, "-"),"-")</f>
        <v>-</v>
      </c>
      <c r="ED31" s="174" t="str">
        <f>IF(A31&lt;=①基本情報と建物情報の入力!$G$20, IF(①基本情報と建物情報の入力!H53&gt;=1, IF(A31=1, IF(①基本情報と建物情報の入力!H53=1, D31*E31/①基本情報と建物情報の入力!H53/10, E31/2+D31*E31/①基本情報と建物情報の入力!H53/10),0),"-"),"-")</f>
        <v>-</v>
      </c>
      <c r="EE31" s="173" t="str">
        <f>IF(A31&lt;=①基本情報と建物情報の入力!$G$20, IF(①基本情報と建物情報の入力!H53&gt;=2, IF(A31=1, E31/2+D31*E31/①基本情報と建物情報の入力!H53/10,0),"-"),"-")</f>
        <v>-</v>
      </c>
      <c r="EF31" s="175" t="str">
        <f>IF(A31&lt;=①基本情報と建物情報の入力!$G$20, IF(①基本情報と建物情報の入力!H53&gt;=3, IF(A31=1, E31+D31*E31/①基本情報と建物情報の入力!H53/10,0),"-"),"-")</f>
        <v>-</v>
      </c>
      <c r="EG31" s="176"/>
      <c r="EH31" s="174" t="str">
        <f>IF(A31&lt;=①基本情報と建物情報の入力!$G$20, IF(①基本情報と建物情報の入力!H53&gt;=1, SUM(AT31:AU31,AW31),"-"),"-")</f>
        <v>-</v>
      </c>
      <c r="EI31" s="173" t="str">
        <f>IF(A31&lt;=①基本情報と建物情報の入力!$G$20, IF(①基本情報と建物情報の入力!H53&gt;=2, SUM(AX31:AY31,BA31),"-"),"-")</f>
        <v>-</v>
      </c>
      <c r="EJ31" s="175" t="str">
        <f>IF(A31&lt;=①基本情報と建物情報の入力!$G$20, IF(①基本情報と建物情報の入力!H53&gt;=3, SUM(BB31:BC31,BE31),"-"),"-")</f>
        <v>-</v>
      </c>
      <c r="EK31" s="174" t="str">
        <f>IF(A31&lt;=①基本情報と建物情報の入力!$G$20, IF(①基本情報と建物情報の入力!H53&gt;=1,  AV31,"-"),"-")</f>
        <v>-</v>
      </c>
      <c r="EL31" s="173" t="str">
        <f>IF(A31&lt;=①基本情報と建物情報の入力!$G$20, IF(①基本情報と建物情報の入力!H53&gt;=2,AZ31,"-"),"-")</f>
        <v>-</v>
      </c>
      <c r="EM31" s="175" t="str">
        <f>IF(A31&lt;=①基本情報と建物情報の入力!$G$20, IF(①基本情報と建物情報の入力!H53&gt;=3, BD31,"-"),"-")</f>
        <v>-</v>
      </c>
      <c r="EN31" s="174" t="str">
        <f>IF($A31&lt;=①基本情報と建物情報の入力!$G$20, IF(①基本情報と建物情報の入力!$H53&gt;=1, SUM(AE31:AF31,AH31),"-"),"-")</f>
        <v>-</v>
      </c>
      <c r="EO31" s="173" t="str">
        <f>IF($A31&lt;=①基本情報と建物情報の入力!$G$20, IF(①基本情報と建物情報の入力!$H53&gt;=2, SUM(AI31:AJ31,AL31),"-"),"-")</f>
        <v>-</v>
      </c>
      <c r="EP31" s="175" t="str">
        <f>IF($A31&lt;=①基本情報と建物情報の入力!$G$20, IF(①基本情報と建物情報の入力!$H53&gt;=3, SUM(AM31:AN31,AP31),"-"),"-")</f>
        <v>-</v>
      </c>
      <c r="EQ31" s="174" t="str">
        <f>IF($A31&lt;=①基本情報と建物情報の入力!$G$20, IF(①基本情報と建物情報の入力!$H53&gt;=1, AG31,"-"),"-")</f>
        <v>-</v>
      </c>
      <c r="ER31" s="173" t="str">
        <f>IF($A31&lt;=①基本情報と建物情報の入力!$G$20, IF(①基本情報と建物情報の入力!$H53&gt;=2, AK31,"-"),"-")</f>
        <v>-</v>
      </c>
      <c r="ES31" s="175" t="str">
        <f>IF($A31&lt;=①基本情報と建物情報の入力!$G$20, IF(①基本情報と建物情報の入力!$H53&gt;=3, AO31,"-"),"-")</f>
        <v>-</v>
      </c>
      <c r="ET31" s="176"/>
      <c r="EU31" s="174" t="str">
        <f>IF($A31&lt;=①基本情報と建物情報の入力!$G$20, IF(①基本情報と建物情報の入力!$H53&gt;=1,SUM(EH31,EK31),"-"),"-")</f>
        <v>-</v>
      </c>
      <c r="EV31" s="173" t="str">
        <f>IF($A31&lt;=①基本情報と建物情報の入力!$G$20, IF(①基本情報と建物情報の入力!$H53&gt;=2,SUM(EI31,EL31),"-"),"-")</f>
        <v>-</v>
      </c>
      <c r="EW31" s="175" t="str">
        <f>IF($A31&lt;=①基本情報と建物情報の入力!$G$20, IF(①基本情報と建物情報の入力!$H53&gt;=3,SUM(EJ31,EM31),"-"),"-")</f>
        <v>-</v>
      </c>
      <c r="EX31" s="174" t="str">
        <f>IF($A31&lt;=①基本情報と建物情報の入力!$G$20, IF(①基本情報と建物情報の入力!$H53&gt;=1,   Y31,"-"),"-")</f>
        <v>-</v>
      </c>
      <c r="EY31" s="173" t="str">
        <f>IF($A31&lt;=①基本情報と建物情報の入力!$G$20, IF(①基本情報と建物情報の入力!$H53&gt;=1,   Z31,"-"),"-")</f>
        <v>-</v>
      </c>
      <c r="EZ31" s="175" t="str">
        <f>IF($A31&lt;=①基本情報と建物情報の入力!$G$20, IF(①基本情報と建物情報の入力!$H53&gt;=1,   AA31,"-"),"-")</f>
        <v>-</v>
      </c>
      <c r="FA31" s="174" t="str">
        <f>IF($A31&lt;=①基本情報と建物情報の入力!$G$20, IF(①基本情報と建物情報の入力!$H53&gt;=1, IF($A31=1, P31, 0),"-"),"-")</f>
        <v>-</v>
      </c>
      <c r="FB31" s="173" t="str">
        <f>IF($A31&lt;=①基本情報と建物情報の入力!$G$20, IF(①基本情報と建物情報の入力!$H53&gt;=2, IF($A31=1, Q31, 0),"-"),"-")</f>
        <v>-</v>
      </c>
      <c r="FC31" s="175" t="str">
        <f>IF($A31&lt;=①基本情報と建物情報の入力!$G$20, IF(①基本情報と建物情報の入力!$H53&gt;=3, IF($A31=1, R31, 0),"-"),"-")</f>
        <v>-</v>
      </c>
      <c r="FD31" s="174" t="str">
        <f>IF($A31&lt;=①基本情報と建物情報の入力!$G$20, IF(①基本情報と建物情報の入力!$H53&gt;=1, AB31,"-"),"-")</f>
        <v>-</v>
      </c>
      <c r="FE31" s="173" t="str">
        <f>IF($A31&lt;=①基本情報と建物情報の入力!$G$20, IF(①基本情報と建物情報の入力!$H53&gt;=2, AC31,"-"),"-")</f>
        <v>-</v>
      </c>
      <c r="FF31" s="175" t="str">
        <f>IF($A31&lt;=①基本情報と建物情報の入力!$G$20, IF(①基本情報と建物情報の入力!$H53&gt;=3, AD31,"-"),"-")</f>
        <v>-</v>
      </c>
      <c r="FG31" s="174" t="str">
        <f>IF($A31&lt;=①基本情報と建物情報の入力!$G$20, IF(①基本情報と建物情報の入力!$H53&gt;=1, BF31,"-"),"-")</f>
        <v>-</v>
      </c>
      <c r="FH31" s="173" t="str">
        <f>IF($A31&lt;=①基本情報と建物情報の入力!$G$20, IF(①基本情報と建物情報の入力!$H53&gt;=2, BG31,"-"),"-")</f>
        <v>-</v>
      </c>
      <c r="FI31" s="175" t="str">
        <f>IF($A31&lt;=①基本情報と建物情報の入力!$G$20, IF(①基本情報と建物情報の入力!$H53&gt;=3, BH31,"-"),"-")</f>
        <v>-</v>
      </c>
      <c r="FJ31" s="174" t="str">
        <f>IF($A31&lt;=①基本情報と建物情報の入力!$G$20, IF(①基本情報と建物情報の入力!$H53&gt;=1, IF($A31=1, 0, BI31),"-"),"-")</f>
        <v>-</v>
      </c>
      <c r="FK31" s="173" t="str">
        <f>IF($A31&lt;=①基本情報と建物情報の入力!$G$20, IF(①基本情報と建物情報の入力!$H53&gt;=1, IF($A31=1, 0, BJ31),"-"),"-")</f>
        <v>-</v>
      </c>
      <c r="FL31" s="175" t="str">
        <f>IF($A31&lt;=①基本情報と建物情報の入力!$G$20, IF(①基本情報と建物情報の入力!$H53&gt;=1, IF($A31=1, 0, BK31),"-"),"-")</f>
        <v>-</v>
      </c>
      <c r="FM31" s="174" t="str">
        <f>IF($A31&lt;=①基本情報と建物情報の入力!$G$20, IF(①基本情報と建物情報の入力!$H53&gt;=1, BL31,"-"),"-")</f>
        <v>-</v>
      </c>
      <c r="FN31" s="173" t="str">
        <f>IF($A31&lt;=①基本情報と建物情報の入力!$G$20, IF(①基本情報と建物情報の入力!$H53&gt;=2, BM31,"-"),"-")</f>
        <v>-</v>
      </c>
      <c r="FO31" s="175" t="str">
        <f>IF($A31&lt;=①基本情報と建物情報の入力!$G$20, IF(①基本情報と建物情報の入力!$H53&gt;=3, BN31,"-"),"-")</f>
        <v>-</v>
      </c>
      <c r="FP31" s="174" t="str">
        <f>IF($A31&lt;=①基本情報と建物情報の入力!$G$20, IF(①基本情報と建物情報の入力!$H53&gt;=1, SUM(EN31,EQ31),"-"),"-")</f>
        <v>-</v>
      </c>
      <c r="FQ31" s="173" t="str">
        <f>IF($A31&lt;=①基本情報と建物情報の入力!$G$20, IF(①基本情報と建物情報の入力!$H53&gt;=2, SUM(EO31,ER31),"-"),"-")</f>
        <v>-</v>
      </c>
      <c r="FR31" s="175" t="str">
        <f>IF($A31&lt;=①基本情報と建物情報の入力!$G$20, IF(①基本情報と建物情報の入力!$H53&gt;=3, SUM(EP31,ES31),"-"),"-")</f>
        <v>-</v>
      </c>
      <c r="FS31" s="174" t="str">
        <f>IF($A31&lt;=①基本情報と建物情報の入力!$G$20, IF(①基本情報と建物情報の入力!$H53&gt;=1, AQ31,"-"),"-")</f>
        <v>-</v>
      </c>
      <c r="FT31" s="173" t="str">
        <f>IF($A31&lt;=①基本情報と建物情報の入力!$G$20, IF(①基本情報と建物情報の入力!$H53&gt;=2, AR31,"-"),"-")</f>
        <v>-</v>
      </c>
      <c r="FU31" s="175" t="str">
        <f>IF($A31&lt;=①基本情報と建物情報の入力!$G$20, IF(①基本情報と建物情報の入力!$H53&gt;=3, AS31,"-"),"-")</f>
        <v>-</v>
      </c>
      <c r="FV31" s="174" t="str">
        <f>IF($A31&lt;=①基本情報と建物情報の入力!$G$20, IF(①基本情報と建物情報の入力!$H53&gt;=1, SUM(EU31,EX31,FA31,FD31,FG31,FJ31,FM31,FP31,FS31),"-"),"-")</f>
        <v>-</v>
      </c>
      <c r="FW31" s="173" t="str">
        <f>IF($A31&lt;=①基本情報と建物情報の入力!$G$20, IF(①基本情報と建物情報の入力!$H53&gt;=2, SUM(EV31,EY31,FB31,FE31,FH31,FK31,FN31,FQ31,FT31),"-"),"-")</f>
        <v>-</v>
      </c>
      <c r="FX31" s="175" t="str">
        <f>IF($A31&lt;=①基本情報と建物情報の入力!$G$20, IF(①基本情報と建物情報の入力!$H53&gt;=3, SUM(EW31,EZ31,FC31,FF31,FI31,FL31,FO31,FR31,FU31),"-"),"-")</f>
        <v>-</v>
      </c>
      <c r="FY31" s="176"/>
      <c r="FZ31" s="174" t="str">
        <f>IF($A31&lt;=①基本情報と建物情報の入力!$G$20, ①基本情報と建物情報の入力!H$61, "-")</f>
        <v>-</v>
      </c>
      <c r="GA31" s="173" t="str">
        <f>IF($A31&lt;=①基本情報と建物情報の入力!$G$20, ①基本情報と建物情報の入力!H$62, "-")</f>
        <v>-</v>
      </c>
      <c r="GB31" s="173" t="str">
        <f>IF($A31&lt;=①基本情報と建物情報の入力!$G$20, ①基本情報と建物情報の入力!H$63, "-")</f>
        <v>-</v>
      </c>
      <c r="GC31" s="173" t="str">
        <f>IF($A31&lt;=①基本情報と建物情報の入力!$G$20, ①基本情報と建物情報の入力!H$64, "-")</f>
        <v>-</v>
      </c>
      <c r="GD31" s="173" t="str">
        <f>IF($A31&lt;=①基本情報と建物情報の入力!$G$20, ①基本情報と建物情報の入力!H$65, "-")</f>
        <v>-</v>
      </c>
      <c r="GE31" s="173" t="str">
        <f>IF($A31&lt;=①基本情報と建物情報の入力!$G$20, ①基本情報と建物情報の入力!H$66, "-")</f>
        <v>-</v>
      </c>
      <c r="GF31" s="173" t="str">
        <f>IF(A31&lt;=①基本情報と建物情報の入力!$G$20, ①基本情報と建物情報の入力!$H$66/(2*(0.09-0.15)*①基本情報と建物情報の入力!$H$66+1),"-")</f>
        <v>-</v>
      </c>
      <c r="GG31" s="173" t="str">
        <f>IF($A31&lt;=①基本情報と建物情報の入力!$G$20, ①基本情報と建物情報の入力!H$67, "-")</f>
        <v>-</v>
      </c>
      <c r="GH31" s="175" t="str">
        <f>IF($A31&lt;=①基本情報と建物情報の入力!$G$20, 4.65, "-")</f>
        <v>-</v>
      </c>
      <c r="GI31" s="176"/>
      <c r="GJ31" s="174" t="str">
        <f>IF($A31&lt;=①基本情報と建物情報の入力!$G$20,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31" s="173" t="str">
        <f t="array" ref="GK31">IF($A31&lt;=①基本情報と建物情報の入力!$G$20,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31" s="173" t="str">
        <f t="array" ref="GL31">IF($A31&lt;=①基本情報と建物情報の入力!$G$20,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31" s="173" t="str">
        <f t="array" ref="GM31">IF($A31&lt;=①基本情報と建物情報の入力!$G$20,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31" s="173" t="str">
        <f t="array" ref="GN31">IF($A31&lt;=①基本情報と建物情報の入力!$G$20,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31" s="173" t="str">
        <f t="array" ref="GO31">IF($A31&lt;=①基本情報と建物情報の入力!$G$20,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31" s="173" t="str">
        <f t="array" ref="GP31">IF($A31&lt;=①基本情報と建物情報の入力!$G$20,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31" s="173" t="str">
        <f t="array" ref="GQ31">IF($A31&lt;=①基本情報と建物情報の入力!$G$20,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31" s="173" t="str">
        <f t="array" ref="GR31">IF($A31&lt;=①基本情報と建物情報の入力!$G$20,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31" s="173" t="str">
        <f t="array" ref="GS31">IF($A31&lt;=①基本情報と建物情報の入力!$G$20,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31" s="175" t="str">
        <f t="array" ref="GT31">IF($A31&lt;=①基本情報と建物情報の入力!$G$20,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31" s="176"/>
      <c r="GV31" s="174" t="str">
        <f>IF($A31&lt;=①基本情報と建物情報の入力!$G$20, 温度差係数!$A$10, "-")</f>
        <v>-</v>
      </c>
      <c r="GW31" s="173" t="str">
        <f>IF($A31&lt;=①基本情報と建物情報の入力!$G$20,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31" s="173" t="str">
        <f>IF($A31&lt;=①基本情報と建物情報の入力!$G$20, 温度差係数!$B$10, "-")</f>
        <v>-</v>
      </c>
      <c r="GY31" s="175" t="str">
        <f>IF($A31&lt;=①基本情報と建物情報の入力!$G$20, INDEX(温度差係数!$C$10:$J$10, 0, MATCH(①基本情報と建物情報の入力!$G$13, 温度差係数!$C$9:$J$9, 0)), "-")</f>
        <v>-</v>
      </c>
      <c r="GZ31" s="176"/>
      <c r="HA31" s="174" t="str">
        <f>IF($A31&lt;=①基本情報と建物情報の入力!$G$20, IF(①基本情報と建物情報の入力!$H53&gt;=1, EH31*$FZ31*$GV31+EK31*$FZ31*$GW31,"-"),"-")</f>
        <v>-</v>
      </c>
      <c r="HB31" s="173" t="str">
        <f>IF($A31&lt;=①基本情報と建物情報の入力!$G$20, IF(①基本情報と建物情報の入力!$H53&gt;=2, EI31*$FZ31*$GV31+EL31*$FZ31*$GW31,"-"),"-")</f>
        <v>-</v>
      </c>
      <c r="HC31" s="175" t="str">
        <f>IF($A31&lt;=①基本情報と建物情報の入力!$G$20, IF(①基本情報と建物情報の入力!$H53&gt;=3, EJ31*$FZ31*$GV31+EM31*$FZ31*$GW31,"-"),"-")</f>
        <v>-</v>
      </c>
      <c r="HD31" s="174" t="str">
        <f>IF($A31&lt;=①基本情報と建物情報の入力!$G$20, IF(①基本情報と建物情報の入力!$H53&gt;=1, EX31*$GA31*$GV31,"-"),"-")</f>
        <v>-</v>
      </c>
      <c r="HE31" s="173" t="str">
        <f>IF($A31&lt;=①基本情報と建物情報の入力!$G$20, IF(①基本情報と建物情報の入力!$H53&gt;=2, EY31*$GA31*$GV31,"-"),"-")</f>
        <v>-</v>
      </c>
      <c r="HF31" s="175" t="str">
        <f>IF($A31&lt;=①基本情報と建物情報の入力!$G$20, IF(①基本情報と建物情報の入力!$H53&gt;=3, EZ31*$GA31*$GV31,"-"),"-")</f>
        <v>-</v>
      </c>
      <c r="HG31" s="174" t="str">
        <f>IF($A31&lt;=①基本情報と建物情報の入力!$G$20, IF(①基本情報と建物情報の入力!$H53&gt;=1, FA31*$GB31*$GX31,"-"),"-")</f>
        <v>-</v>
      </c>
      <c r="HH31" s="173" t="str">
        <f>IF($A31&lt;=①基本情報と建物情報の入力!$G$20, IF(①基本情報と建物情報の入力!$H53&gt;=2, FB31*$GB31*$GX31,"-"),"-")</f>
        <v>-</v>
      </c>
      <c r="HI31" s="175" t="str">
        <f>IF($A31&lt;=①基本情報と建物情報の入力!$G$20, IF(①基本情報と建物情報の入力!$H53&gt;=3, FC31*$GB31*$GX31,"-"),"-")</f>
        <v>-</v>
      </c>
      <c r="HJ31" s="174" t="str">
        <f>IF($A31&lt;=①基本情報と建物情報の入力!$G$20, IF(①基本情報と建物情報の入力!$H53&gt;=1, FD31*$GC31*$GV31,"-"),"-")</f>
        <v>-</v>
      </c>
      <c r="HK31" s="173" t="str">
        <f>IF($A31&lt;=①基本情報と建物情報の入力!$G$20, IF(①基本情報と建物情報の入力!$H53&gt;=2, FE31*$GC31*$GV31,"-"),"-")</f>
        <v>-</v>
      </c>
      <c r="HL31" s="175" t="str">
        <f>IF($A31&lt;=①基本情報と建物情報の入力!$G$20, IF(①基本情報と建物情報の入力!$H53&gt;=3, FF31*$GC31*$GV31,"-"),"-")</f>
        <v>-</v>
      </c>
      <c r="HM31" s="174" t="str">
        <f>IF($A31&lt;=①基本情報と建物情報の入力!$G$20, IF(①基本情報と建物情報の入力!$H53&gt;=1, FG31*$GD31*$GY31,"-"),"-")</f>
        <v>-</v>
      </c>
      <c r="HN31" s="173" t="str">
        <f>IF($A31&lt;=①基本情報と建物情報の入力!$G$20, IF(①基本情報と建物情報の入力!$H53&gt;=2, FH31*$GD31*$GY31,"-"),"-")</f>
        <v>-</v>
      </c>
      <c r="HO31" s="175" t="str">
        <f>IF($A31&lt;=①基本情報と建物情報の入力!$G$20, IF(①基本情報と建物情報の入力!$H53&gt;=3, FI31*$GD31*$GY31,"-"),"-")</f>
        <v>-</v>
      </c>
      <c r="HP31" s="174" t="str">
        <f>IF($A31&lt;=①基本情報と建物情報の入力!$G$20, IF(①基本情報と建物情報の入力!$H53&gt;=1, FJ31*$GE31*$GY31,"-"),"-")</f>
        <v>-</v>
      </c>
      <c r="HQ31" s="173" t="str">
        <f>IF($A31&lt;=①基本情報と建物情報の入力!$G$20, IF(①基本情報と建物情報の入力!$H53&gt;=2, FK31*$GE31*$GY31,"-"),"-")</f>
        <v>-</v>
      </c>
      <c r="HR31" s="175" t="str">
        <f>IF($A31&lt;=①基本情報と建物情報の入力!$G$20, IF(①基本情報と建物情報の入力!$H53&gt;=3, FL31*$GE31*$GY31,"-"),"-")</f>
        <v>-</v>
      </c>
      <c r="HS31" s="174" t="str">
        <f>IF($A31&lt;=①基本情報と建物情報の入力!$G$20, IF(①基本情報と建物情報の入力!$H53&gt;=1, FM31*$GF31*$GY31,"-"),"-")</f>
        <v>-</v>
      </c>
      <c r="HT31" s="173" t="str">
        <f>IF($A31&lt;=①基本情報と建物情報の入力!$G$20, IF(①基本情報と建物情報の入力!$H53&gt;=2, FN31*$GF31*$GY31,"-"),"-")</f>
        <v>-</v>
      </c>
      <c r="HU31" s="175" t="str">
        <f>IF($A31&lt;=①基本情報と建物情報の入力!$G$20, IF(①基本情報と建物情報の入力!$H53&gt;=3, FO31*$GF31*$GY31,"-"),"-")</f>
        <v>-</v>
      </c>
      <c r="HV31" s="174" t="str">
        <f>IF($A31&lt;=①基本情報と建物情報の入力!$G$20, IF(①基本情報と建物情報の入力!$H53&gt;=1, EN31*$GG31*$GV31+EQ31*$GG31*$GW31,"-"),"-")</f>
        <v>-</v>
      </c>
      <c r="HW31" s="173" t="str">
        <f>IF($A31&lt;=①基本情報と建物情報の入力!$G$20, IF(①基本情報と建物情報の入力!$H53&gt;=2, EO31*$GG31*$GV31+ER31*$GG31*$GW31,"-"),"-")</f>
        <v>-</v>
      </c>
      <c r="HX31" s="175" t="str">
        <f>IF($A31&lt;=①基本情報と建物情報の入力!$G$20, IF(①基本情報と建物情報の入力!$H53&gt;=3, EP31*$GG31*$GV31+ES31*$GG31*$GW31,"-"),"-")</f>
        <v>-</v>
      </c>
      <c r="HY31" s="174" t="str">
        <f>IF($A31&lt;=①基本情報と建物情報の入力!$G$20, IF(①基本情報と建物情報の入力!$H53&gt;=1, FS31*$GH31*$GW31,"-"),"-")</f>
        <v>-</v>
      </c>
      <c r="HZ31" s="173" t="str">
        <f>IF($A31&lt;=①基本情報と建物情報の入力!$G$20, IF(①基本情報と建物情報の入力!$H53&gt;=2, FT31*$GH31*$GW31,"-"),"-")</f>
        <v>-</v>
      </c>
      <c r="IA31" s="175" t="str">
        <f>IF($A31&lt;=①基本情報と建物情報の入力!$G$20, IF(①基本情報と建物情報の入力!$H53&gt;=3, FU31*$GH31*$GW31,"-"),"-")</f>
        <v>-</v>
      </c>
      <c r="IB31" s="176"/>
      <c r="IC31" s="174" t="str">
        <f>IF($A31&lt;=①基本情報と建物情報の入力!$G$20, IF(①基本情報と建物情報の入力!$H53&gt;=1, SUM(BP31:BQ31,BS31) *$GJ31*$GV31+BR31*$GJ31*$GW31,"-"),"-")</f>
        <v>-</v>
      </c>
      <c r="ID31" s="173" t="str">
        <f>IF($A31&lt;=①基本情報と建物情報の入力!$G$20, IF(①基本情報と建物情報の入力!$H53&gt;=2, SUM(BT31:BU31,BW31) *$GJ31*$GV31+BV31*$GJ31*$GW31,"-"),"-")</f>
        <v>-</v>
      </c>
      <c r="IE31" s="175" t="str">
        <f>IF($A31&lt;=①基本情報と建物情報の入力!$G$20, IF(①基本情報と建物情報の入力!$H53&gt;=3, SUM(BX31:BY31,CA31) *$GJ31*$GV31+BZ31*$GJ31*$GW31,"-"),"-")</f>
        <v>-</v>
      </c>
      <c r="IF31" s="174" t="str">
        <f>IF($A31&lt;=①基本情報と建物情報の入力!$G$20, IF(①基本情報と建物情報の入力!$H53&gt;=1, CB31*$GK31*$GV31,"-"),"-")</f>
        <v>-</v>
      </c>
      <c r="IG31" s="173" t="str">
        <f>IF($A31&lt;=①基本情報と建物情報の入力!$G$20, IF(①基本情報と建物情報の入力!$H53&gt;=2, CC31*$GK31*$GV31,"-"),"-")</f>
        <v>-</v>
      </c>
      <c r="IH31" s="175" t="str">
        <f>IF($A31&lt;=①基本情報と建物情報の入力!$G$20, IF(①基本情報と建物情報の入力!$H53&gt;=3, CD31*$GK31*$GV31,"-"),"-")</f>
        <v>-</v>
      </c>
      <c r="II31" s="174" t="str">
        <f>IF($A31&lt;=①基本情報と建物情報の入力!$G$20, IF(①基本情報と建物情報の入力!$H53&gt;=1, CE31*$GL31*$GV31,"-"),"-")</f>
        <v>-</v>
      </c>
      <c r="IJ31" s="173" t="str">
        <f>IF($A31&lt;=①基本情報と建物情報の入力!$G$20, IF(①基本情報と建物情報の入力!$H53&gt;=2, CF31*$GL31*$GV31,"-"),"-")</f>
        <v>-</v>
      </c>
      <c r="IK31" s="175" t="str">
        <f>IF($A31&lt;=①基本情報と建物情報の入力!$G$20, IF(①基本情報と建物情報の入力!$H53&gt;=3, CG31*$GL31*$GV31,"-"),"-")</f>
        <v>-</v>
      </c>
      <c r="IL31" s="174" t="str">
        <f>IF($A31&lt;=①基本情報と建物情報の入力!$G$20, IF(①基本情報と建物情報の入力!$H53&gt;=1, SUM(CH31:CI31,CK31)*$GM31*$GV31+CJ31*$GM31*$GW31,"-"),"-")</f>
        <v>-</v>
      </c>
      <c r="IM31" s="173" t="str">
        <f>IF($A31&lt;=①基本情報と建物情報の入力!$G$20, IF(①基本情報と建物情報の入力!$H53&gt;=2, SUM(CL31:CM31,CO31)*$GM31*$GV31+CN31*$GM31*$GW31,"-"),"-")</f>
        <v>-</v>
      </c>
      <c r="IN31" s="175" t="str">
        <f>IF($A31&lt;=①基本情報と建物情報の入力!$G$20, IF(①基本情報と建物情報の入力!$H53&gt;=3, SUM(CP31:CQ31,CS31)*$GM31*$GV31+CR31*$GM31*$GW31,"-"),"-")</f>
        <v>-</v>
      </c>
      <c r="IO31" s="174" t="str">
        <f>IF($A31&lt;=①基本情報と建物情報の入力!$G$20, IF(①基本情報と建物情報の入力!$H53&gt;=1, CT31*$GN31*$GV31,"-"),"-")</f>
        <v>-</v>
      </c>
      <c r="IP31" s="173" t="str">
        <f>IF($A31&lt;=①基本情報と建物情報の入力!$G$20, IF(①基本情報と建物情報の入力!$H53&gt;=2, CU31*$GN31*$GV31,"-"),"-")</f>
        <v>-</v>
      </c>
      <c r="IQ31" s="175" t="str">
        <f>IF($A31&lt;=①基本情報と建物情報の入力!$G$20, IF(①基本情報と建物情報の入力!$H53&gt;=3, CV31*$GN31*$GV31,"-"),"-")</f>
        <v>-</v>
      </c>
      <c r="IR31" s="174" t="str">
        <f>IF($A31&lt;=①基本情報と建物情報の入力!$G$20, IF(①基本情報と建物情報の入力!$H53&gt;=1, SUM(CW31:CX31,CZ31)*$GO31*$GV31+CY31*$GO31*$GW31,"-"),"-")</f>
        <v>-</v>
      </c>
      <c r="IS31" s="173" t="str">
        <f>IF($A31&lt;=①基本情報と建物情報の入力!$G$20, IF(①基本情報と建物情報の入力!$H53&gt;=2, SUM(DA31:DB31,DD31)*$GO31*$GV31+DC31*$GO31*$GW31,"-"),"-")</f>
        <v>-</v>
      </c>
      <c r="IT31" s="175" t="str">
        <f>IF($A31&lt;=①基本情報と建物情報の入力!$G$20, IF(①基本情報と建物情報の入力!$H53&gt;=3, SUM(DE31:DF31,DH31)*$GO31*$GV31+DG31*$GO31*$GW31,"-"),"-")</f>
        <v>-</v>
      </c>
      <c r="IU31" s="174" t="str">
        <f>IF($A31&lt;=①基本情報と建物情報の入力!$G$20, IF(①基本情報と建物情報の入力!$H53&gt;=1, DI31*$GP31*$GV31,"-"),"-")</f>
        <v>-</v>
      </c>
      <c r="IV31" s="173" t="str">
        <f>IF($A31&lt;=①基本情報と建物情報の入力!$G$20, IF(①基本情報と建物情報の入力!$H53&gt;=2, DJ31*$GP31*$GV31,"-"),"-")</f>
        <v>-</v>
      </c>
      <c r="IW31" s="175" t="str">
        <f>IF($A31&lt;=①基本情報と建物情報の入力!$G$20, IF(①基本情報と建物情報の入力!$H53&gt;=3, DK31*$GP31*$GV31,"-"),"-")</f>
        <v>-</v>
      </c>
      <c r="IX31" s="174" t="str">
        <f>IF($A31&lt;=①基本情報と建物情報の入力!$G$20, IF(①基本情報と建物情報の入力!$H53&gt;=1, DL31*$GQ31*$GV31,"-"),"-")</f>
        <v>-</v>
      </c>
      <c r="IY31" s="173" t="str">
        <f>IF($A31&lt;=①基本情報と建物情報の入力!$G$20, IF(①基本情報と建物情報の入力!$H53&gt;=2, DM31*$GQ31*$GV31,"-"),"-")</f>
        <v>-</v>
      </c>
      <c r="IZ31" s="175" t="str">
        <f>IF($A31&lt;=①基本情報と建物情報の入力!$G$20, IF(①基本情報と建物情報の入力!$H53&gt;=3, DN31*$GQ31*$GV31,"-"),"-")</f>
        <v>-</v>
      </c>
      <c r="JA31" s="174" t="str">
        <f>IF($A31&lt;=①基本情報と建物情報の入力!$G$20, IF(①基本情報と建物情報の入力!$H53&gt;=1, DO31*$GR31*$GV31,"-"),"-")</f>
        <v>-</v>
      </c>
      <c r="JB31" s="173" t="str">
        <f>IF($A31&lt;=①基本情報と建物情報の入力!$G$20, IF(①基本情報と建物情報の入力!$H53&gt;=2, DP31*$GR31*$GV31,"-"),"-")</f>
        <v>-</v>
      </c>
      <c r="JC31" s="175" t="str">
        <f>IF($A31&lt;=①基本情報と建物情報の入力!$G$20, IF(①基本情報と建物情報の入力!$H53&gt;=3, DQ31*$GR31*$GV31,"-"),"-")</f>
        <v>-</v>
      </c>
      <c r="JD31" s="174" t="str">
        <f>IF($A31&lt;=①基本情報と建物情報の入力!$G$20, IF(①基本情報と建物情報の入力!$H53&gt;=1, SUM(DR31:DS31,DU31)*$GS31*$GV31+DT31*$GS31*$GW31,"-"),"-")</f>
        <v>-</v>
      </c>
      <c r="JE31" s="173" t="str">
        <f>IF($A31&lt;=①基本情報と建物情報の入力!$G$20, IF(①基本情報と建物情報の入力!$H53&gt;=2, SUM(DV31:DW31,DY31)*$GS31*$GV31+DX31*$GS31*$GW31,"-"),"-")</f>
        <v>-</v>
      </c>
      <c r="JF31" s="175" t="str">
        <f>IF($A31&lt;=①基本情報と建物情報の入力!$G$20, IF(①基本情報と建物情報の入力!$H53&gt;=3, SUM(DZ31:EA31,EC31)*$GS31*$GV31+EB31*$GS31*$GW31,"-"),"-")</f>
        <v>-</v>
      </c>
      <c r="JG31" s="174" t="str">
        <f>IF($A31&lt;=①基本情報と建物情報の入力!$G$20, IF(①基本情報と建物情報の入力!$H53&gt;=1, ED31*$GT31*$GX31,"-"),"-")</f>
        <v>-</v>
      </c>
      <c r="JH31" s="173" t="str">
        <f>IF($A31&lt;=①基本情報と建物情報の入力!$G$20, IF(①基本情報と建物情報の入力!$H53&gt;=2, EE31*$GT31*$GX31,"-"),"-")</f>
        <v>-</v>
      </c>
      <c r="JI31" s="175" t="str">
        <f>IF($A31&lt;=①基本情報と建物情報の入力!$G$20, IF(①基本情報と建物情報の入力!$H53&gt;=3, EF31*$GT31*$GX31,"-"),"-")</f>
        <v>-</v>
      </c>
      <c r="JJ31" s="176"/>
      <c r="JK31" s="174" t="str">
        <f>IF($A31&lt;=①基本情報と建物情報の入力!$G$20, IF(①基本情報と建物情報の入力!$H53&gt;=1, SUM(HA31,HD31,HG31,HJ31,HM31,HP31,HS31,HV31,HY31)+SUM(IC31,IF31,II31,IL31,IO31,IR31,IU31,IX31,JA31,JD31,JG31),"-"),"-")</f>
        <v>-</v>
      </c>
      <c r="JL31" s="173" t="str">
        <f>IF($A31&lt;=①基本情報と建物情報の入力!$G$20, IF(①基本情報と建物情報の入力!$H53&gt;=2, SUM(HB31,HE31,HH31,HK31,HN31,HQ31,HT31,HW31,HZ31)+SUM(ID31,IG31,IJ31,IM31,IP31,IS31,IV31,IY31,JB31,JE31,JH31),"-"),"-")</f>
        <v>-</v>
      </c>
      <c r="JM31" s="175" t="str">
        <f>IF($A31&lt;=①基本情報と建物情報の入力!$G$20, IF(①基本情報と建物情報の入力!$H53&gt;=3, SUM(HC31,HF31,HI31,HL31,HO31,HR31,HU31,HX31,IA31)+SUM(IE31,IH31,IK31,IN31,IQ31,IT31,IW31,IZ31,JC31,JF31,JI31),"-"),"-")</f>
        <v>-</v>
      </c>
      <c r="JN31" s="173" t="str">
        <f>IF($A31&lt;=①基本情報と建物情報の入力!$G$20, IF(①基本情報と建物情報の入力!$H53&gt;=1, ROUNDUP(JK31/FV31, 2),"-"),"-")</f>
        <v>-</v>
      </c>
      <c r="JO31" s="173" t="str">
        <f>IF($A31&lt;=①基本情報と建物情報の入力!$G$20, IF(①基本情報と建物情報の入力!$H53&gt;=2, ROUNDUP(JL31/FW31, 2),"-"),"-")</f>
        <v>-</v>
      </c>
      <c r="JP31" s="173" t="str">
        <f>IF($A31&lt;=①基本情報と建物情報の入力!$G$20, IF(①基本情報と建物情報の入力!$H53&gt;=3, ROUNDUP(JM31/FX31, 2),"-"),"-")</f>
        <v>-</v>
      </c>
      <c r="JQ31" s="176"/>
      <c r="JR31" s="179" t="str">
        <f>IF($A31&lt;=①基本情報と建物情報の入力!$G$20, INDEX(方位係数!$B$7:$H$16, MATCH(JR$4, 方位係数!$A$7:$A$16,0), MATCH(①基本情報と建物情報の入力!$G$13, 方位係数!$B$6:$I$6,0)),"-")</f>
        <v>-</v>
      </c>
      <c r="JS31" s="179" t="str">
        <f>IF($A31&lt;=①基本情報と建物情報の入力!$G$20, INDEX(方位係数!$B$7:$H$16, MATCH(JS$4, 方位係数!$A$7:$A$16,0), MATCH(①基本情報と建物情報の入力!$G$13, 方位係数!$B$6:$I$6,0)),"-")</f>
        <v>-</v>
      </c>
      <c r="JT31" s="179" t="str">
        <f>IF($A31&lt;=①基本情報と建物情報の入力!$G$20, INDEX(方位係数!$B$7:$H$16, MATCH(JT$4, 方位係数!$A$7:$A$16,0), MATCH(①基本情報と建物情報の入力!$G$13, 方位係数!$B$6:$I$6,0)),"-")</f>
        <v>-</v>
      </c>
      <c r="JU31" s="179" t="str">
        <f>IF($A31&lt;=①基本情報と建物情報の入力!$G$20, INDEX(方位係数!$B$7:$H$16, MATCH(JU$4, 方位係数!$A$7:$A$16,0), MATCH(①基本情報と建物情報の入力!$G$13, 方位係数!$B$6:$I$6,0)),"-")</f>
        <v>-</v>
      </c>
      <c r="JV31" s="179" t="str">
        <f>IF($A31&lt;=①基本情報と建物情報の入力!$G$20, INDEX(方位係数!$B$7:$H$16, MATCH(JV$4, 方位係数!$A$7:$A$16,0), MATCH(①基本情報と建物情報の入力!$G$13, 方位係数!$B$6:$I$6,0)),"-")</f>
        <v>-</v>
      </c>
      <c r="JW31" s="176"/>
      <c r="JX31" s="174" t="str">
        <f>IF($A31&lt;=①基本情報と建物情報の入力!$G$20, IF(①基本情報と建物情報の入力!$H53&gt;=1, IF(AT31=0, 0, AT31*0.034*($FZ31+(BP31*$GJ31+$CE31*$GL31+CH31*$GM31+CW31*$GO31+DR31*$GS31)/AT31)*JR31),"-"),"-")</f>
        <v>-</v>
      </c>
      <c r="JY31" s="173" t="str">
        <f>IF($A31&lt;=①基本情報と建物情報の入力!$G$20, IF(①基本情報と建物情報の入力!$H53&gt;=1, IF(AU31=0, 0, AU31*0.034*($FZ31+(BQ31*$GJ31+$CE31*$GL31+CI31*$GM31+CX31*$GO31+DS31*$GS31)/AU31)*JS31),"-"),"-")</f>
        <v>-</v>
      </c>
      <c r="JZ31" s="173" t="str">
        <f>IF($A31&lt;=①基本情報と建物情報の入力!$G$20, IF(①基本情報と建物情報の入力!$H53&gt;=1, IF(AV31=0, 0, AV31*0.034*($FZ31+(BR31*$GJ31+$CE31*$GL31+CJ31*$GM31+CY31*$GO31+DT31*$GS31)/AV31)*JT31),"-"),"-")</f>
        <v>-</v>
      </c>
      <c r="KA31" s="175" t="str">
        <f>IF($A31&lt;=①基本情報と建物情報の入力!$G$20, IF(①基本情報と建物情報の入力!$H53&gt;=1, IF(AW31=0, 0, AW31*0.034*($FZ31+(BS31*$GJ31+$CE31*$GL31+CK31*$GM31+CZ31*$GO31+DU31*$GS31)/AW31)*JU31),"-"),"-")</f>
        <v>-</v>
      </c>
      <c r="KB31" s="174" t="str">
        <f>IF($A31&lt;=①基本情報と建物情報の入力!$G$20, IF(①基本情報と建物情報の入力!$H53&gt;=2, IF(AX31=0, 0, AX31*0.034*($FZ31+(BT31*$GJ31+$CF31*$GL31+CL31*$GM31+DA31*$GO31+DV31*$GS31)/AX31)*JR31),"-"),"-")</f>
        <v>-</v>
      </c>
      <c r="KC31" s="173" t="str">
        <f>IF($A31&lt;=①基本情報と建物情報の入力!$G$20, IF(①基本情報と建物情報の入力!$H53&gt;=2, IF(AY31=0, 0, AY31*0.034*($FZ31+(BU31*$GJ31+$CF31*$GL31+CM31*$GM31+DB31*$GO31+DW31*$GS31)/AY31)*JS31),"-"),"-")</f>
        <v>-</v>
      </c>
      <c r="KD31" s="173" t="str">
        <f>IF($A31&lt;=①基本情報と建物情報の入力!$G$20, IF(①基本情報と建物情報の入力!$H53&gt;=2, IF(AZ31=0, 0, AZ31*0.034*($FZ31+(BV31*$GJ31+$CF31*$GL31+CN31*$GM31+DC31*$GO31+DX31*$GS31)/AZ31)*JT31),"-"),"-")</f>
        <v>-</v>
      </c>
      <c r="KE31" s="175" t="str">
        <f>IF($A31&lt;=①基本情報と建物情報の入力!$G$20, IF(①基本情報と建物情報の入力!$H53&gt;=2, IF(BA31=0, 0, BA31*0.034*($FZ31+(BW31*$GJ31+$CF31*$GL31+CO31*$GM31+DD31*$GO31+DY31*$GS31)/BA31)*JU31),"-"),"-")</f>
        <v>-</v>
      </c>
      <c r="KF31" s="174" t="str">
        <f>IF($A31&lt;=①基本情報と建物情報の入力!$G$20, IF(①基本情報と建物情報の入力!$H53&gt;=3, IF(BB31=0, 0, BB31*0.034*($FZ31+(BX31*$GJ31+$CG31*$GL31+CP31*$GM31+DE31*$GO31+DZ31*$GS31)/BB31)*JR31),"-"),"-")</f>
        <v>-</v>
      </c>
      <c r="KG31" s="173" t="str">
        <f>IF($A31&lt;=①基本情報と建物情報の入力!$G$20, IF(①基本情報と建物情報の入力!$H53&gt;=3, IF(BC31=0, 0, BC31*0.034*($FZ31+(BY31*$GJ31+$CG31*$GL31+CQ31*$GM31+DF31*$GO31+EA31*$GS31)/BC31)*JS31),"-"),"-")</f>
        <v>-</v>
      </c>
      <c r="KH31" s="173" t="str">
        <f>IF($A31&lt;=①基本情報と建物情報の入力!$G$20, IF(①基本情報と建物情報の入力!$H53&gt;=3, IF(BD31=0, 0, BD31*0.034*($FZ31+(BZ31*$GJ31+$CG31*$GL31+CR31*$GM31+DG31*$GO31+EB31*$GS31)/BD31)*JT31),"-"),"-")</f>
        <v>-</v>
      </c>
      <c r="KI31" s="175" t="str">
        <f>IF($A31&lt;=①基本情報と建物情報の入力!$G$20, IF(①基本情報と建物情報の入力!$H53&gt;=3, IF(BE31=0, 0, BE31*0.034*($FZ31+(CA31*$GJ31+$CG31*$GL31+CS31*$GM31+DH31*$GO31+EC31*$GS31)/BE31)*JU31),"-"),"-")</f>
        <v>-</v>
      </c>
      <c r="KJ31" s="174" t="str">
        <f>IF($A31&lt;=①基本情報と建物情報の入力!$G$20, IF(①基本情報と建物情報の入力!$H53&gt;=1, IF(EX31=0, 0, EX31*0.034*($GA31+(CB31*$GK31+CT31*$GN31+DL31*$GQ31)/EX31)*$JV31),"-"),"-")</f>
        <v>-</v>
      </c>
      <c r="KK31" s="173" t="str">
        <f>IF($A31&lt;=①基本情報と建物情報の入力!$G$20, IF(①基本情報と建物情報の入力!$H53&gt;=2, IF(EY31=0, 0, EY31*0.034*($GA31+(CC31*$GK31+CU31*$GN31+DM31*$GQ31)/EY31)*$JV31),"-"),"-")</f>
        <v>-</v>
      </c>
      <c r="KL31" s="175" t="str">
        <f>IF($A31&lt;=①基本情報と建物情報の入力!$G$20, IF(①基本情報と建物情報の入力!$H53&gt;=3, IF(EZ31=0, 0, EZ31*0.034*($GA31+(CD31*$GK31+CV31*$GN31+DN31*$GQ31)/EZ31)*$JV31),"-"),"-")</f>
        <v>-</v>
      </c>
      <c r="KM31" s="174" t="str">
        <f>IF($A31&lt;=①基本情報と建物情報の入力!$G$20, 0.51,"-")</f>
        <v>-</v>
      </c>
      <c r="KN31" s="175" t="str">
        <f>IF($A31&lt;=①基本情報と建物情報の入力!$G$20, IF(①基本情報と建物情報の入力!$H53&gt;=1, ①基本情報と建物情報の入力!$H$68,"-"),"-")</f>
        <v>-</v>
      </c>
      <c r="KO31" s="174" t="str">
        <f>IF($A31&lt;=①基本情報と建物情報の入力!$G$20, IF(①基本情報と建物情報の入力!$H53&gt;=1, AE31*$KM31*$KN31*JR31,"-"),"-")</f>
        <v>-</v>
      </c>
      <c r="KP31" s="173" t="str">
        <f>IF($A31&lt;=①基本情報と建物情報の入力!$G$20, IF(①基本情報と建物情報の入力!$H53&gt;=1, AF31*$KM31*$KN31,"-"),"-")</f>
        <v>-</v>
      </c>
      <c r="KQ31" s="173" t="str">
        <f>IF($A31&lt;=①基本情報と建物情報の入力!$G$20, IF(①基本情報と建物情報の入力!$H53&gt;=1, AG31*$KM31*$KN31,"-"),"-")</f>
        <v>-</v>
      </c>
      <c r="KR31" s="175" t="str">
        <f>IF($A31&lt;=①基本情報と建物情報の入力!$G$20, IF(①基本情報と建物情報の入力!$H53&gt;=1, AH31*$KM31*$KN31,"-"),"-")</f>
        <v>-</v>
      </c>
      <c r="KS31" s="174" t="str">
        <f>IF($A31&lt;=①基本情報と建物情報の入力!$G$20, IF(①基本情報と建物情報の入力!$H53&gt;=2, AI31*$KM31*$KN31*JR31,"-"),"-")</f>
        <v>-</v>
      </c>
      <c r="KT31" s="173" t="str">
        <f>IF($A31&lt;=①基本情報と建物情報の入力!$G$20, IF(①基本情報と建物情報の入力!$H53&gt;=2, AJ31*$KM31*$KN31*JS31,"-"),"-")</f>
        <v>-</v>
      </c>
      <c r="KU31" s="173" t="str">
        <f>IF($A31&lt;=①基本情報と建物情報の入力!$G$20, IF(①基本情報と建物情報の入力!$H53&gt;=2, AK31*$KM31*$KN31*JT31,"-"),"-")</f>
        <v>-</v>
      </c>
      <c r="KV31" s="175" t="str">
        <f>IF($A31&lt;=①基本情報と建物情報の入力!$G$20, IF(①基本情報と建物情報の入力!$H53&gt;=2, AL31*$KM31*$KN31*JU31,"-"),"-")</f>
        <v>-</v>
      </c>
      <c r="KW31" s="174" t="str">
        <f>IF($A31&lt;=①基本情報と建物情報の入力!$G$20, IF(①基本情報と建物情報の入力!$H53&gt;=3, AM31*$KM31*$KN31*JR31,"-"),"-")</f>
        <v>-</v>
      </c>
      <c r="KX31" s="173" t="str">
        <f>IF($A31&lt;=①基本情報と建物情報の入力!$G$20, IF(①基本情報と建物情報の入力!$H53&gt;=3, AN31*$KM31*$KN31*JS31,"-"),"-")</f>
        <v>-</v>
      </c>
      <c r="KY31" s="173" t="str">
        <f>IF($A31&lt;=①基本情報と建物情報の入力!$G$20, IF(①基本情報と建物情報の入力!$H53&gt;=3, AO31*$KM31*$KN31*JT31,"-"),"-")</f>
        <v>-</v>
      </c>
      <c r="KZ31" s="175" t="str">
        <f>IF($A31&lt;=①基本情報と建物情報の入力!$G$20, IF(①基本情報と建物情報の入力!$H53&gt;=3, AP31*$KM31*$KN31*JU31,"-"),"-")</f>
        <v>-</v>
      </c>
      <c r="LA31" s="173" t="str">
        <f>IF($A31&lt;=①基本情報と建物情報の入力!$G$20, IF(①基本情報と建物情報の入力!$H53&gt;=1, SUM(JX31:KA31,KJ31,KO31:KR31), "-"), "-")</f>
        <v>-</v>
      </c>
      <c r="LB31" s="173" t="str">
        <f>IF($A31&lt;=①基本情報と建物情報の入力!$G$20, IF(①基本情報と建物情報の入力!$H53&gt;=2, SUM(KB31:KE31,KK31,KS31:KV31), "-"), "-")</f>
        <v>-</v>
      </c>
      <c r="LC31" s="173" t="str">
        <f>IF($A31&lt;=①基本情報と建物情報の入力!$G$20, IF(①基本情報と建物情報の入力!$H53&gt;=3, SUM(KF31:KI31,KL31,KW31:KZ31), "-"), "-")</f>
        <v>-</v>
      </c>
      <c r="LD31" s="180" t="str">
        <f>IF($A31&lt;=①基本情報と建物情報の入力!$G$20, IF(①基本情報と建物情報の入力!$H53&gt;=1, ROUNDDOWN(LA31/FV31*100, 1),"-"),"-")</f>
        <v>-</v>
      </c>
      <c r="LE31" s="181" t="str">
        <f>IF($A31&lt;=①基本情報と建物情報の入力!$G$20, IF(①基本情報と建物情報の入力!$H53&gt;=2, ROUNDDOWN(LB31/FW31*100, 1),"-"),"-")</f>
        <v>-</v>
      </c>
      <c r="LF31" s="185" t="str">
        <f>IF($A31&lt;=①基本情報と建物情報の入力!$G$20, IF(①基本情報と建物情報の入力!$H53&gt;=3, ROUNDDOWN(LC31/FX31*100, 1),"-"),"-")</f>
        <v>-</v>
      </c>
      <c r="LG31" s="176"/>
      <c r="LH31" s="182" t="str">
        <f>IF($A31&lt;=①基本情報と建物情報の入力!$G$20, INDEX(方位係数!$B$21:$I$30, MATCH(LH$4, 方位係数!$A$21:$A$30,0), MATCH(①基本情報と建物情報の入力!$G$13, 方位係数!$B$20:$I$20,0)),"-")</f>
        <v>-</v>
      </c>
      <c r="LI31" s="179" t="str">
        <f>IF($A31&lt;=①基本情報と建物情報の入力!$G$20, INDEX(方位係数!$B$21:$I$30, MATCH(LI$4, 方位係数!$A$21:$A$30,0), MATCH(①基本情報と建物情報の入力!$G$13, 方位係数!$B$20:$I$20,0)),"-")</f>
        <v>-</v>
      </c>
      <c r="LJ31" s="179" t="str">
        <f>IF($A31&lt;=①基本情報と建物情報の入力!$G$20, INDEX(方位係数!$B$21:$I$30, MATCH(LJ$4, 方位係数!$A$21:$A$30,0), MATCH(①基本情報と建物情報の入力!$G$13, 方位係数!$B$20:$I$20,0)),"-")</f>
        <v>-</v>
      </c>
      <c r="LK31" s="179" t="str">
        <f>IF($A31&lt;=①基本情報と建物情報の入力!$G$20, INDEX(方位係数!$B$21:$I$30, MATCH(LK$4, 方位係数!$A$21:$A$30,0), MATCH(①基本情報と建物情報の入力!$G$13, 方位係数!$B$20:$I$20,0)),"-")</f>
        <v>-</v>
      </c>
      <c r="LL31" s="183" t="str">
        <f>IF($A31&lt;=①基本情報と建物情報の入力!$G$20, INDEX(方位係数!$B$21:$I$30, MATCH(LL$4, 方位係数!$A$21:$A$30,0), MATCH(①基本情報と建物情報の入力!$G$13, 方位係数!$B$20:$I$20,0)),"-")</f>
        <v>-</v>
      </c>
      <c r="LM31" s="176"/>
      <c r="LN31" s="177" t="str">
        <f>IF($A31&lt;=①基本情報と建物情報の入力!$G$20, IF(①基本情報と建物情報の入力!$H53&gt;=1, IF(AT31=0, 0, AT31*0.034*($FZ31+(BP31*$GJ31+$CE31*$GL31+CH31*$GM31+CW31*$GO31+DR31*$GS31)/AT31)*LH31),"-"),"-")</f>
        <v>-</v>
      </c>
      <c r="LO31" s="178" t="str">
        <f>IF($A31&lt;=①基本情報と建物情報の入力!$G$20, IF(①基本情報と建物情報の入力!$H53&gt;=1, IF(AU31=0, 0, AU31*0.034*($FZ31+(BQ31*$GJ31+$CE31*$GL31+CI31*$GM31+CX31*$GO31+DS31*$GS31)/AU31)*LI31),"-"),"-")</f>
        <v>-</v>
      </c>
      <c r="LP31" s="178" t="str">
        <f>IF($A31&lt;=①基本情報と建物情報の入力!$G$20, IF(①基本情報と建物情報の入力!$H53&gt;=1, IF(AV31=0, 0, AV31*0.034*($FZ31+(BR31*$GJ31+$CE31*$GL31+CJ31*$GM31+CY31*$GO31+DT31*$GS31)/AV31)*LJ31),"-"),"-")</f>
        <v>-</v>
      </c>
      <c r="LQ31" s="184" t="str">
        <f>IF($A31&lt;=①基本情報と建物情報の入力!$G$20, IF(①基本情報と建物情報の入力!$H53&gt;=1, IF(AW31=0, 0, AW31*0.034*($FZ31+(BS31*$GJ31+$CE31*$GL31+CK31*$GM31+CZ31*$GO31+DU31*$GS31)/AW31)*LK31),"-"),"-")</f>
        <v>-</v>
      </c>
      <c r="LR31" s="174" t="str">
        <f>IF($A31&lt;=①基本情報と建物情報の入力!$G$20, IF(①基本情報と建物情報の入力!$H53&gt;=2, IF(AX31=0, 0, AX31*0.034*($FZ31+(BT31*$GJ31+$CF31*$GL31+CL31*$GM31+DA31*$GO31+DV31*$GS31)/AX31)*LH31),"-"),"-")</f>
        <v>-</v>
      </c>
      <c r="LS31" s="173" t="str">
        <f>IF($A31&lt;=①基本情報と建物情報の入力!$G$20, IF(①基本情報と建物情報の入力!$H53&gt;=2, IF(AY31=0, 0, AY31*0.034*($FZ31+(BU31*$GJ31+$CF31*$GL31+CM31*$GM31+DB31*$GO31+DW31*$GS31)/AY31)*LI31),"-"),"-")</f>
        <v>-</v>
      </c>
      <c r="LT31" s="173" t="str">
        <f>IF($A31&lt;=①基本情報と建物情報の入力!$G$20, IF(①基本情報と建物情報の入力!$H53&gt;=2, IF(AZ31=0, 0, AZ31*0.034*($FZ31+(BV31*$GJ31+$CF31*$GL31+CN31*$GM31+DC31*$GO31+DX31*$GS31)/AZ31)*LJ31),"-"),"-")</f>
        <v>-</v>
      </c>
      <c r="LU31" s="175" t="str">
        <f>IF($A31&lt;=①基本情報と建物情報の入力!$G$20, IF(①基本情報と建物情報の入力!$H53&gt;=2, IF(BA31=0, 0, BA31*0.034*($FZ31+(BW31*$GJ31+$CF31*$GL31+CO31*$GM31+DD31*$GO31+DY31*$GS31)/BA31)*LK31),"-"),"-")</f>
        <v>-</v>
      </c>
      <c r="LV31" s="174" t="str">
        <f>IF($A31&lt;=①基本情報と建物情報の入力!$G$20, IF(①基本情報と建物情報の入力!$H53&gt;=3, IF(BB31=0, 0, BB31*0.034*($FZ31+(BX31*$GJ31+$CG31*$GL31+CP31*$GM31+DE31*$GO31+DZ31*$GS31)/BB31)*LH31),"-"),"-")</f>
        <v>-</v>
      </c>
      <c r="LW31" s="173" t="str">
        <f>IF($A31&lt;=①基本情報と建物情報の入力!$G$20, IF(①基本情報と建物情報の入力!$H53&gt;=3, IF(BC31=0, 0, BC31*0.034*($FZ31+(BY31*$GJ31+$CG31*$GL31+CQ31*$GM31+DF31*$GO31+EA31*$GS31)/BC31)*LI31),"-"),"-")</f>
        <v>-</v>
      </c>
      <c r="LX31" s="173" t="str">
        <f>IF($A31&lt;=①基本情報と建物情報の入力!$G$20, IF(①基本情報と建物情報の入力!$H53&gt;=3, IF(BD31=0, 0, BD31*0.034*($FZ31+(BZ31*$GJ31+$CG31*$GL31+CR31*$GM31+DG31*$GO31+EB31*$GS31)/BD31)*LJ31),"-"),"-")</f>
        <v>-</v>
      </c>
      <c r="LY31" s="175" t="str">
        <f>IF($A31&lt;=①基本情報と建物情報の入力!$G$20, IF(①基本情報と建物情報の入力!$H53&gt;=3, IF(BE31=0, 0, BE31*0.034*($FZ31+(CA31*$GJ31+$CG31*$GL31+CS31*$GM31+DH31*$GO31+EC31*$GS31)/BE31)*LK31),"-"),"-")</f>
        <v>-</v>
      </c>
      <c r="LZ31" s="173" t="str">
        <f>IF($A31&lt;=①基本情報と建物情報の入力!$G$20, IF(①基本情報と建物情報の入力!$H53&gt;=1, IF(EX31=0, 0, EX31*0.034*($GA31+(CB31*$GK31+CT31*$GN31+DL31*$GQ31)/EX31)*$LL31),"-"),"-")</f>
        <v>-</v>
      </c>
      <c r="MA31" s="173" t="str">
        <f>IF($A31&lt;=①基本情報と建物情報の入力!$G$20, IF(①基本情報と建物情報の入力!$H53&gt;=2, IF(EY31=0, 0, EY31*0.034*($GA31+(CC31*$GK31+CU31*$GN31+DM31*$GQ31)/EY31)*$LL31),"-"),"-")</f>
        <v>-</v>
      </c>
      <c r="MB31" s="173" t="str">
        <f>IF($A31&lt;=①基本情報と建物情報の入力!$G$20, IF(①基本情報と建物情報の入力!$H53&gt;=3, IF(EZ31=0, 0, EZ31*0.034*($GA31+(CD31*$GK31+CV31*$GN31+DN31*$GQ31)/EZ31)*$LL31),"-"),"-")</f>
        <v>-</v>
      </c>
      <c r="MC31" s="174" t="str">
        <f>IF($A31&lt;=①基本情報と建物情報の入力!$G$20, 0.93,"-")</f>
        <v>-</v>
      </c>
      <c r="MD31" s="175" t="str">
        <f>IF($A31&lt;=①基本情報と建物情報の入力!$G$20, IF(①基本情報と建物情報の入力!$H53&gt;=1, ①基本情報と建物情報の入力!$H$69,"-"),"-")</f>
        <v>-</v>
      </c>
      <c r="ME31" s="174" t="str">
        <f>IF($A31&lt;=①基本情報と建物情報の入力!$G$20, IF(①基本情報と建物情報の入力!$H53&gt;=1, AE31*$MC31*$MD31*LH31,"-"),"-")</f>
        <v>-</v>
      </c>
      <c r="MF31" s="173" t="str">
        <f>IF($A31&lt;=①基本情報と建物情報の入力!$G$20, IF(①基本情報と建物情報の入力!$H53&gt;=1, AF31*$MC31*$MD31*LI31,"-"),"-")</f>
        <v>-</v>
      </c>
      <c r="MG31" s="173" t="str">
        <f>IF($A31&lt;=①基本情報と建物情報の入力!$G$20, IF(①基本情報と建物情報の入力!$H53&gt;=1, AG31*$MC31*$MD31*LJ31,"-"),"-")</f>
        <v>-</v>
      </c>
      <c r="MH31" s="175" t="str">
        <f>IF($A31&lt;=①基本情報と建物情報の入力!$G$20, IF(①基本情報と建物情報の入力!$H53&gt;=1, AH31*$MC31*$MD31*LK31,"-"),"-")</f>
        <v>-</v>
      </c>
      <c r="MI31" s="174" t="str">
        <f>IF($A31&lt;=①基本情報と建物情報の入力!$G$20, IF(①基本情報と建物情報の入力!$H53&gt;=2, AI31*$MC31*$MD31*LH31,"-"),"-")</f>
        <v>-</v>
      </c>
      <c r="MJ31" s="173" t="str">
        <f>IF($A31&lt;=①基本情報と建物情報の入力!$G$20, IF(①基本情報と建物情報の入力!$H53&gt;=2, AJ31*$MC31*$MD31*LI31,"-"),"-")</f>
        <v>-</v>
      </c>
      <c r="MK31" s="173" t="str">
        <f>IF($A31&lt;=①基本情報と建物情報の入力!$G$20, IF(①基本情報と建物情報の入力!$H53&gt;=2, AK31*$MC31*$MD31*LJ31,"-"),"-")</f>
        <v>-</v>
      </c>
      <c r="ML31" s="175" t="str">
        <f>IF($A31&lt;=①基本情報と建物情報の入力!$G$20, IF(①基本情報と建物情報の入力!$H53&gt;=2, AL31*$MC31*$MD31*LK31,"-"),"-")</f>
        <v>-</v>
      </c>
      <c r="MM31" s="174" t="str">
        <f>IF($A31&lt;=①基本情報と建物情報の入力!$G$20, IF(①基本情報と建物情報の入力!$H53&gt;=3, AM31*$MC31*$MD31*LH31,"-"),"-")</f>
        <v>-</v>
      </c>
      <c r="MN31" s="173" t="str">
        <f>IF($A31&lt;=①基本情報と建物情報の入力!$G$20, IF(①基本情報と建物情報の入力!$H53&gt;=3, AN31*$MC31*$MD31*LI31,"-"),"-")</f>
        <v>-</v>
      </c>
      <c r="MO31" s="173" t="str">
        <f>IF($A31&lt;=①基本情報と建物情報の入力!$G$20, IF(①基本情報と建物情報の入力!$H53&gt;=3, AO31*$MC31*$MD31*LJ31,"-"),"-")</f>
        <v>-</v>
      </c>
      <c r="MP31" s="175" t="str">
        <f>IF($A31&lt;=①基本情報と建物情報の入力!$G$20, IF(①基本情報と建物情報の入力!$H53&gt;=3, AP31*$MC31*$MD31*LK31,"-"),"-")</f>
        <v>-</v>
      </c>
      <c r="MQ31" s="173" t="str">
        <f>IF($A31&lt;=①基本情報と建物情報の入力!$G$20, IF(①基本情報と建物情報の入力!$H53&gt;=1, SUM(LN31:LQ31,LZ31,ME31:MH31), "-"), "-")</f>
        <v>-</v>
      </c>
      <c r="MR31" s="173" t="str">
        <f>IF($A31&lt;=①基本情報と建物情報の入力!$G$20, IF(①基本情報と建物情報の入力!$H53&gt;=2, SUM(LR31:LU31,MA31,MI31:ML31), "-"), "-")</f>
        <v>-</v>
      </c>
      <c r="MS31" s="173" t="str">
        <f>IF($A31&lt;=①基本情報と建物情報の入力!$G$20, IF(①基本情報と建物情報の入力!$H53&gt;=3, SUM(LV31:LY31,MB31,MM31:MP31), "-"), "-")</f>
        <v>-</v>
      </c>
      <c r="MT31" s="180" t="str">
        <f>IF($A31&lt;=①基本情報と建物情報の入力!$G$20, IF(①基本情報と建物情報の入力!$H53&gt;=1, ROUNDUP(MQ31/FV31*100,1),"-"),"-")</f>
        <v>-</v>
      </c>
      <c r="MU31" s="181" t="str">
        <f>IF($A31&lt;=①基本情報と建物情報の入力!$G$20, IF(①基本情報と建物情報の入力!$H53&gt;=2,ROUNDUP(MR31/FW31*100,1),"-"),"-")</f>
        <v>-</v>
      </c>
      <c r="MV31" s="185" t="str">
        <f>IF($A31&lt;=①基本情報と建物情報の入力!$G$20, IF(①基本情報と建物情報の入力!$H53&gt;=3, ROUNDUP(MS31/FX31*100,1),"-"),"-")</f>
        <v>-</v>
      </c>
      <c r="MW31" s="176"/>
      <c r="MX31" s="174" t="str">
        <f>IF($A31&lt;=①基本情報と建物情報の入力!$G$20, IF(①基本情報と建物情報の入力!$H53&gt;=1, 1,"-"), "-")</f>
        <v>-</v>
      </c>
      <c r="MY31" s="173" t="str">
        <f>IF($A31&lt;=①基本情報と建物情報の入力!$G$20, IF(①基本情報と建物情報の入力!$H53&gt;=2, 1,"-"), "-")</f>
        <v>-</v>
      </c>
      <c r="MZ31" s="175" t="str">
        <f>IF($A31&lt;=①基本情報と建物情報の入力!$G$20, IF(①基本情報と建物情報の入力!$H53&gt;=3, ①基本情報と建物情報の入力!$H53-2,"-"), "-")</f>
        <v>-</v>
      </c>
      <c r="NA31" s="174" t="str">
        <f>IF($A31&lt;=①基本情報と建物情報の入力!$G$20, IF(①基本情報と建物情報の入力!$H53&gt;=1, FV31*MX31, "-"),"-")</f>
        <v>-</v>
      </c>
      <c r="NB31" s="173" t="str">
        <f>IF($A31&lt;=①基本情報と建物情報の入力!$G$20, IF(①基本情報と建物情報の入力!$H53&gt;=2, FW31*MY31, "-"),"-")</f>
        <v>-</v>
      </c>
      <c r="NC31" s="175" t="str">
        <f>IF($A31&lt;=①基本情報と建物情報の入力!$G$20, IF(①基本情報と建物情報の入力!$H53&gt;=3, FX31*MZ31, "-"),"-")</f>
        <v>-</v>
      </c>
      <c r="ND31" s="174" t="str">
        <f>IF($A31&lt;=①基本情報と建物情報の入力!$G$20, IF(①基本情報と建物情報の入力!$H53&gt;=1,  JK31*MX31, "-"),"-")</f>
        <v>-</v>
      </c>
      <c r="NE31" s="173" t="str">
        <f>IF($A31&lt;=①基本情報と建物情報の入力!$G$20, IF(①基本情報と建物情報の入力!$H53&gt;=2,  JL31*MY31, "-"),"-")</f>
        <v>-</v>
      </c>
      <c r="NF31" s="175" t="str">
        <f>IF($A31&lt;=①基本情報と建物情報の入力!$G$20, IF(①基本情報と建物情報の入力!$H53&gt;=3,  JM31*MZ31, "-"),"-")</f>
        <v>-</v>
      </c>
      <c r="NG31" s="174" t="str">
        <f>IF($A31&lt;=①基本情報と建物情報の入力!$G$20, IF(①基本情報と建物情報の入力!$H53&gt;=1,  MQ31*MX31, "-"),"-")</f>
        <v>-</v>
      </c>
      <c r="NH31" s="173" t="str">
        <f>IF($A31&lt;=①基本情報と建物情報の入力!$G$20, IF(①基本情報と建物情報の入力!$H53&gt;=2,  MR31*MY31, "-"),"-")</f>
        <v>-</v>
      </c>
      <c r="NI31" s="175" t="str">
        <f>IF($A31&lt;=①基本情報と建物情報の入力!$G$20, IF(①基本情報と建物情報の入力!$H53&gt;=3,  MS31*MZ31, "-"),"-")</f>
        <v>-</v>
      </c>
      <c r="NJ31" s="186"/>
      <c r="NK31" s="186"/>
      <c r="NL31" s="176"/>
      <c r="NM31" s="215" t="str">
        <f>IF($A31&lt;=①基本情報と建物情報の入力!$G$20,IF(①基本情報と建物情報の入力!$H53&gt;=1,③一次エネルギー消費量の計算結果!E87-③一次エネルギー消費量の計算結果!F87,"-"),"-")</f>
        <v>-</v>
      </c>
      <c r="NN31" s="216" t="str">
        <f>IF($A31&lt;=①基本情報と建物情報の入力!$G$20,IF(①基本情報と建物情報の入力!$H53&gt;=2,③一次エネルギー消費量の計算結果!E88-③一次エネルギー消費量の計算結果!F88,"-"),"-")</f>
        <v>-</v>
      </c>
      <c r="NO31" s="217" t="str">
        <f>IF($A31&lt;=①基本情報と建物情報の入力!$G$20,IF(①基本情報と建物情報の入力!$H53&gt;=3,③一次エネルギー消費量の計算結果!E89-③一次エネルギー消費量の計算結果!F89,"-"),"-")</f>
        <v>-</v>
      </c>
      <c r="NP31" s="215" t="str">
        <f>IF($A31&lt;=①基本情報と建物情報の入力!$G$20,IF(①基本情報と建物情報の入力!$H53&gt;=1,③一次エネルギー消費量の計算結果!G87-③一次エネルギー消費量の計算結果!H87,"-"),"-")</f>
        <v>-</v>
      </c>
      <c r="NQ31" s="216" t="str">
        <f>IF($A31&lt;=①基本情報と建物情報の入力!$G$20,IF(①基本情報と建物情報の入力!$H53&gt;=2,③一次エネルギー消費量の計算結果!G88-③一次エネルギー消費量の計算結果!H88,"-"),"-")</f>
        <v>-</v>
      </c>
      <c r="NR31" s="217" t="str">
        <f>IF($A31&lt;=①基本情報と建物情報の入力!$G$20,IF(①基本情報と建物情報の入力!$H53&gt;=3,③一次エネルギー消費量の計算結果!G89-③一次エネルギー消費量の計算結果!H89,"-"),"-")</f>
        <v>-</v>
      </c>
      <c r="NS31" s="215" t="str">
        <f>IF($A31&lt;=①基本情報と建物情報の入力!$G$20, IF(①基本情報と建物情報の入力!$H53&gt;=1,NM31*MX31,"-"), "-")</f>
        <v>-</v>
      </c>
      <c r="NT31" s="216" t="str">
        <f>IF($A31&lt;=①基本情報と建物情報の入力!$G$20, IF(①基本情報と建物情報の入力!$H53&gt;=2,NN31*MY31,"-"), "-")</f>
        <v>-</v>
      </c>
      <c r="NU31" s="217" t="str">
        <f>IF($A31&lt;=①基本情報と建物情報の入力!$G$20, IF(①基本情報と建物情報の入力!$H53&gt;=3,NO31*MZ31,"-"), "-")</f>
        <v>-</v>
      </c>
      <c r="NV31" s="215" t="str">
        <f>IF($A31&lt;=①基本情報と建物情報の入力!$G$20, IF(①基本情報と建物情報の入力!$H53&gt;=1,NP31*MX31,"-"), "-")</f>
        <v>-</v>
      </c>
      <c r="NW31" s="216" t="str">
        <f>IF($A31&lt;=①基本情報と建物情報の入力!$G$20, IF(①基本情報と建物情報の入力!$H53&gt;=2,NQ31*MY31,"-"), "-")</f>
        <v>-</v>
      </c>
      <c r="NX31" s="216" t="str">
        <f>IF($A31&lt;=①基本情報と建物情報の入力!$G$20, IF(①基本情報と建物情報の入力!$H53&gt;=3,NR31*MZ31,"-"), "-")</f>
        <v>-</v>
      </c>
      <c r="NY31" s="186"/>
      <c r="NZ31" s="186"/>
    </row>
    <row r="32" spans="1:390" s="16" customFormat="1">
      <c r="A32" s="155">
        <f t="shared" si="0"/>
        <v>26</v>
      </c>
      <c r="B32" s="156" t="s">
        <v>104</v>
      </c>
      <c r="C32" s="157" t="str">
        <f>IF(A32&lt;=①基本情報と建物情報の入力!$G$20, ①基本情報と建物情報の入力!$G$19/①基本情報と建物情報の入力!$G$20, "-")</f>
        <v>-</v>
      </c>
      <c r="D32" s="157" t="str">
        <f>IF(A32&lt;=①基本情報と建物情報の入力!$G$20, IF(①基本情報と建物情報の入力!H54&gt;=1, (①基本情報と建物情報の入力!$D54+SQRT(①基本情報と建物情報の入力!$D54^2-16*①基本情報と建物情報の入力!$C54))/4, "-"), "-")</f>
        <v>-</v>
      </c>
      <c r="E32" s="157" t="str">
        <f>IF(A32&lt;=①基本情報と建物情報の入力!$G$20, IF(①基本情報と建物情報の入力!H54&gt;=1, (①基本情報と建物情報の入力!$D54-SQRT(①基本情報と建物情報の入力!$D54^2-16*①基本情報と建物情報の入力!$C54))/4, "-"), "-")</f>
        <v>-</v>
      </c>
      <c r="F32" s="157" t="str">
        <f>IF(A32&lt;=①基本情報と建物情報の入力!$G$20, IF(①基本情報と建物情報の入力!H54&gt;=1, IF(A32=①基本情報と建物情報の入力!$G$20, ①基本情報と建物情報の入力!$C54, ①基本情報と建物情報の入力!G54), "-"), "-")</f>
        <v>-</v>
      </c>
      <c r="G32" s="157" t="str">
        <f>IF(A32&lt;=①基本情報と建物情報の入力!$G$20, IF(①基本情報と建物情報の入力!H54&gt;=1, IF(A32=1, 0, ①基本情報と建物情報の入力!F54), "-"), "-")</f>
        <v>-</v>
      </c>
      <c r="H32" s="158" t="str">
        <f>IF(A32&lt;=①基本情報と建物情報の入力!$G$20,IF(①基本情報と建物情報の入力!H54&gt;=1, ①基本情報と建物情報の入力!$E54*(1-(0.24/①基本情報と建物情報の入力!$H54))*0.64,"-"), "-")</f>
        <v>-</v>
      </c>
      <c r="I32" s="157" t="str">
        <f>IF(A32&lt;=①基本情報と建物情報の入力!$G$20,IF(①基本情報と建物情報の入力!H54&gt;=1,①基本情報と建物情報の入力!$E54*0.12/①基本情報と建物情報の入力!$H54,"-"), "-")</f>
        <v>-</v>
      </c>
      <c r="J32" s="157" t="str">
        <f>IF(A32&lt;=①基本情報と建物情報の入力!$G$20,IF(①基本情報と建物情報の入力!H54&gt;=1,①基本情報と建物情報の入力!$E54*(1-(0.24/①基本情報と建物情報の入力!$H54))*0.36,"-"), "-")</f>
        <v>-</v>
      </c>
      <c r="K32" s="159" t="str">
        <f>IF(A32&lt;=①基本情報と建物情報の入力!$G$20,IF(①基本情報と建物情報の入力!H54&gt;=1,①基本情報と建物情報の入力!$E54*0.12/①基本情報と建物情報の入力!$H54,"-"), "-")</f>
        <v>-</v>
      </c>
      <c r="L32" s="158" t="str">
        <f>IF($A32&lt;=①基本情報と建物情報の入力!$G$20, IF(①基本情報と建物情報の入力!H54&gt;=1,D32*$C32-H32, "-"), "-")</f>
        <v>-</v>
      </c>
      <c r="M32" s="157" t="str">
        <f>IF($A32&lt;=①基本情報と建物情報の入力!$G$20, IF(①基本情報と建物情報の入力!H54&gt;=1,E32*$C32-I32, "-"), "-")</f>
        <v>-</v>
      </c>
      <c r="N32" s="157" t="str">
        <f>IF($A32&lt;=①基本情報と建物情報の入力!$G$20, IF(①基本情報と建物情報の入力!H54&gt;=1,D32*$C32-J32-1.6*①基本情報と建物情報の入力!$H54, "-"), "-")</f>
        <v>-</v>
      </c>
      <c r="O32" s="159" t="str">
        <f>IF($A32&lt;=①基本情報と建物情報の入力!$G$20, IF(①基本情報と建物情報の入力!H54&gt;=1,E32*$C32-K32, "-"), "-")</f>
        <v>-</v>
      </c>
      <c r="P32" s="158" t="str">
        <f>IF(A32&lt;=①基本情報と建物情報の入力!$G$20, IF(①基本情報と建物情報の入力!H54&gt;=1,①基本情報と建物情報の入力!C54/①基本情報と建物情報の入力!H54, "-"), "-")</f>
        <v>-</v>
      </c>
      <c r="Q32" s="157" t="str">
        <f>IF(A32&lt;=①基本情報と建物情報の入力!$G$20, IF(①基本情報と建物情報の入力!H54&gt;=2, ①基本情報と建物情報の入力!C54/①基本情報と建物情報の入力!H54, "-"),"-")</f>
        <v>-</v>
      </c>
      <c r="R32" s="159" t="str">
        <f>IF(A32&lt;=①基本情報と建物情報の入力!$G$20,IF(①基本情報と建物情報の入力!H54&gt;=3, ①基本情報と建物情報の入力!C54/①基本情報と建物情報の入力!H54, "-"),"-")</f>
        <v>-</v>
      </c>
      <c r="S32" s="158" t="str">
        <f>IF($A32&lt;=①基本情報と建物情報の入力!$G$20, IF(①基本情報と建物情報の入力!$H54&gt;=1, IF(①基本情報と建物情報の入力!$I54="有り", P32*室面積の比率!$B$4, P32*室面積の比率!$B$5),"-"), "-")</f>
        <v>-</v>
      </c>
      <c r="T32" s="157" t="str">
        <f>IF($A32&lt;=①基本情報と建物情報の入力!$G$20, IF(①基本情報と建物情報の入力!$H54&gt;=2, IF(①基本情報と建物情報の入力!$I54="有り", Q32*室面積の比率!$B$4, Q32*室面積の比率!$B$5),"-"), "-")</f>
        <v>-</v>
      </c>
      <c r="U32" s="159" t="str">
        <f>IF($A32&lt;=①基本情報と建物情報の入力!$G$20, IF(①基本情報と建物情報の入力!$H54&gt;=3, IF(①基本情報と建物情報の入力!$I54="有り", R32*室面積の比率!$B$4, R32*室面積の比率!$B$5),"-"), "-")</f>
        <v>-</v>
      </c>
      <c r="V32" s="158" t="str">
        <f>IF($A32&lt;=①基本情報と建物情報の入力!$G$20, IF(①基本情報と建物情報の入力!$H54&gt;=1, IF(①基本情報と建物情報の入力!$I54="有り", P32*室面積の比率!$C$4, 0),"-"), "-")</f>
        <v>-</v>
      </c>
      <c r="W32" s="157" t="str">
        <f>IF($A32&lt;=①基本情報と建物情報の入力!$G$20, IF(①基本情報と建物情報の入力!$H54&gt;=2, IF(①基本情報と建物情報の入力!$I54="有り", Q32*室面積の比率!$C$4, 0),"-"), "-")</f>
        <v>-</v>
      </c>
      <c r="X32" s="159" t="str">
        <f>IF($A32&lt;=①基本情報と建物情報の入力!$G$20, IF(①基本情報と建物情報の入力!$H54&gt;=3, IF(①基本情報と建物情報の入力!$I54="有り", R32*室面積の比率!$C$4, 0),"-"), "-")</f>
        <v>-</v>
      </c>
      <c r="Y32" s="158" t="str">
        <f>IF(A32&lt;=①基本情報と建物情報の入力!$G$20, IF(①基本情報と建物情報の入力!H54&gt;=1, F32/①基本情報と建物情報の入力!H54, "-"),"-")</f>
        <v>-</v>
      </c>
      <c r="Z32" s="157" t="str">
        <f>IF(A32&lt;=①基本情報と建物情報の入力!$G$20, IF(①基本情報と建物情報の入力!H54&gt;=2, F32/①基本情報と建物情報の入力!H54, "-"),"-")</f>
        <v>-</v>
      </c>
      <c r="AA32" s="159" t="str">
        <f>IF(A32&lt;=①基本情報と建物情報の入力!$G$20, IF(①基本情報と建物情報の入力!H54&gt;=3, F32/①基本情報と建物情報の入力!H54, "-"),"-")</f>
        <v>-</v>
      </c>
      <c r="AB32" s="158" t="str">
        <f>IF(A32&lt;=①基本情報と建物情報の入力!$G$20, IF(①基本情報と建物情報の入力!H54&gt;=1, G32/①基本情報と建物情報の入力!H54, "-"),"-")</f>
        <v>-</v>
      </c>
      <c r="AC32" s="157" t="str">
        <f>IF(A32&lt;=①基本情報と建物情報の入力!$G$20, IF(①基本情報と建物情報の入力!H54&gt;=2, G32/①基本情報と建物情報の入力!H54, "-"),"-")</f>
        <v>-</v>
      </c>
      <c r="AD32" s="159" t="str">
        <f>IF(A32&lt;=①基本情報と建物情報の入力!$G$20, IF(①基本情報と建物情報の入力!H54&gt;=3, G32/①基本情報と建物情報の入力!H54, "-"),"-")</f>
        <v>-</v>
      </c>
      <c r="AE32" s="158" t="str">
        <f>IF(A32&lt;=①基本情報と建物情報の入力!$G$20, IF(①基本情報と建物情報の入力!H54&gt;=1,H32/①基本情報と建物情報の入力!H54,"-"), "-")</f>
        <v>-</v>
      </c>
      <c r="AF32" s="157" t="str">
        <f>IF(A32&lt;=①基本情報と建物情報の入力!$G$20,IF(①基本情報と建物情報の入力!H54&gt;=1,I32,"-"), "-")</f>
        <v>-</v>
      </c>
      <c r="AG32" s="157" t="str">
        <f>IF(A32&lt;=①基本情報と建物情報の入力!$G$20,IF(①基本情報と建物情報の入力!H54&gt;=1,J32/①基本情報と建物情報の入力!H54,"-"), "-")</f>
        <v>-</v>
      </c>
      <c r="AH32" s="159" t="str">
        <f>IF(A32&lt;=①基本情報と建物情報の入力!$G$20,IF(①基本情報と建物情報の入力!H54&gt;=1,IF(①基本情報と建物情報の入力!H54=1, K32,0), "-"),"-")</f>
        <v>-</v>
      </c>
      <c r="AI32" s="158" t="str">
        <f>IF(A32&lt;=①基本情報と建物情報の入力!$G$20, IF(①基本情報と建物情報の入力!H54&gt;=2, H32/①基本情報と建物情報の入力!H54,"-"),"-")</f>
        <v>-</v>
      </c>
      <c r="AJ32" s="157" t="str">
        <f>IF(A32&lt;=①基本情報と建物情報の入力!$G$20,IF(①基本情報と建物情報の入力!H54&gt;=2, 0, "-"), "-")</f>
        <v>-</v>
      </c>
      <c r="AK32" s="157" t="str">
        <f>IF(A32&lt;=①基本情報と建物情報の入力!$G$20, IF(①基本情報と建物情報の入力!H54&gt;=2, J32/①基本情報と建物情報の入力!H54,"-"),"-")</f>
        <v>-</v>
      </c>
      <c r="AL32" s="159" t="str">
        <f>IF(A32&lt;=①基本情報と建物情報の入力!$G$20, IF(①基本情報と建物情報の入力!H54&gt;=2, K32, "-"), "-")</f>
        <v>-</v>
      </c>
      <c r="AM32" s="158" t="str">
        <f>IF(A32&lt;=①基本情報と建物情報の入力!$G$20, IF(①基本情報と建物情報の入力!H54&gt;=3, H32/①基本情報と建物情報の入力!H54,"-"), "-")</f>
        <v>-</v>
      </c>
      <c r="AN32" s="157" t="str">
        <f>IF(A32&lt;=①基本情報と建物情報の入力!$G$20, IF(①基本情報と建物情報の入力!H54&gt;=3, 0, "-"),"-")</f>
        <v>-</v>
      </c>
      <c r="AO32" s="157" t="str">
        <f>IF(A32&lt;=①基本情報と建物情報の入力!$G$20,IF(①基本情報と建物情報の入力!H54&gt;=3, J32/①基本情報と建物情報の入力!H54,"-"),"-")</f>
        <v>-</v>
      </c>
      <c r="AP32" s="159" t="str">
        <f>IF(A32&lt;=①基本情報と建物情報の入力!$G$20,IF(①基本情報と建物情報の入力!H54&gt;=3, 0, "-"),"-")</f>
        <v>-</v>
      </c>
      <c r="AQ32" s="158" t="str">
        <f>IF(A32&lt;=①基本情報と建物情報の入力!$G$20,IF(①基本情報と建物情報の入力!H54&gt;=1,1.6,"-"), "-")</f>
        <v>-</v>
      </c>
      <c r="AR32" s="157" t="str">
        <f>IF(A32&lt;=①基本情報と建物情報の入力!$G$20, IF(①基本情報と建物情報の入力!H54&gt;=2, 1.6, "-"), "-")</f>
        <v>-</v>
      </c>
      <c r="AS32" s="159" t="str">
        <f>IF(A32&lt;=①基本情報と建物情報の入力!$G$20, IF(①基本情報と建物情報の入力!H54&gt;=3, 1.6, "-"), "-")</f>
        <v>-</v>
      </c>
      <c r="AT32" s="158" t="str">
        <f>IF(A32&lt;=①基本情報と建物情報の入力!$G$20, IF(①基本情報と建物情報の入力!H54&gt;=1,L32/①基本情報と建物情報の入力!H54, "-"), "-")</f>
        <v>-</v>
      </c>
      <c r="AU32" s="157" t="str">
        <f>IF(A32&lt;=①基本情報と建物情報の入力!$G$20, IF(①基本情報と建物情報の入力!H54&gt;=1,M32, "-"), "-")</f>
        <v>-</v>
      </c>
      <c r="AV32" s="157" t="str">
        <f>IF(A32&lt;=①基本情報と建物情報の入力!$G$20, IF(①基本情報と建物情報の入力!H54&gt;=1,N32/①基本情報と建物情報の入力!H54, "-"), "-")</f>
        <v>-</v>
      </c>
      <c r="AW32" s="159" t="str">
        <f>IF(A32&lt;=①基本情報と建物情報の入力!$G$20, IF(①基本情報と建物情報の入力!H54&gt;=1, IF(①基本情報と建物情報の入力!H54=1, O32, 0), "-"), "-")</f>
        <v>-</v>
      </c>
      <c r="AX32" s="158" t="str">
        <f>IF(A32&lt;=①基本情報と建物情報の入力!$G$20, IF(①基本情報と建物情報の入力!H54&gt;=2, L32/①基本情報と建物情報の入力!H54, "-"), "-")</f>
        <v>-</v>
      </c>
      <c r="AY32" s="157" t="str">
        <f>IF(A32&lt;=①基本情報と建物情報の入力!$G$20, IF(①基本情報と建物情報の入力!H54&gt;=2, 0, "-"), "-")</f>
        <v>-</v>
      </c>
      <c r="AZ32" s="157" t="str">
        <f>IF(A32&lt;=①基本情報と建物情報の入力!$G$20, IF(①基本情報と建物情報の入力!H54&gt;=2, N32/①基本情報と建物情報の入力!H54, "-"), "-")</f>
        <v>-</v>
      </c>
      <c r="BA32" s="159" t="str">
        <f>IF(A32&lt;=①基本情報と建物情報の入力!$G$20, IF(①基本情報と建物情報の入力!H54&gt;=2, O32, "-"),"-")</f>
        <v>-</v>
      </c>
      <c r="BB32" s="158" t="str">
        <f>IF(A32&lt;=①基本情報と建物情報の入力!$G$20, IF(①基本情報と建物情報の入力!H54&gt;=3, L32/①基本情報と建物情報の入力!H54, "-"),"-")</f>
        <v>-</v>
      </c>
      <c r="BC32" s="157" t="str">
        <f>IF(A32&lt;=①基本情報と建物情報の入力!$G$20, IF(①基本情報と建物情報の入力!H54&gt;=3, 0, "-"), "-")</f>
        <v>-</v>
      </c>
      <c r="BD32" s="157" t="str">
        <f>IF(A32&lt;=①基本情報と建物情報の入力!$G$20, IF(①基本情報と建物情報の入力!H54&gt;=3, N32/①基本情報と建物情報の入力!H54, "-"),"-")</f>
        <v>-</v>
      </c>
      <c r="BE32" s="159" t="str">
        <f>IF(A32&lt;=①基本情報と建物情報の入力!$G$20, IF(①基本情報と建物情報の入力!H54&gt;=3, 0, "-"), "-")</f>
        <v>-</v>
      </c>
      <c r="BF32" s="158" t="str">
        <f>IF(A32&lt;=①基本情報と建物情報の入力!$G$20, IF(①基本情報と建物情報の入力!H54=1, 0, IF(①基本情報と建物情報の入力!H54&gt;=2, E32*C32, "-")), "-")</f>
        <v>-</v>
      </c>
      <c r="BG32" s="157" t="str">
        <f>IF(A32&lt;=①基本情報と建物情報の入力!$G$20, IF(①基本情報と建物情報の入力!H54&gt;=2, E32*C32, "-"),"-")</f>
        <v>-</v>
      </c>
      <c r="BH32" s="159" t="str">
        <f>IF(A32&lt;=①基本情報と建物情報の入力!$G$20, IF(①基本情報と建物情報の入力!H54&gt;=3, E32*C32*2, "-"), "-")</f>
        <v>-</v>
      </c>
      <c r="BI32" s="158" t="str">
        <f>IF(A32&lt;=①基本情報と建物情報の入力!$G$20, IF(①基本情報と建物情報の入力!H54&gt;=1, IF(A32=1, 0, P32-AB32), "-"), "-")</f>
        <v>-</v>
      </c>
      <c r="BJ32" s="157" t="str">
        <f>IF(A32&lt;=①基本情報と建物情報の入力!$G$20, IF(①基本情報と建物情報の入力!H54&gt;=2, IF(A32=1, 0, Q32-AC32), "-"),"-")</f>
        <v>-</v>
      </c>
      <c r="BK32" s="159" t="str">
        <f>IF(A32&lt;=①基本情報と建物情報の入力!$G$20, IF(①基本情報と建物情報の入力!H54&gt;=3, IF(A32=1, 0, R32-AD32), "-"),"-")</f>
        <v>-</v>
      </c>
      <c r="BL32" s="158" t="str">
        <f>IF(A32&lt;=①基本情報と建物情報の入力!$G$20, IF(①基本情報と建物情報の入力!H54&gt;=1, IF(A32=①基本情報と建物情報の入力!$G$20, 0, P32-Y32), "-"), "-")</f>
        <v>-</v>
      </c>
      <c r="BM32" s="157" t="str">
        <f>IF(A32&lt;=①基本情報と建物情報の入力!$G$20, IF(①基本情報と建物情報の入力!H54&gt;=2, IF(A32=①基本情報と建物情報の入力!$G$20, 0, Q32-Z32), "-"), "-")</f>
        <v>-</v>
      </c>
      <c r="BN32" s="159" t="str">
        <f>IF(A32&lt;=①基本情報と建物情報の入力!$G$20, IF(①基本情報と建物情報の入力!H54&gt;=3, IF(A32=①基本情報と建物情報の入力!$G$20, 0, R32-AA32), "-"), "-")</f>
        <v>-</v>
      </c>
      <c r="BO32" s="160"/>
      <c r="BP32" s="158" t="str">
        <f>IF(A32&lt;=①基本情報と建物情報の入力!$G$20,IF(①基本情報と建物情報の入力!H54&gt;=1,IF(①基本情報と建物情報の入力!H54=1,C32*2/2,C32/2), "-"), "-")</f>
        <v>-</v>
      </c>
      <c r="BQ32" s="157" t="str">
        <f>IF(A32&lt;=①基本情報と建物情報の入力!$G$20, IF(①基本情報と建物情報の入力!H54&gt;=1, C32*2/2, "-"), "-")</f>
        <v>-</v>
      </c>
      <c r="BR32" s="157" t="str">
        <f>IF(A32&lt;=①基本情報と建物情報の入力!$G$20, IF(①基本情報と建物情報の入力!H54&gt;=1, IF(①基本情報と建物情報の入力!H54=1, C32*2/2, C32/2), "-"), "-")</f>
        <v>-</v>
      </c>
      <c r="BS32" s="159" t="str">
        <f>IF(A32&lt;=①基本情報と建物情報の入力!$G$20, IF(①基本情報と建物情報の入力!H54&gt;=1, IF(①基本情報と建物情報の入力!H54=1, C32*2/2, 0), "-"), "-")</f>
        <v>-</v>
      </c>
      <c r="BT32" s="158" t="str">
        <f>IF(A32&lt;=①基本情報と建物情報の入力!$G$20, IF(①基本情報と建物情報の入力!H54&gt;=2, C32/2, "-"), "-")</f>
        <v>-</v>
      </c>
      <c r="BU32" s="157" t="str">
        <f>IF(A32&lt;=①基本情報と建物情報の入力!$G$20, IF(①基本情報と建物情報の入力!H54&gt;=2, 0, "-"), "-")</f>
        <v>-</v>
      </c>
      <c r="BV32" s="157" t="str">
        <f>IF(A32&lt;=①基本情報と建物情報の入力!$G$20, IF(①基本情報と建物情報の入力!H54&gt;=2, C32/2, "-"), "-")</f>
        <v>-</v>
      </c>
      <c r="BW32" s="159" t="str">
        <f>IF(A32&lt;=①基本情報と建物情報の入力!$G$20, IF(①基本情報と建物情報の入力!H54&gt;=2, C32*2/2, "-"), "-")</f>
        <v>-</v>
      </c>
      <c r="BX32" s="158" t="str">
        <f>IF(A32&lt;=①基本情報と建物情報の入力!$G$20, IF(①基本情報と建物情報の入力!H54&gt;=3, 0, "-"), "-")</f>
        <v>-</v>
      </c>
      <c r="BY32" s="157" t="str">
        <f>IF(A32&lt;=①基本情報と建物情報の入力!$G$20, IF(①基本情報と建物情報の入力!H54&gt;=3, 0, "-"), "-")</f>
        <v>-</v>
      </c>
      <c r="BZ32" s="157" t="str">
        <f>IF(A32&lt;=①基本情報と建物情報の入力!$G$20, IF(①基本情報と建物情報の入力!H54&gt;=3, 0, "-"), "-")</f>
        <v>-</v>
      </c>
      <c r="CA32" s="159" t="str">
        <f>IF(A32&lt;=①基本情報と建物情報の入力!$G$20, IF(①基本情報と建物情報の入力!H54&gt;=3, 0, "-"), "-")</f>
        <v>-</v>
      </c>
      <c r="CB32" s="158" t="str">
        <f>IF(A32&lt;=①基本情報と建物情報の入力!$G$20,IF(①基本情報と建物情報の入力!H54&gt;=1, IF(F32&gt;0, IF(A32=①基本情報と建物情報の入力!$G$20, IF(①基本情報と建物情報の入力!H54=1, (D32+E32)*2, D32/①基本情報と建物情報の入力!H54*2+E32), IF(①基本情報と建物情報の入力!H54=1, (D32+F32/D32*2), D32/①基本情報と建物情報の入力!H54+F32/D32)),0),"-"),"-")</f>
        <v>-</v>
      </c>
      <c r="CC32" s="157" t="str">
        <f>IF(A32&lt;=①基本情報と建物情報の入力!$G$20, IF(①基本情報と建物情報の入力!H54&gt;=2, IF(F32&gt;0, IF(A32=①基本情報と建物情報の入力!$G$20, D32/①基本情報と建物情報の入力!H54*2+E32, D32/①基本情報と建物情報の入力!H54+F32/D32), 0),"-"),"-")</f>
        <v>-</v>
      </c>
      <c r="CD32" s="159" t="str">
        <f>IF(A32&lt;=①基本情報と建物情報の入力!$G$20, IF(①基本情報と建物情報の入力!H54&gt;=3, IF(F32&gt;0, IF(A32=①基本情報と建物情報の入力!$G$20, D32/①基本情報と建物情報の入力!H54*2, D32/①基本情報と建物情報の入力!H54),0),"-"),"-")</f>
        <v>-</v>
      </c>
      <c r="CE32" s="158" t="str">
        <f>IF(A32&lt;=①基本情報と建物情報の入力!$G$20, IF(①基本情報と建物情報の入力!H54&gt;=1, IF(A32=1,0, IF(G32&gt;0, IF(①基本情報と建物情報の入力!H54=1, D32+G32/D32*2, D32/①基本情報と建物情報の入力!H54+G32/D32),0)),"-"),"-")</f>
        <v>-</v>
      </c>
      <c r="CF32" s="157" t="str">
        <f>IF(A32&lt;=①基本情報と建物情報の入力!$G$20, IF(①基本情報と建物情報の入力!H54&gt;=2, IF(A32=1, 0, IF(G32&gt;0, D32/①基本情報と建物情報の入力!H54+G32/D32, 0)),"-"),"-")</f>
        <v>-</v>
      </c>
      <c r="CG32" s="159" t="str">
        <f>IF(A32&lt;=①基本情報と建物情報の入力!$G$20, IF(①基本情報と建物情報の入力!H54&gt;=3, IF(A32=1, 0, IF(G32&gt;0, D32/①基本情報と建物情報の入力!H54,0)),"-"), "-")</f>
        <v>-</v>
      </c>
      <c r="CH32" s="158" t="str">
        <f>IF(A32&lt;=①基本情報と建物情報の入力!$G$20, IF(①基本情報と建物情報の入力!H54&gt;=1, IF(①基本情報と建物情報の入力!H54=1, D32/①基本情報と建物情報の入力!H54/20*C32, C32/2+D32/①基本情報と建物情報の入力!H54/20*C32), "-"), "-")</f>
        <v>-</v>
      </c>
      <c r="CI32" s="157" t="str">
        <f>IF(A32&lt;=①基本情報と建物情報の入力!$G$20, IF(①基本情報と建物情報の入力!H54&gt;=1, C32*E32/20, "-"), "-")</f>
        <v>-</v>
      </c>
      <c r="CJ32" s="157" t="str">
        <f>IF(A32&lt;=①基本情報と建物情報の入力!$G$20, IF(①基本情報と建物情報の入力!H54&gt;=1,IF(①基本情報と建物情報の入力!H54=1, D32/①基本情報と建物情報の入力!H54/20*C32, C32/2+D32/①基本情報と建物情報の入力!H54/20*C32), "-"), "-")</f>
        <v>-</v>
      </c>
      <c r="CK32" s="159" t="str">
        <f>IF(A32&lt;=①基本情報と建物情報の入力!$G$20, IF(①基本情報と建物情報の入力!H54&gt;=1, IF(①基本情報と建物情報の入力!H54=1, C32*E32/20, 0), "-"), "-")</f>
        <v>-</v>
      </c>
      <c r="CL32" s="158" t="str">
        <f>IF(A32&lt;=①基本情報と建物情報の入力!$G$20, IF(①基本情報と建物情報の入力!H54&gt;=2, C32/2+D32/①基本情報と建物情報の入力!H54/20*C32,"-"), "-")</f>
        <v>-</v>
      </c>
      <c r="CM32" s="157" t="str">
        <f>IF(A32&lt;=①基本情報と建物情報の入力!$G$20, IF(①基本情報と建物情報の入力!H54&gt;=2, 0,"-"), "-")</f>
        <v>-</v>
      </c>
      <c r="CN32" s="157" t="str">
        <f>IF(A32&lt;=①基本情報と建物情報の入力!$G$20, IF(①基本情報と建物情報の入力!H54&gt;=2, C32/2+D32/①基本情報と建物情報の入力!H54/20*C32,"-"), "-")</f>
        <v>-</v>
      </c>
      <c r="CO32" s="159" t="str">
        <f>IF(A32&lt;=①基本情報と建物情報の入力!$G$20, IF(①基本情報と建物情報の入力!H54&gt;=2, C32*E32/20, "-"), "-")</f>
        <v>-</v>
      </c>
      <c r="CP32" s="158" t="str">
        <f>IF(A32&lt;=①基本情報と建物情報の入力!$G$20, IF(①基本情報と建物情報の入力!H54&gt;=3, C32+D32/①基本情報と建物情報の入力!H54/20*C32, "-"), "-")</f>
        <v>-</v>
      </c>
      <c r="CQ32" s="157" t="str">
        <f>IF(A32&lt;=①基本情報と建物情報の入力!$G$20, IF(①基本情報と建物情報の入力!H54&gt;=3, 0, "-"), "-")</f>
        <v>-</v>
      </c>
      <c r="CR32" s="157" t="str">
        <f>IF(A32&lt;=①基本情報と建物情報の入力!$G$20, IF(①基本情報と建物情報の入力!H54&gt;=3, C32+D32/①基本情報と建物情報の入力!H54/20*C32, "-"), "-")</f>
        <v>-</v>
      </c>
      <c r="CS32" s="159" t="str">
        <f>IF(A32&lt;=①基本情報と建物情報の入力!$G$20, IF(①基本情報と建物情報の入力!H54&gt;=3, 0, "-"), "-")</f>
        <v>-</v>
      </c>
      <c r="CT32" s="158" t="str">
        <f>IF(A32&lt;=①基本情報と建物情報の入力!$G$20, IF(①基本情報と建物情報の入力!H54&gt;=1, IF(F32&gt;0, IF(A32=①基本情報と建物情報の入力!$G$20, IF(①基本情報と建物情報の入力!H54=1, D32*E32/20/①基本情報と建物情報の入力!H54*2, E32/2+D32*E32/20/①基本情報と建物情報の入力!H54*2),IF(①基本情報と建物情報の入力!H54=1, F32/10/①基本情報と建物情報の入力!H54,F32/D32/2+F32/10/①基本情報と建物情報の入力!H54)),0),"-"),"-")</f>
        <v>-</v>
      </c>
      <c r="CU32" s="157" t="str">
        <f>IF(A32&lt;=①基本情報と建物情報の入力!$G$20, IF(①基本情報と建物情報の入力!H54&gt;=2, IF(F32&gt;0, IF(A32=①基本情報と建物情報の入力!$G$20,E32/2+D32*E32/20/①基本情報と建物情報の入力!H54*2, F32/D32/2+F32/10/①基本情報と建物情報の入力!H54),0),"-"),"-")</f>
        <v>-</v>
      </c>
      <c r="CV32" s="159" t="str">
        <f>IF(A32&lt;=①基本情報と建物情報の入力!$G$20, IF(①基本情報と建物情報の入力!H54&gt;=3, IF(F32&gt;0, IF(A32=①基本情報と建物情報の入力!$G$20, E32+E32*D32/20/①基本情報と建物情報の入力!H54*2, F32/D32+F32/10/①基本情報と建物情報の入力!H54),0),"-"), "-")</f>
        <v>-</v>
      </c>
      <c r="CW32" s="158" t="str">
        <f>IF(A32&lt;=①基本情報と建物情報の入力!$G$20, IF(①基本情報と建物情報の入力!H54&gt;=1, IF(A32=1, IF(A32=①基本情報と建物情報の入力!$G$20, 0, IF(F32&gt;0, 0, IF(G33&gt;0, 0, D32/①基本情報と建物情報の入力!H54/2))), IF(A32=①基本情報と建物情報の入力!$G$20, IF(G32&gt;0, 0, IF(F31&gt;0, 0, D32/①基本情報と建物情報の入力!H54/2)), IF(F32&gt;0, IF(G32&gt;0, 0, IF(F31&gt;0, 0, D32/①基本情報と建物情報の入力!H54/2)), IF(G32&gt;0, IF(G33&gt;0, 0, D32/①基本情報と建物情報の入力!H54/2), IF(G33&gt;0, IF(F31&gt;0, 0,D32/①基本情報と建物情報の入力!H54/2), IF(F31&gt;0, D32/①基本情報と建物情報の入力!H54/2, D32/①基本情報と建物情報の入力!H54)))))),"-"),"-")</f>
        <v>-</v>
      </c>
      <c r="CX32" s="157" t="str">
        <f>IF(A32&lt;=①基本情報と建物情報の入力!$G$20, IF(①基本情報と建物情報の入力!H54&gt;=1, IF(A32=1, IF(A32=①基本情報と建物情報の入力!$G$20, 0, E32/2), IF(A32=①基本情報と建物情報の入力!$G$20, E32/2, E32)),"-"),"-")</f>
        <v>-</v>
      </c>
      <c r="CY32" s="157" t="str">
        <f>IF(A32&lt;=①基本情報と建物情報の入力!$G$20, IF(①基本情報と建物情報の入力!H54&gt;=1, IF(A32=1, IF(A32=①基本情報と建物情報の入力!$G$20, 0, D32/①基本情報と建物情報の入力!H54/2), IF(A32=①基本情報と建物情報の入力!$G$20, D32/①基本情報と建物情報の入力!H54/2, D32/①基本情報と建物情報の入力!H54)),"-"),"-")</f>
        <v>-</v>
      </c>
      <c r="CZ32" s="159" t="str">
        <f>IF(A32&lt;=①基本情報と建物情報の入力!$G$20, IF(①基本情報と建物情報の入力!H54&gt;=1, IF(A32=1, IF(A32=①基本情報と建物情報の入力!$G$20, 0, IF(①基本情報と建物情報の入力!H54=1, E32/2, 0)), IF(A32=①基本情報と建物情報の入力!$G$20, IF(①基本情報と建物情報の入力!H54=1, E32/2, 0),IF(①基本情報と建物情報の入力!H54=1, E32, 0))),"-"),"-")</f>
        <v>-</v>
      </c>
      <c r="DA32" s="161" t="str">
        <f>IF(A32&lt;=①基本情報と建物情報の入力!$G$20, IF(①基本情報と建物情報の入力!H54&gt;=2, IF(A32=1, IF(A32=①基本情報と建物情報の入力!$G$20, 0, IF(F32&gt;0, 0, IF(G33&gt;0, 0, D32/①基本情報と建物情報の入力!H54/2))), IF(A32=①基本情報と建物情報の入力!$G$20, IF(G32&gt;0, 0, IF(F31&gt;0, 0, D32/①基本情報と建物情報の入力!H54/2)), IF(F32&gt;0, IF(G32&gt;0, 0, IF(F31&gt;0, 0, D32/①基本情報と建物情報の入力!H54/2)), IF(G32&gt;0, IF(G33&gt;0, 0, D32/①基本情報と建物情報の入力!H54/2), IF(G33&gt;0,IF(F31&gt;0, 0, D32/①基本情報と建物情報の入力!H54/2), IF(F31&gt;0, D32/①基本情報と建物情報の入力!H54/2, D32/①基本情報と建物情報の入力!H54)))))),"-"),"-")</f>
        <v>-</v>
      </c>
      <c r="DB32" s="157" t="str">
        <f>IF(A32&lt;=①基本情報と建物情報の入力!$G$20, IF(①基本情報と建物情報の入力!H54&gt;=2, 0,"-"),"-")</f>
        <v>-</v>
      </c>
      <c r="DC32" s="157" t="str">
        <f>IF(A32&lt;=①基本情報と建物情報の入力!$G$20, IF(①基本情報と建物情報の入力!H54&gt;=2, IF(A32=1, IF(A32=①基本情報と建物情報の入力!$G$20, 0, D32/①基本情報と建物情報の入力!H54/2), IF(A32=①基本情報と建物情報の入力!$G$20, D32/①基本情報と建物情報の入力!H54/2, D32/①基本情報と建物情報の入力!H54)),"-"),"-")</f>
        <v>-</v>
      </c>
      <c r="DD32" s="159" t="str">
        <f>IF(A32&lt;=①基本情報と建物情報の入力!$G$20, IF(①基本情報と建物情報の入力!H54&gt;=2, IF(A32=1, IF(A32=①基本情報と建物情報の入力!$G$20, 0, E32/2), IF(A32=①基本情報と建物情報の入力!$G$20, E32/2, E32)),"-"),"-")</f>
        <v>-</v>
      </c>
      <c r="DE32" s="162" t="str">
        <f>IF(A32&lt;=①基本情報と建物情報の入力!$G$20, IF(①基本情報と建物情報の入力!H54&gt;=3, IF(A32=1, IF(A32=①基本情報と建物情報の入力!$G$20, 0, IF(F32&gt;0, 0, IF(G33&gt;0, 0, D32/①基本情報と建物情報の入力!H54/2))), IF(A32=①基本情報と建物情報の入力!$G$20, IF(G32&gt;0, 0, IF(F31&gt;0, 0, D32/①基本情報と建物情報の入力!H54/2)), IF(F32&gt;0, IF(G32&gt;0, 0, IF(F31&gt;0, 0, D32/①基本情報と建物情報の入力!H54/2)), IF(G32&gt;0, IF(G33&gt;0, 0, D32/①基本情報と建物情報の入力!H54/2), IF(G33&gt;0, IF(F31&gt;0, 0, D32/①基本情報と建物情報の入力!H54/2), IF(F31&gt;0, D32/①基本情報と建物情報の入力!H54/2, D32/①基本情報と建物情報の入力!H54)))))),"-"),"-")</f>
        <v>-</v>
      </c>
      <c r="DF32" s="157" t="str">
        <f>IF(A32&lt;=①基本情報と建物情報の入力!$G$20, IF(①基本情報と建物情報の入力!H54&gt;=3, 0, "-"),"-")</f>
        <v>-</v>
      </c>
      <c r="DG32" s="157" t="str">
        <f>IF(A32&lt;=①基本情報と建物情報の入力!$G$20, IF(①基本情報と建物情報の入力!H54&gt;=3, IF(A32=1, IF(A32=①基本情報と建物情報の入力!$G$20, 0, D32/①基本情報と建物情報の入力!H54/2), IF(A32=①基本情報と建物情報の入力!$G$20, D32/①基本情報と建物情報の入力!H54/2, D32/①基本情報と建物情報の入力!H54)),"-"),"-")</f>
        <v>-</v>
      </c>
      <c r="DH32" s="159" t="str">
        <f>IF(A32&lt;=①基本情報と建物情報の入力!$G$20, IF(①基本情報と建物情報の入力!H54&gt;=3, 0, "-"),"-")</f>
        <v>-</v>
      </c>
      <c r="DI32" s="158" t="str">
        <f>IF(A32&lt;=①基本情報と建物情報の入力!$G$20, IF(①基本情報と建物情報の入力!H54&gt;=1, IF(A32=1, 0, IF(G32&gt;0, IF(①基本情報と建物情報の入力!H54=1, G32/10/①基本情報と建物情報の入力!H54, G32/D32/2+G32/10/①基本情報と建物情報の入力!H54), 0)),"-"),"-")</f>
        <v>-</v>
      </c>
      <c r="DJ32" s="157" t="str">
        <f>IF(A32&lt;=①基本情報と建物情報の入力!$G$20, IF(①基本情報と建物情報の入力!H54&gt;=2, IF(A32=1, 0, IF(G32&gt;0, G32/D32/2+G32/10/①基本情報と建物情報の入力!H54, 0)),"-"),"-")</f>
        <v>-</v>
      </c>
      <c r="DK32" s="159" t="str">
        <f>IF(A32&lt;=①基本情報と建物情報の入力!$G$20, IF(①基本情報と建物情報の入力!H54&gt;=3, IF(A32=1, 0, IF(G32&gt;0, G32/D32+G32/10/①基本情報と建物情報の入力!H54, 0)),"-"),"-")</f>
        <v>-</v>
      </c>
      <c r="DL32" s="158" t="str">
        <f>IF(A32&lt;=①基本情報と建物情報の入力!$G$20, IF(①基本情報と建物情報の入力!H54&gt;=1, IF(A32=1, IF(A32=①基本情報と建物情報の入力!$G$20, 0, IF(F32&gt;0, D32/①基本情報と建物情報の入力!H54/2, 0)), IF(A32=①基本情報と建物情報の入力!$G$20, IF(F31&gt;0, D32/①基本情報と建物情報の入力!H54/2, 0), IF(F32&gt;0, IF(F31&gt;0, D32/①基本情報と建物情報の入力!H54, D32/①基本情報と建物情報の入力!H54/2), IF(F31&gt;0, D32/①基本情報と建物情報の入力!H54/2, 0)))),"-"),"-")</f>
        <v>-</v>
      </c>
      <c r="DM32" s="157" t="str">
        <f>IF(A32&lt;=①基本情報と建物情報の入力!$G$20, IF(①基本情報と建物情報の入力!H54&gt;=2, IF(A32=1, IF(A32=①基本情報と建物情報の入力!$G$20, 0, IF(F32&gt;0, D32/①基本情報と建物情報の入力!H54/2, 0)), IF(A32=①基本情報と建物情報の入力!$G$20, IF(F31&gt;0, D32/①基本情報と建物情報の入力!H54/2, 0), IF(F32&gt;0, IF(F31&gt;0, D32/①基本情報と建物情報の入力!H54, D32/①基本情報と建物情報の入力!H54/2), IF(F31&gt;0, D32/①基本情報と建物情報の入力!H54/2, 0)))),"-"),"-")</f>
        <v>-</v>
      </c>
      <c r="DN32" s="159" t="str">
        <f>IF(A32&lt;=①基本情報と建物情報の入力!$G$20, IF(①基本情報と建物情報の入力!H54&gt;=3, IF(A32=1, IF(A32=①基本情報と建物情報の入力!$G$20, 0, IF(F32&gt;0, D32/①基本情報と建物情報の入力!H54/2, 0)), IF(A32=①基本情報と建物情報の入力!$G$20, IF(F31&gt;0, D32/①基本情報と建物情報の入力!H54/2, 0), IF(F32&gt;0, IF(F31&gt;0, D32/①基本情報と建物情報の入力!H54, D32/①基本情報と建物情報の入力!H54/2), IF(F31&gt;0, D32/①基本情報と建物情報の入力!H54/2, 0)))),"-"),"-")</f>
        <v>-</v>
      </c>
      <c r="DO32" s="158" t="str">
        <f>IF(A32&lt;=①基本情報と建物情報の入力!$G$20, IF(①基本情報と建物情報の入力!H54&gt;=1, IF(A32=1, IF(A32=①基本情報と建物情報の入力!$G$20, 0, IF(G33&gt;0, D32/①基本情報と建物情報の入力!H54/2, 0)), IF(A32=①基本情報と建物情報の入力!$G$20, IF(G32&gt;0, D32/①基本情報と建物情報の入力!H54/2,0), IF(G32&gt;0, IF(G33&gt;0, D32/①基本情報と建物情報の入力!H55, D32/①基本情報と建物情報の入力!H54/2), IF(G33&gt;0, D32/①基本情報と建物情報の入力!H54/2,0)))),"-"),"-")</f>
        <v>-</v>
      </c>
      <c r="DP32" s="157" t="str">
        <f>IF(A32&lt;=①基本情報と建物情報の入力!$G$20, IF(①基本情報と建物情報の入力!H54&gt;=2, IF(A32=1, IF(A32=①基本情報と建物情報の入力!$G$20, 0, IF(G33&gt;0, D32/①基本情報と建物情報の入力!H54/2, 0)), IF(A32=①基本情報と建物情報の入力!$G$20, IF(G32&gt;0, D32/①基本情報と建物情報の入力!H54/2,0), IF(G32&gt;0, IF(G33&gt;0, D32/①基本情報と建物情報の入力!H55, D32/①基本情報と建物情報の入力!H54/2), IF(G33&gt;0, D32/①基本情報と建物情報の入力!H54/2,0)))),"-"),"-")</f>
        <v>-</v>
      </c>
      <c r="DQ32" s="159" t="str">
        <f>IF(A32&lt;=①基本情報と建物情報の入力!$G$20, IF(①基本情報と建物情報の入力!H54&gt;=3, IF(A32=1, IF(A32=①基本情報と建物情報の入力!$G$20, 0, IF(G33&gt;0, D32/①基本情報と建物情報の入力!H54/2, 0)), IF(A32=①基本情報と建物情報の入力!$G$20, IF(G32&gt;0, D32/①基本情報と建物情報の入力!H54/2,0), IF(G32&gt;0, IF(G33&gt;0, D32/①基本情報と建物情報の入力!H55, D32/①基本情報と建物情報の入力!H54/2), IF(G33&gt;0, D32/①基本情報と建物情報の入力!H54/2,0)))),"-"),"-")</f>
        <v>-</v>
      </c>
      <c r="DR32" s="158" t="str">
        <f>IF(A32&lt;=①基本情報と建物情報の入力!$G$20, IF(①基本情報と建物情報の入力!H54&gt;=1, IF(A32=1, D32/①基本情報と建物情報の入力!H54, 0),"-"),"-")</f>
        <v>-</v>
      </c>
      <c r="DS32" s="157" t="str">
        <f>IF(A32&lt;=①基本情報と建物情報の入力!$G$20, IF(①基本情報と建物情報の入力!H54&gt;=1, IF(A32=1, E32, 0),"-"),"-")</f>
        <v>-</v>
      </c>
      <c r="DT32" s="157" t="str">
        <f>IF(A32&lt;=①基本情報と建物情報の入力!$G$20, IF(①基本情報と建物情報の入力!H54&gt;=1, IF(A32=1, D32/①基本情報と建物情報の入力!H54, 0),"-"),"-")</f>
        <v>-</v>
      </c>
      <c r="DU32" s="159" t="str">
        <f>IF(A32&lt;=①基本情報と建物情報の入力!$G$20, IF(①基本情報と建物情報の入力!H54&gt;=1, IF(A32=1, IF(①基本情報と建物情報の入力!H54=1, E32, 0), 0),"-"),"-")</f>
        <v>-</v>
      </c>
      <c r="DV32" s="158" t="str">
        <f>IF(A32&lt;=①基本情報と建物情報の入力!$G$20, IF(①基本情報と建物情報の入力!H54&gt;=2, IF(A32=1, D32/①基本情報と建物情報の入力!H54, 0),"-"),"-")</f>
        <v>-</v>
      </c>
      <c r="DW32" s="157" t="str">
        <f>IF(A32&lt;=①基本情報と建物情報の入力!$G$20, IF(①基本情報と建物情報の入力!H54&gt;=2, 0,"-"),"-")</f>
        <v>-</v>
      </c>
      <c r="DX32" s="157" t="str">
        <f>IF(A32&lt;=①基本情報と建物情報の入力!$G$20, IF(①基本情報と建物情報の入力!H54&gt;=2, IF(A32=1, D32/①基本情報と建物情報の入力!H54, 0),"-"),"-")</f>
        <v>-</v>
      </c>
      <c r="DY32" s="159" t="str">
        <f>IF(A32&lt;=①基本情報と建物情報の入力!$G$20, IF(①基本情報と建物情報の入力!H54&gt;=2, IF(A32=1, E32, 0),"-"),"-")</f>
        <v>-</v>
      </c>
      <c r="DZ32" s="158" t="str">
        <f>IF(A32&lt;=①基本情報と建物情報の入力!$G$20, IF(①基本情報と建物情報の入力!H54&gt;=3, IF(A32=1, D32/①基本情報と建物情報の入力!H54, 0),"-"),"-")</f>
        <v>-</v>
      </c>
      <c r="EA32" s="157" t="str">
        <f>IF(A32&lt;=①基本情報と建物情報の入力!$G$20, IF(①基本情報と建物情報の入力!H54&gt;=3, 0, "-"),"-")</f>
        <v>-</v>
      </c>
      <c r="EB32" s="157" t="str">
        <f>IF(A32&lt;=①基本情報と建物情報の入力!$G$20, IF(①基本情報と建物情報の入力!H54&gt;=3, IF(A32=1, D32/①基本情報と建物情報の入力!H54, 0),"-"),"-")</f>
        <v>-</v>
      </c>
      <c r="EC32" s="159" t="str">
        <f>IF(A32&lt;=①基本情報と建物情報の入力!$G$20, IF(①基本情報と建物情報の入力!H54&gt;=3, 0, "-"),"-")</f>
        <v>-</v>
      </c>
      <c r="ED32" s="158" t="str">
        <f>IF(A32&lt;=①基本情報と建物情報の入力!$G$20, IF(①基本情報と建物情報の入力!H54&gt;=1, IF(A32=1, IF(①基本情報と建物情報の入力!H54=1, D32*E32/①基本情報と建物情報の入力!H54/10, E32/2+D32*E32/①基本情報と建物情報の入力!H54/10),0),"-"),"-")</f>
        <v>-</v>
      </c>
      <c r="EE32" s="157" t="str">
        <f>IF(A32&lt;=①基本情報と建物情報の入力!$G$20, IF(①基本情報と建物情報の入力!H54&gt;=2, IF(A32=1, E32/2+D32*E32/①基本情報と建物情報の入力!H54/10,0),"-"),"-")</f>
        <v>-</v>
      </c>
      <c r="EF32" s="159" t="str">
        <f>IF(A32&lt;=①基本情報と建物情報の入力!$G$20, IF(①基本情報と建物情報の入力!H54&gt;=3, IF(A32=1, E32+D32*E32/①基本情報と建物情報の入力!H54/10,0),"-"),"-")</f>
        <v>-</v>
      </c>
      <c r="EG32" s="160"/>
      <c r="EH32" s="158" t="str">
        <f>IF(A32&lt;=①基本情報と建物情報の入力!$G$20, IF(①基本情報と建物情報の入力!H54&gt;=1, SUM(AT32:AU32,AW32),"-"),"-")</f>
        <v>-</v>
      </c>
      <c r="EI32" s="157" t="str">
        <f>IF(A32&lt;=①基本情報と建物情報の入力!$G$20, IF(①基本情報と建物情報の入力!H54&gt;=2, SUM(AX32:AY32,BA32),"-"),"-")</f>
        <v>-</v>
      </c>
      <c r="EJ32" s="159" t="str">
        <f>IF(A32&lt;=①基本情報と建物情報の入力!$G$20, IF(①基本情報と建物情報の入力!H54&gt;=3, SUM(BB32:BC32,BE32),"-"),"-")</f>
        <v>-</v>
      </c>
      <c r="EK32" s="158" t="str">
        <f>IF(A32&lt;=①基本情報と建物情報の入力!$G$20, IF(①基本情報と建物情報の入力!H54&gt;=1,  AV32,"-"),"-")</f>
        <v>-</v>
      </c>
      <c r="EL32" s="157" t="str">
        <f>IF(A32&lt;=①基本情報と建物情報の入力!$G$20, IF(①基本情報と建物情報の入力!H54&gt;=2,AZ32,"-"),"-")</f>
        <v>-</v>
      </c>
      <c r="EM32" s="159" t="str">
        <f>IF(A32&lt;=①基本情報と建物情報の入力!$G$20, IF(①基本情報と建物情報の入力!H54&gt;=3, BD32,"-"),"-")</f>
        <v>-</v>
      </c>
      <c r="EN32" s="158" t="str">
        <f>IF($A32&lt;=①基本情報と建物情報の入力!$G$20, IF(①基本情報と建物情報の入力!$H54&gt;=1, SUM(AE32:AF32,AH32),"-"),"-")</f>
        <v>-</v>
      </c>
      <c r="EO32" s="157" t="str">
        <f>IF($A32&lt;=①基本情報と建物情報の入力!$G$20, IF(①基本情報と建物情報の入力!$H54&gt;=2, SUM(AI32:AJ32,AL32),"-"),"-")</f>
        <v>-</v>
      </c>
      <c r="EP32" s="159" t="str">
        <f>IF($A32&lt;=①基本情報と建物情報の入力!$G$20, IF(①基本情報と建物情報の入力!$H54&gt;=3, SUM(AM32:AN32,AP32),"-"),"-")</f>
        <v>-</v>
      </c>
      <c r="EQ32" s="158" t="str">
        <f>IF($A32&lt;=①基本情報と建物情報の入力!$G$20, IF(①基本情報と建物情報の入力!$H54&gt;=1, AG32,"-"),"-")</f>
        <v>-</v>
      </c>
      <c r="ER32" s="157" t="str">
        <f>IF($A32&lt;=①基本情報と建物情報の入力!$G$20, IF(①基本情報と建物情報の入力!$H54&gt;=2, AK32,"-"),"-")</f>
        <v>-</v>
      </c>
      <c r="ES32" s="159" t="str">
        <f>IF($A32&lt;=①基本情報と建物情報の入力!$G$20, IF(①基本情報と建物情報の入力!$H54&gt;=3, AO32,"-"),"-")</f>
        <v>-</v>
      </c>
      <c r="ET32" s="160"/>
      <c r="EU32" s="158" t="str">
        <f>IF($A32&lt;=①基本情報と建物情報の入力!$G$20, IF(①基本情報と建物情報の入力!$H54&gt;=1,SUM(EH32,EK32),"-"),"-")</f>
        <v>-</v>
      </c>
      <c r="EV32" s="157" t="str">
        <f>IF($A32&lt;=①基本情報と建物情報の入力!$G$20, IF(①基本情報と建物情報の入力!$H54&gt;=2,SUM(EI32,EL32),"-"),"-")</f>
        <v>-</v>
      </c>
      <c r="EW32" s="159" t="str">
        <f>IF($A32&lt;=①基本情報と建物情報の入力!$G$20, IF(①基本情報と建物情報の入力!$H54&gt;=3,SUM(EJ32,EM32),"-"),"-")</f>
        <v>-</v>
      </c>
      <c r="EX32" s="158" t="str">
        <f>IF($A32&lt;=①基本情報と建物情報の入力!$G$20, IF(①基本情報と建物情報の入力!$H54&gt;=1,   Y32,"-"),"-")</f>
        <v>-</v>
      </c>
      <c r="EY32" s="157" t="str">
        <f>IF($A32&lt;=①基本情報と建物情報の入力!$G$20, IF(①基本情報と建物情報の入力!$H54&gt;=1,   Z32,"-"),"-")</f>
        <v>-</v>
      </c>
      <c r="EZ32" s="159" t="str">
        <f>IF($A32&lt;=①基本情報と建物情報の入力!$G$20, IF(①基本情報と建物情報の入力!$H54&gt;=1,   AA32,"-"),"-")</f>
        <v>-</v>
      </c>
      <c r="FA32" s="158" t="str">
        <f>IF($A32&lt;=①基本情報と建物情報の入力!$G$20, IF(①基本情報と建物情報の入力!$H54&gt;=1, IF($A32=1, P32, 0),"-"),"-")</f>
        <v>-</v>
      </c>
      <c r="FB32" s="157" t="str">
        <f>IF($A32&lt;=①基本情報と建物情報の入力!$G$20, IF(①基本情報と建物情報の入力!$H54&gt;=2, IF($A32=1, Q32, 0),"-"),"-")</f>
        <v>-</v>
      </c>
      <c r="FC32" s="159" t="str">
        <f>IF($A32&lt;=①基本情報と建物情報の入力!$G$20, IF(①基本情報と建物情報の入力!$H54&gt;=3, IF($A32=1, R32, 0),"-"),"-")</f>
        <v>-</v>
      </c>
      <c r="FD32" s="158" t="str">
        <f>IF($A32&lt;=①基本情報と建物情報の入力!$G$20, IF(①基本情報と建物情報の入力!$H54&gt;=1, AB32,"-"),"-")</f>
        <v>-</v>
      </c>
      <c r="FE32" s="157" t="str">
        <f>IF($A32&lt;=①基本情報と建物情報の入力!$G$20, IF(①基本情報と建物情報の入力!$H54&gt;=2, AC32,"-"),"-")</f>
        <v>-</v>
      </c>
      <c r="FF32" s="159" t="str">
        <f>IF($A32&lt;=①基本情報と建物情報の入力!$G$20, IF(①基本情報と建物情報の入力!$H54&gt;=3, AD32,"-"),"-")</f>
        <v>-</v>
      </c>
      <c r="FG32" s="158" t="str">
        <f>IF($A32&lt;=①基本情報と建物情報の入力!$G$20, IF(①基本情報と建物情報の入力!$H54&gt;=1, BF32,"-"),"-")</f>
        <v>-</v>
      </c>
      <c r="FH32" s="157" t="str">
        <f>IF($A32&lt;=①基本情報と建物情報の入力!$G$20, IF(①基本情報と建物情報の入力!$H54&gt;=2, BG32,"-"),"-")</f>
        <v>-</v>
      </c>
      <c r="FI32" s="159" t="str">
        <f>IF($A32&lt;=①基本情報と建物情報の入力!$G$20, IF(①基本情報と建物情報の入力!$H54&gt;=3, BH32,"-"),"-")</f>
        <v>-</v>
      </c>
      <c r="FJ32" s="158" t="str">
        <f>IF($A32&lt;=①基本情報と建物情報の入力!$G$20, IF(①基本情報と建物情報の入力!$H54&gt;=1, IF($A32=1, 0, BI32),"-"),"-")</f>
        <v>-</v>
      </c>
      <c r="FK32" s="157" t="str">
        <f>IF($A32&lt;=①基本情報と建物情報の入力!$G$20, IF(①基本情報と建物情報の入力!$H54&gt;=1, IF($A32=1, 0, BJ32),"-"),"-")</f>
        <v>-</v>
      </c>
      <c r="FL32" s="159" t="str">
        <f>IF($A32&lt;=①基本情報と建物情報の入力!$G$20, IF(①基本情報と建物情報の入力!$H54&gt;=1, IF($A32=1, 0, BK32),"-"),"-")</f>
        <v>-</v>
      </c>
      <c r="FM32" s="158" t="str">
        <f>IF($A32&lt;=①基本情報と建物情報の入力!$G$20, IF(①基本情報と建物情報の入力!$H54&gt;=1, BL32,"-"),"-")</f>
        <v>-</v>
      </c>
      <c r="FN32" s="157" t="str">
        <f>IF($A32&lt;=①基本情報と建物情報の入力!$G$20, IF(①基本情報と建物情報の入力!$H54&gt;=2, BM32,"-"),"-")</f>
        <v>-</v>
      </c>
      <c r="FO32" s="159" t="str">
        <f>IF($A32&lt;=①基本情報と建物情報の入力!$G$20, IF(①基本情報と建物情報の入力!$H54&gt;=3, BN32,"-"),"-")</f>
        <v>-</v>
      </c>
      <c r="FP32" s="158" t="str">
        <f>IF($A32&lt;=①基本情報と建物情報の入力!$G$20, IF(①基本情報と建物情報の入力!$H54&gt;=1, SUM(EN32,EQ32),"-"),"-")</f>
        <v>-</v>
      </c>
      <c r="FQ32" s="157" t="str">
        <f>IF($A32&lt;=①基本情報と建物情報の入力!$G$20, IF(①基本情報と建物情報の入力!$H54&gt;=2, SUM(EO32,ER32),"-"),"-")</f>
        <v>-</v>
      </c>
      <c r="FR32" s="159" t="str">
        <f>IF($A32&lt;=①基本情報と建物情報の入力!$G$20, IF(①基本情報と建物情報の入力!$H54&gt;=3, SUM(EP32,ES32),"-"),"-")</f>
        <v>-</v>
      </c>
      <c r="FS32" s="158" t="str">
        <f>IF($A32&lt;=①基本情報と建物情報の入力!$G$20, IF(①基本情報と建物情報の入力!$H54&gt;=1, AQ32,"-"),"-")</f>
        <v>-</v>
      </c>
      <c r="FT32" s="157" t="str">
        <f>IF($A32&lt;=①基本情報と建物情報の入力!$G$20, IF(①基本情報と建物情報の入力!$H54&gt;=2, AR32,"-"),"-")</f>
        <v>-</v>
      </c>
      <c r="FU32" s="159" t="str">
        <f>IF($A32&lt;=①基本情報と建物情報の入力!$G$20, IF(①基本情報と建物情報の入力!$H54&gt;=3, AS32,"-"),"-")</f>
        <v>-</v>
      </c>
      <c r="FV32" s="158" t="str">
        <f>IF($A32&lt;=①基本情報と建物情報の入力!$G$20, IF(①基本情報と建物情報の入力!$H54&gt;=1, SUM(EU32,EX32,FA32,FD32,FG32,FJ32,FM32,FP32,FS32),"-"),"-")</f>
        <v>-</v>
      </c>
      <c r="FW32" s="157" t="str">
        <f>IF($A32&lt;=①基本情報と建物情報の入力!$G$20, IF(①基本情報と建物情報の入力!$H54&gt;=2, SUM(EV32,EY32,FB32,FE32,FH32,FK32,FN32,FQ32,FT32),"-"),"-")</f>
        <v>-</v>
      </c>
      <c r="FX32" s="159" t="str">
        <f>IF($A32&lt;=①基本情報と建物情報の入力!$G$20, IF(①基本情報と建物情報の入力!$H54&gt;=3, SUM(EW32,EZ32,FC32,FF32,FI32,FL32,FO32,FR32,FU32),"-"),"-")</f>
        <v>-</v>
      </c>
      <c r="FY32" s="160"/>
      <c r="FZ32" s="158" t="str">
        <f>IF($A32&lt;=①基本情報と建物情報の入力!$G$20, ①基本情報と建物情報の入力!H$61, "-")</f>
        <v>-</v>
      </c>
      <c r="GA32" s="157" t="str">
        <f>IF($A32&lt;=①基本情報と建物情報の入力!$G$20, ①基本情報と建物情報の入力!H$62, "-")</f>
        <v>-</v>
      </c>
      <c r="GB32" s="157" t="str">
        <f>IF($A32&lt;=①基本情報と建物情報の入力!$G$20, ①基本情報と建物情報の入力!H$63, "-")</f>
        <v>-</v>
      </c>
      <c r="GC32" s="157" t="str">
        <f>IF($A32&lt;=①基本情報と建物情報の入力!$G$20, ①基本情報と建物情報の入力!H$64, "-")</f>
        <v>-</v>
      </c>
      <c r="GD32" s="157" t="str">
        <f>IF($A32&lt;=①基本情報と建物情報の入力!$G$20, ①基本情報と建物情報の入力!H$65, "-")</f>
        <v>-</v>
      </c>
      <c r="GE32" s="157" t="str">
        <f>IF($A32&lt;=①基本情報と建物情報の入力!$G$20, ①基本情報と建物情報の入力!H$66, "-")</f>
        <v>-</v>
      </c>
      <c r="GF32" s="157" t="str">
        <f>IF(A32&lt;=①基本情報と建物情報の入力!$G$20, ①基本情報と建物情報の入力!$H$66/(2*(0.09-0.15)*①基本情報と建物情報の入力!$H$66+1),"-")</f>
        <v>-</v>
      </c>
      <c r="GG32" s="157" t="str">
        <f>IF($A32&lt;=①基本情報と建物情報の入力!$G$20, ①基本情報と建物情報の入力!H$67, "-")</f>
        <v>-</v>
      </c>
      <c r="GH32" s="159" t="str">
        <f>IF($A32&lt;=①基本情報と建物情報の入力!$G$20, 4.65, "-")</f>
        <v>-</v>
      </c>
      <c r="GI32" s="160"/>
      <c r="GJ32" s="158" t="str">
        <f>IF($A32&lt;=①基本情報と建物情報の入力!$G$20,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32" s="157" t="str">
        <f t="array" ref="GK32">IF($A32&lt;=①基本情報と建物情報の入力!$G$20,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32" s="157" t="str">
        <f t="array" ref="GL32">IF($A32&lt;=①基本情報と建物情報の入力!$G$20,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32" s="157" t="str">
        <f t="array" ref="GM32">IF($A32&lt;=①基本情報と建物情報の入力!$G$20,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32" s="157" t="str">
        <f t="array" ref="GN32">IF($A32&lt;=①基本情報と建物情報の入力!$G$20,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32" s="157" t="str">
        <f t="array" ref="GO32">IF($A32&lt;=①基本情報と建物情報の入力!$G$20,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32" s="157" t="str">
        <f t="array" ref="GP32">IF($A32&lt;=①基本情報と建物情報の入力!$G$20,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32" s="157" t="str">
        <f t="array" ref="GQ32">IF($A32&lt;=①基本情報と建物情報の入力!$G$20,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32" s="157" t="str">
        <f t="array" ref="GR32">IF($A32&lt;=①基本情報と建物情報の入力!$G$20,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32" s="157" t="str">
        <f t="array" ref="GS32">IF($A32&lt;=①基本情報と建物情報の入力!$G$20,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32" s="159" t="str">
        <f t="array" ref="GT32">IF($A32&lt;=①基本情報と建物情報の入力!$G$20,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32" s="160"/>
      <c r="GV32" s="158" t="str">
        <f>IF($A32&lt;=①基本情報と建物情報の入力!$G$20, 温度差係数!$A$10, "-")</f>
        <v>-</v>
      </c>
      <c r="GW32" s="157" t="str">
        <f>IF($A32&lt;=①基本情報と建物情報の入力!$G$20,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32" s="157" t="str">
        <f>IF($A32&lt;=①基本情報と建物情報の入力!$G$20, 温度差係数!$B$10, "-")</f>
        <v>-</v>
      </c>
      <c r="GY32" s="159" t="str">
        <f>IF($A32&lt;=①基本情報と建物情報の入力!$G$20, INDEX(温度差係数!$C$10:$J$10, 0, MATCH(①基本情報と建物情報の入力!$G$13, 温度差係数!$C$9:$J$9, 0)), "-")</f>
        <v>-</v>
      </c>
      <c r="GZ32" s="160"/>
      <c r="HA32" s="158" t="str">
        <f>IF($A32&lt;=①基本情報と建物情報の入力!$G$20, IF(①基本情報と建物情報の入力!$H54&gt;=1, EH32*$FZ32*$GV32+EK32*$FZ32*$GW32,"-"),"-")</f>
        <v>-</v>
      </c>
      <c r="HB32" s="157" t="str">
        <f>IF($A32&lt;=①基本情報と建物情報の入力!$G$20, IF(①基本情報と建物情報の入力!$H54&gt;=2, EI32*$FZ32*$GV32+EL32*$FZ32*$GW32,"-"),"-")</f>
        <v>-</v>
      </c>
      <c r="HC32" s="159" t="str">
        <f>IF($A32&lt;=①基本情報と建物情報の入力!$G$20, IF(①基本情報と建物情報の入力!$H54&gt;=3, EJ32*$FZ32*$GV32+EM32*$FZ32*$GW32,"-"),"-")</f>
        <v>-</v>
      </c>
      <c r="HD32" s="158" t="str">
        <f>IF($A32&lt;=①基本情報と建物情報の入力!$G$20, IF(①基本情報と建物情報の入力!$H54&gt;=1, EX32*$GA32*$GV32,"-"),"-")</f>
        <v>-</v>
      </c>
      <c r="HE32" s="157" t="str">
        <f>IF($A32&lt;=①基本情報と建物情報の入力!$G$20, IF(①基本情報と建物情報の入力!$H54&gt;=2, EY32*$GA32*$GV32,"-"),"-")</f>
        <v>-</v>
      </c>
      <c r="HF32" s="159" t="str">
        <f>IF($A32&lt;=①基本情報と建物情報の入力!$G$20, IF(①基本情報と建物情報の入力!$H54&gt;=3, EZ32*$GA32*$GV32,"-"),"-")</f>
        <v>-</v>
      </c>
      <c r="HG32" s="158" t="str">
        <f>IF($A32&lt;=①基本情報と建物情報の入力!$G$20, IF(①基本情報と建物情報の入力!$H54&gt;=1, FA32*$GB32*$GX32,"-"),"-")</f>
        <v>-</v>
      </c>
      <c r="HH32" s="157" t="str">
        <f>IF($A32&lt;=①基本情報と建物情報の入力!$G$20, IF(①基本情報と建物情報の入力!$H54&gt;=2, FB32*$GB32*$GX32,"-"),"-")</f>
        <v>-</v>
      </c>
      <c r="HI32" s="159" t="str">
        <f>IF($A32&lt;=①基本情報と建物情報の入力!$G$20, IF(①基本情報と建物情報の入力!$H54&gt;=3, FC32*$GB32*$GX32,"-"),"-")</f>
        <v>-</v>
      </c>
      <c r="HJ32" s="158" t="str">
        <f>IF($A32&lt;=①基本情報と建物情報の入力!$G$20, IF(①基本情報と建物情報の入力!$H54&gt;=1, FD32*$GC32*$GV32,"-"),"-")</f>
        <v>-</v>
      </c>
      <c r="HK32" s="157" t="str">
        <f>IF($A32&lt;=①基本情報と建物情報の入力!$G$20, IF(①基本情報と建物情報の入力!$H54&gt;=2, FE32*$GC32*$GV32,"-"),"-")</f>
        <v>-</v>
      </c>
      <c r="HL32" s="159" t="str">
        <f>IF($A32&lt;=①基本情報と建物情報の入力!$G$20, IF(①基本情報と建物情報の入力!$H54&gt;=3, FF32*$GC32*$GV32,"-"),"-")</f>
        <v>-</v>
      </c>
      <c r="HM32" s="158" t="str">
        <f>IF($A32&lt;=①基本情報と建物情報の入力!$G$20, IF(①基本情報と建物情報の入力!$H54&gt;=1, FG32*$GD32*$GY32,"-"),"-")</f>
        <v>-</v>
      </c>
      <c r="HN32" s="157" t="str">
        <f>IF($A32&lt;=①基本情報と建物情報の入力!$G$20, IF(①基本情報と建物情報の入力!$H54&gt;=2, FH32*$GD32*$GY32,"-"),"-")</f>
        <v>-</v>
      </c>
      <c r="HO32" s="159" t="str">
        <f>IF($A32&lt;=①基本情報と建物情報の入力!$G$20, IF(①基本情報と建物情報の入力!$H54&gt;=3, FI32*$GD32*$GY32,"-"),"-")</f>
        <v>-</v>
      </c>
      <c r="HP32" s="158" t="str">
        <f>IF($A32&lt;=①基本情報と建物情報の入力!$G$20, IF(①基本情報と建物情報の入力!$H54&gt;=1, FJ32*$GE32*$GY32,"-"),"-")</f>
        <v>-</v>
      </c>
      <c r="HQ32" s="157" t="str">
        <f>IF($A32&lt;=①基本情報と建物情報の入力!$G$20, IF(①基本情報と建物情報の入力!$H54&gt;=2, FK32*$GE32*$GY32,"-"),"-")</f>
        <v>-</v>
      </c>
      <c r="HR32" s="159" t="str">
        <f>IF($A32&lt;=①基本情報と建物情報の入力!$G$20, IF(①基本情報と建物情報の入力!$H54&gt;=3, FL32*$GE32*$GY32,"-"),"-")</f>
        <v>-</v>
      </c>
      <c r="HS32" s="158" t="str">
        <f>IF($A32&lt;=①基本情報と建物情報の入力!$G$20, IF(①基本情報と建物情報の入力!$H54&gt;=1, FM32*$GF32*$GY32,"-"),"-")</f>
        <v>-</v>
      </c>
      <c r="HT32" s="157" t="str">
        <f>IF($A32&lt;=①基本情報と建物情報の入力!$G$20, IF(①基本情報と建物情報の入力!$H54&gt;=2, FN32*$GF32*$GY32,"-"),"-")</f>
        <v>-</v>
      </c>
      <c r="HU32" s="159" t="str">
        <f>IF($A32&lt;=①基本情報と建物情報の入力!$G$20, IF(①基本情報と建物情報の入力!$H54&gt;=3, FO32*$GF32*$GY32,"-"),"-")</f>
        <v>-</v>
      </c>
      <c r="HV32" s="158" t="str">
        <f>IF($A32&lt;=①基本情報と建物情報の入力!$G$20, IF(①基本情報と建物情報の入力!$H54&gt;=1, EN32*$GG32*$GV32+EQ32*$GG32*$GW32,"-"),"-")</f>
        <v>-</v>
      </c>
      <c r="HW32" s="157" t="str">
        <f>IF($A32&lt;=①基本情報と建物情報の入力!$G$20, IF(①基本情報と建物情報の入力!$H54&gt;=2, EO32*$GG32*$GV32+ER32*$GG32*$GW32,"-"),"-")</f>
        <v>-</v>
      </c>
      <c r="HX32" s="159" t="str">
        <f>IF($A32&lt;=①基本情報と建物情報の入力!$G$20, IF(①基本情報と建物情報の入力!$H54&gt;=3, EP32*$GG32*$GV32+ES32*$GG32*$GW32,"-"),"-")</f>
        <v>-</v>
      </c>
      <c r="HY32" s="158" t="str">
        <f>IF($A32&lt;=①基本情報と建物情報の入力!$G$20, IF(①基本情報と建物情報の入力!$H54&gt;=1, FS32*$GH32*$GW32,"-"),"-")</f>
        <v>-</v>
      </c>
      <c r="HZ32" s="157" t="str">
        <f>IF($A32&lt;=①基本情報と建物情報の入力!$G$20, IF(①基本情報と建物情報の入力!$H54&gt;=2, FT32*$GH32*$GW32,"-"),"-")</f>
        <v>-</v>
      </c>
      <c r="IA32" s="159" t="str">
        <f>IF($A32&lt;=①基本情報と建物情報の入力!$G$20, IF(①基本情報と建物情報の入力!$H54&gt;=3, FU32*$GH32*$GW32,"-"),"-")</f>
        <v>-</v>
      </c>
      <c r="IB32" s="160"/>
      <c r="IC32" s="158" t="str">
        <f>IF($A32&lt;=①基本情報と建物情報の入力!$G$20, IF(①基本情報と建物情報の入力!$H54&gt;=1, SUM(BP32:BQ32,BS32) *$GJ32*$GV32+BR32*$GJ32*$GW32,"-"),"-")</f>
        <v>-</v>
      </c>
      <c r="ID32" s="157" t="str">
        <f>IF($A32&lt;=①基本情報と建物情報の入力!$G$20, IF(①基本情報と建物情報の入力!$H54&gt;=2, SUM(BT32:BU32,BW32) *$GJ32*$GV32+BV32*$GJ32*$GW32,"-"),"-")</f>
        <v>-</v>
      </c>
      <c r="IE32" s="159" t="str">
        <f>IF($A32&lt;=①基本情報と建物情報の入力!$G$20, IF(①基本情報と建物情報の入力!$H54&gt;=3, SUM(BX32:BY32,CA32) *$GJ32*$GV32+BZ32*$GJ32*$GW32,"-"),"-")</f>
        <v>-</v>
      </c>
      <c r="IF32" s="158" t="str">
        <f>IF($A32&lt;=①基本情報と建物情報の入力!$G$20, IF(①基本情報と建物情報の入力!$H54&gt;=1, CB32*$GK32*$GV32,"-"),"-")</f>
        <v>-</v>
      </c>
      <c r="IG32" s="157" t="str">
        <f>IF($A32&lt;=①基本情報と建物情報の入力!$G$20, IF(①基本情報と建物情報の入力!$H54&gt;=2, CC32*$GK32*$GV32,"-"),"-")</f>
        <v>-</v>
      </c>
      <c r="IH32" s="159" t="str">
        <f>IF($A32&lt;=①基本情報と建物情報の入力!$G$20, IF(①基本情報と建物情報の入力!$H54&gt;=3, CD32*$GK32*$GV32,"-"),"-")</f>
        <v>-</v>
      </c>
      <c r="II32" s="158" t="str">
        <f>IF($A32&lt;=①基本情報と建物情報の入力!$G$20, IF(①基本情報と建物情報の入力!$H54&gt;=1, CE32*$GL32*$GV32,"-"),"-")</f>
        <v>-</v>
      </c>
      <c r="IJ32" s="157" t="str">
        <f>IF($A32&lt;=①基本情報と建物情報の入力!$G$20, IF(①基本情報と建物情報の入力!$H54&gt;=2, CF32*$GL32*$GV32,"-"),"-")</f>
        <v>-</v>
      </c>
      <c r="IK32" s="159" t="str">
        <f>IF($A32&lt;=①基本情報と建物情報の入力!$G$20, IF(①基本情報と建物情報の入力!$H54&gt;=3, CG32*$GL32*$GV32,"-"),"-")</f>
        <v>-</v>
      </c>
      <c r="IL32" s="158" t="str">
        <f>IF($A32&lt;=①基本情報と建物情報の入力!$G$20, IF(①基本情報と建物情報の入力!$H54&gt;=1, SUM(CH32:CI32,CK32)*$GM32*$GV32+CJ32*$GM32*$GW32,"-"),"-")</f>
        <v>-</v>
      </c>
      <c r="IM32" s="157" t="str">
        <f>IF($A32&lt;=①基本情報と建物情報の入力!$G$20, IF(①基本情報と建物情報の入力!$H54&gt;=2, SUM(CL32:CM32,CO32)*$GM32*$GV32+CN32*$GM32*$GW32,"-"),"-")</f>
        <v>-</v>
      </c>
      <c r="IN32" s="159" t="str">
        <f>IF($A32&lt;=①基本情報と建物情報の入力!$G$20, IF(①基本情報と建物情報の入力!$H54&gt;=3, SUM(CP32:CQ32,CS32)*$GM32*$GV32+CR32*$GM32*$GW32,"-"),"-")</f>
        <v>-</v>
      </c>
      <c r="IO32" s="158" t="str">
        <f>IF($A32&lt;=①基本情報と建物情報の入力!$G$20, IF(①基本情報と建物情報の入力!$H54&gt;=1, CT32*$GN32*$GV32,"-"),"-")</f>
        <v>-</v>
      </c>
      <c r="IP32" s="157" t="str">
        <f>IF($A32&lt;=①基本情報と建物情報の入力!$G$20, IF(①基本情報と建物情報の入力!$H54&gt;=2, CU32*$GN32*$GV32,"-"),"-")</f>
        <v>-</v>
      </c>
      <c r="IQ32" s="159" t="str">
        <f>IF($A32&lt;=①基本情報と建物情報の入力!$G$20, IF(①基本情報と建物情報の入力!$H54&gt;=3, CV32*$GN32*$GV32,"-"),"-")</f>
        <v>-</v>
      </c>
      <c r="IR32" s="158" t="str">
        <f>IF($A32&lt;=①基本情報と建物情報の入力!$G$20, IF(①基本情報と建物情報の入力!$H54&gt;=1, SUM(CW32:CX32,CZ32)*$GO32*$GV32+CY32*$GO32*$GW32,"-"),"-")</f>
        <v>-</v>
      </c>
      <c r="IS32" s="157" t="str">
        <f>IF($A32&lt;=①基本情報と建物情報の入力!$G$20, IF(①基本情報と建物情報の入力!$H54&gt;=2, SUM(DA32:DB32,DD32)*$GO32*$GV32+DC32*$GO32*$GW32,"-"),"-")</f>
        <v>-</v>
      </c>
      <c r="IT32" s="159" t="str">
        <f>IF($A32&lt;=①基本情報と建物情報の入力!$G$20, IF(①基本情報と建物情報の入力!$H54&gt;=3, SUM(DE32:DF32,DH32)*$GO32*$GV32+DG32*$GO32*$GW32,"-"),"-")</f>
        <v>-</v>
      </c>
      <c r="IU32" s="158" t="str">
        <f>IF($A32&lt;=①基本情報と建物情報の入力!$G$20, IF(①基本情報と建物情報の入力!$H54&gt;=1, DI32*$GP32*$GV32,"-"),"-")</f>
        <v>-</v>
      </c>
      <c r="IV32" s="157" t="str">
        <f>IF($A32&lt;=①基本情報と建物情報の入力!$G$20, IF(①基本情報と建物情報の入力!$H54&gt;=2, DJ32*$GP32*$GV32,"-"),"-")</f>
        <v>-</v>
      </c>
      <c r="IW32" s="159" t="str">
        <f>IF($A32&lt;=①基本情報と建物情報の入力!$G$20, IF(①基本情報と建物情報の入力!$H54&gt;=3, DK32*$GP32*$GV32,"-"),"-")</f>
        <v>-</v>
      </c>
      <c r="IX32" s="158" t="str">
        <f>IF($A32&lt;=①基本情報と建物情報の入力!$G$20, IF(①基本情報と建物情報の入力!$H54&gt;=1, DL32*$GQ32*$GV32,"-"),"-")</f>
        <v>-</v>
      </c>
      <c r="IY32" s="157" t="str">
        <f>IF($A32&lt;=①基本情報と建物情報の入力!$G$20, IF(①基本情報と建物情報の入力!$H54&gt;=2, DM32*$GQ32*$GV32,"-"),"-")</f>
        <v>-</v>
      </c>
      <c r="IZ32" s="159" t="str">
        <f>IF($A32&lt;=①基本情報と建物情報の入力!$G$20, IF(①基本情報と建物情報の入力!$H54&gt;=3, DN32*$GQ32*$GV32,"-"),"-")</f>
        <v>-</v>
      </c>
      <c r="JA32" s="158" t="str">
        <f>IF($A32&lt;=①基本情報と建物情報の入力!$G$20, IF(①基本情報と建物情報の入力!$H54&gt;=1, DO32*$GR32*$GV32,"-"),"-")</f>
        <v>-</v>
      </c>
      <c r="JB32" s="157" t="str">
        <f>IF($A32&lt;=①基本情報と建物情報の入力!$G$20, IF(①基本情報と建物情報の入力!$H54&gt;=2, DP32*$GR32*$GV32,"-"),"-")</f>
        <v>-</v>
      </c>
      <c r="JC32" s="159" t="str">
        <f>IF($A32&lt;=①基本情報と建物情報の入力!$G$20, IF(①基本情報と建物情報の入力!$H54&gt;=3, DQ32*$GR32*$GV32,"-"),"-")</f>
        <v>-</v>
      </c>
      <c r="JD32" s="158" t="str">
        <f>IF($A32&lt;=①基本情報と建物情報の入力!$G$20, IF(①基本情報と建物情報の入力!$H54&gt;=1, SUM(DR32:DS32,DU32)*$GS32*$GV32+DT32*$GS32*$GW32,"-"),"-")</f>
        <v>-</v>
      </c>
      <c r="JE32" s="157" t="str">
        <f>IF($A32&lt;=①基本情報と建物情報の入力!$G$20, IF(①基本情報と建物情報の入力!$H54&gt;=2, SUM(DV32:DW32,DY32)*$GS32*$GV32+DX32*$GS32*$GW32,"-"),"-")</f>
        <v>-</v>
      </c>
      <c r="JF32" s="159" t="str">
        <f>IF($A32&lt;=①基本情報と建物情報の入力!$G$20, IF(①基本情報と建物情報の入力!$H54&gt;=3, SUM(DZ32:EA32,EC32)*$GS32*$GV32+EB32*$GS32*$GW32,"-"),"-")</f>
        <v>-</v>
      </c>
      <c r="JG32" s="158" t="str">
        <f>IF($A32&lt;=①基本情報と建物情報の入力!$G$20, IF(①基本情報と建物情報の入力!$H54&gt;=1, ED32*$GT32*$GX32,"-"),"-")</f>
        <v>-</v>
      </c>
      <c r="JH32" s="157" t="str">
        <f>IF($A32&lt;=①基本情報と建物情報の入力!$G$20, IF(①基本情報と建物情報の入力!$H54&gt;=2, EE32*$GT32*$GX32,"-"),"-")</f>
        <v>-</v>
      </c>
      <c r="JI32" s="159" t="str">
        <f>IF($A32&lt;=①基本情報と建物情報の入力!$G$20, IF(①基本情報と建物情報の入力!$H54&gt;=3, EF32*$GT32*$GX32,"-"),"-")</f>
        <v>-</v>
      </c>
      <c r="JJ32" s="160"/>
      <c r="JK32" s="158" t="str">
        <f>IF($A32&lt;=①基本情報と建物情報の入力!$G$20, IF(①基本情報と建物情報の入力!$H54&gt;=1, SUM(HA32,HD32,HG32,HJ32,HM32,HP32,HS32,HV32,HY32)+SUM(IC32,IF32,II32,IL32,IO32,IR32,IU32,IX32,JA32,JD32,JG32),"-"),"-")</f>
        <v>-</v>
      </c>
      <c r="JL32" s="157" t="str">
        <f>IF($A32&lt;=①基本情報と建物情報の入力!$G$20, IF(①基本情報と建物情報の入力!$H54&gt;=2, SUM(HB32,HE32,HH32,HK32,HN32,HQ32,HT32,HW32,HZ32)+SUM(ID32,IG32,IJ32,IM32,IP32,IS32,IV32,IY32,JB32,JE32,JH32),"-"),"-")</f>
        <v>-</v>
      </c>
      <c r="JM32" s="159" t="str">
        <f>IF($A32&lt;=①基本情報と建物情報の入力!$G$20, IF(①基本情報と建物情報の入力!$H54&gt;=3, SUM(HC32,HF32,HI32,HL32,HO32,HR32,HU32,HX32,IA32)+SUM(IE32,IH32,IK32,IN32,IQ32,IT32,IW32,IZ32,JC32,JF32,JI32),"-"),"-")</f>
        <v>-</v>
      </c>
      <c r="JN32" s="157" t="str">
        <f>IF($A32&lt;=①基本情報と建物情報の入力!$G$20, IF(①基本情報と建物情報の入力!$H54&gt;=1, ROUNDUP(JK32/FV32, 2),"-"),"-")</f>
        <v>-</v>
      </c>
      <c r="JO32" s="157" t="str">
        <f>IF($A32&lt;=①基本情報と建物情報の入力!$G$20, IF(①基本情報と建物情報の入力!$H54&gt;=2, ROUNDUP(JL32/FW32, 2),"-"),"-")</f>
        <v>-</v>
      </c>
      <c r="JP32" s="157" t="str">
        <f>IF($A32&lt;=①基本情報と建物情報の入力!$G$20, IF(①基本情報と建物情報の入力!$H54&gt;=3, ROUNDUP(JM32/FX32, 2),"-"),"-")</f>
        <v>-</v>
      </c>
      <c r="JQ32" s="160"/>
      <c r="JR32" s="163" t="str">
        <f>IF($A32&lt;=①基本情報と建物情報の入力!$G$20, INDEX(方位係数!$B$7:$H$16, MATCH(JR$4, 方位係数!$A$7:$A$16,0), MATCH(①基本情報と建物情報の入力!$G$13, 方位係数!$B$6:$I$6,0)),"-")</f>
        <v>-</v>
      </c>
      <c r="JS32" s="163" t="str">
        <f>IF($A32&lt;=①基本情報と建物情報の入力!$G$20, INDEX(方位係数!$B$7:$H$16, MATCH(JS$4, 方位係数!$A$7:$A$16,0), MATCH(①基本情報と建物情報の入力!$G$13, 方位係数!$B$6:$I$6,0)),"-")</f>
        <v>-</v>
      </c>
      <c r="JT32" s="163" t="str">
        <f>IF($A32&lt;=①基本情報と建物情報の入力!$G$20, INDEX(方位係数!$B$7:$H$16, MATCH(JT$4, 方位係数!$A$7:$A$16,0), MATCH(①基本情報と建物情報の入力!$G$13, 方位係数!$B$6:$I$6,0)),"-")</f>
        <v>-</v>
      </c>
      <c r="JU32" s="163" t="str">
        <f>IF($A32&lt;=①基本情報と建物情報の入力!$G$20, INDEX(方位係数!$B$7:$H$16, MATCH(JU$4, 方位係数!$A$7:$A$16,0), MATCH(①基本情報と建物情報の入力!$G$13, 方位係数!$B$6:$I$6,0)),"-")</f>
        <v>-</v>
      </c>
      <c r="JV32" s="163" t="str">
        <f>IF($A32&lt;=①基本情報と建物情報の入力!$G$20, INDEX(方位係数!$B$7:$H$16, MATCH(JV$4, 方位係数!$A$7:$A$16,0), MATCH(①基本情報と建物情報の入力!$G$13, 方位係数!$B$6:$I$6,0)),"-")</f>
        <v>-</v>
      </c>
      <c r="JW32" s="160"/>
      <c r="JX32" s="158" t="str">
        <f>IF($A32&lt;=①基本情報と建物情報の入力!$G$20, IF(①基本情報と建物情報の入力!$H54&gt;=1, IF(AT32=0, 0, AT32*0.034*($FZ32+(BP32*$GJ32+$CE32*$GL32+CH32*$GM32+CW32*$GO32+DR32*$GS32)/AT32)*JR32),"-"),"-")</f>
        <v>-</v>
      </c>
      <c r="JY32" s="157" t="str">
        <f>IF($A32&lt;=①基本情報と建物情報の入力!$G$20, IF(①基本情報と建物情報の入力!$H54&gt;=1, IF(AU32=0, 0, AU32*0.034*($FZ32+(BQ32*$GJ32+$CE32*$GL32+CI32*$GM32+CX32*$GO32+DS32*$GS32)/AU32)*JS32),"-"),"-")</f>
        <v>-</v>
      </c>
      <c r="JZ32" s="157" t="str">
        <f>IF($A32&lt;=①基本情報と建物情報の入力!$G$20, IF(①基本情報と建物情報の入力!$H54&gt;=1, IF(AV32=0, 0, AV32*0.034*($FZ32+(BR32*$GJ32+$CE32*$GL32+CJ32*$GM32+CY32*$GO32+DT32*$GS32)/AV32)*JT32),"-"),"-")</f>
        <v>-</v>
      </c>
      <c r="KA32" s="159" t="str">
        <f>IF($A32&lt;=①基本情報と建物情報の入力!$G$20, IF(①基本情報と建物情報の入力!$H54&gt;=1, IF(AW32=0, 0, AW32*0.034*($FZ32+(BS32*$GJ32+$CE32*$GL32+CK32*$GM32+CZ32*$GO32+DU32*$GS32)/AW32)*JU32),"-"),"-")</f>
        <v>-</v>
      </c>
      <c r="KB32" s="158" t="str">
        <f>IF($A32&lt;=①基本情報と建物情報の入力!$G$20, IF(①基本情報と建物情報の入力!$H54&gt;=2, IF(AX32=0, 0, AX32*0.034*($FZ32+(BT32*$GJ32+$CF32*$GL32+CL32*$GM32+DA32*$GO32+DV32*$GS32)/AX32)*JR32),"-"),"-")</f>
        <v>-</v>
      </c>
      <c r="KC32" s="157" t="str">
        <f>IF($A32&lt;=①基本情報と建物情報の入力!$G$20, IF(①基本情報と建物情報の入力!$H54&gt;=2, IF(AY32=0, 0, AY32*0.034*($FZ32+(BU32*$GJ32+$CF32*$GL32+CM32*$GM32+DB32*$GO32+DW32*$GS32)/AY32)*JS32),"-"),"-")</f>
        <v>-</v>
      </c>
      <c r="KD32" s="157" t="str">
        <f>IF($A32&lt;=①基本情報と建物情報の入力!$G$20, IF(①基本情報と建物情報の入力!$H54&gt;=2, IF(AZ32=0, 0, AZ32*0.034*($FZ32+(BV32*$GJ32+$CF32*$GL32+CN32*$GM32+DC32*$GO32+DX32*$GS32)/AZ32)*JT32),"-"),"-")</f>
        <v>-</v>
      </c>
      <c r="KE32" s="159" t="str">
        <f>IF($A32&lt;=①基本情報と建物情報の入力!$G$20, IF(①基本情報と建物情報の入力!$H54&gt;=2, IF(BA32=0, 0, BA32*0.034*($FZ32+(BW32*$GJ32+$CF32*$GL32+CO32*$GM32+DD32*$GO32+DY32*$GS32)/BA32)*JU32),"-"),"-")</f>
        <v>-</v>
      </c>
      <c r="KF32" s="158" t="str">
        <f>IF($A32&lt;=①基本情報と建物情報の入力!$G$20, IF(①基本情報と建物情報の入力!$H54&gt;=3, IF(BB32=0, 0, BB32*0.034*($FZ32+(BX32*$GJ32+$CG32*$GL32+CP32*$GM32+DE32*$GO32+DZ32*$GS32)/BB32)*JR32),"-"),"-")</f>
        <v>-</v>
      </c>
      <c r="KG32" s="157" t="str">
        <f>IF($A32&lt;=①基本情報と建物情報の入力!$G$20, IF(①基本情報と建物情報の入力!$H54&gt;=3, IF(BC32=0, 0, BC32*0.034*($FZ32+(BY32*$GJ32+$CG32*$GL32+CQ32*$GM32+DF32*$GO32+EA32*$GS32)/BC32)*JS32),"-"),"-")</f>
        <v>-</v>
      </c>
      <c r="KH32" s="157" t="str">
        <f>IF($A32&lt;=①基本情報と建物情報の入力!$G$20, IF(①基本情報と建物情報の入力!$H54&gt;=3, IF(BD32=0, 0, BD32*0.034*($FZ32+(BZ32*$GJ32+$CG32*$GL32+CR32*$GM32+DG32*$GO32+EB32*$GS32)/BD32)*JT32),"-"),"-")</f>
        <v>-</v>
      </c>
      <c r="KI32" s="159" t="str">
        <f>IF($A32&lt;=①基本情報と建物情報の入力!$G$20, IF(①基本情報と建物情報の入力!$H54&gt;=3, IF(BE32=0, 0, BE32*0.034*($FZ32+(CA32*$GJ32+$CG32*$GL32+CS32*$GM32+DH32*$GO32+EC32*$GS32)/BE32)*JU32),"-"),"-")</f>
        <v>-</v>
      </c>
      <c r="KJ32" s="158" t="str">
        <f>IF($A32&lt;=①基本情報と建物情報の入力!$G$20, IF(①基本情報と建物情報の入力!$H54&gt;=1, IF(EX32=0, 0, EX32*0.034*($GA32+(CB32*$GK32+CT32*$GN32+DL32*$GQ32)/EX32)*$JV32),"-"),"-")</f>
        <v>-</v>
      </c>
      <c r="KK32" s="157" t="str">
        <f>IF($A32&lt;=①基本情報と建物情報の入力!$G$20, IF(①基本情報と建物情報の入力!$H54&gt;=2, IF(EY32=0, 0, EY32*0.034*($GA32+(CC32*$GK32+CU32*$GN32+DM32*$GQ32)/EY32)*$JV32),"-"),"-")</f>
        <v>-</v>
      </c>
      <c r="KL32" s="159" t="str">
        <f>IF($A32&lt;=①基本情報と建物情報の入力!$G$20, IF(①基本情報と建物情報の入力!$H54&gt;=3, IF(EZ32=0, 0, EZ32*0.034*($GA32+(CD32*$GK32+CV32*$GN32+DN32*$GQ32)/EZ32)*$JV32),"-"),"-")</f>
        <v>-</v>
      </c>
      <c r="KM32" s="158" t="str">
        <f>IF($A32&lt;=①基本情報と建物情報の入力!$G$20, 0.51,"-")</f>
        <v>-</v>
      </c>
      <c r="KN32" s="159" t="str">
        <f>IF($A32&lt;=①基本情報と建物情報の入力!$G$20, IF(①基本情報と建物情報の入力!$H54&gt;=1, ①基本情報と建物情報の入力!$H$68,"-"),"-")</f>
        <v>-</v>
      </c>
      <c r="KO32" s="158" t="str">
        <f>IF($A32&lt;=①基本情報と建物情報の入力!$G$20, IF(①基本情報と建物情報の入力!$H54&gt;=1, AE32*$KM32*$KN32*JR32,"-"),"-")</f>
        <v>-</v>
      </c>
      <c r="KP32" s="157" t="str">
        <f>IF($A32&lt;=①基本情報と建物情報の入力!$G$20, IF(①基本情報と建物情報の入力!$H54&gt;=1, AF32*$KM32*$KN32,"-"),"-")</f>
        <v>-</v>
      </c>
      <c r="KQ32" s="157" t="str">
        <f>IF($A32&lt;=①基本情報と建物情報の入力!$G$20, IF(①基本情報と建物情報の入力!$H54&gt;=1, AG32*$KM32*$KN32,"-"),"-")</f>
        <v>-</v>
      </c>
      <c r="KR32" s="159" t="str">
        <f>IF($A32&lt;=①基本情報と建物情報の入力!$G$20, IF(①基本情報と建物情報の入力!$H54&gt;=1, AH32*$KM32*$KN32,"-"),"-")</f>
        <v>-</v>
      </c>
      <c r="KS32" s="158" t="str">
        <f>IF($A32&lt;=①基本情報と建物情報の入力!$G$20, IF(①基本情報と建物情報の入力!$H54&gt;=2, AI32*$KM32*$KN32*JR32,"-"),"-")</f>
        <v>-</v>
      </c>
      <c r="KT32" s="157" t="str">
        <f>IF($A32&lt;=①基本情報と建物情報の入力!$G$20, IF(①基本情報と建物情報の入力!$H54&gt;=2, AJ32*$KM32*$KN32*JS32,"-"),"-")</f>
        <v>-</v>
      </c>
      <c r="KU32" s="157" t="str">
        <f>IF($A32&lt;=①基本情報と建物情報の入力!$G$20, IF(①基本情報と建物情報の入力!$H54&gt;=2, AK32*$KM32*$KN32*JT32,"-"),"-")</f>
        <v>-</v>
      </c>
      <c r="KV32" s="159" t="str">
        <f>IF($A32&lt;=①基本情報と建物情報の入力!$G$20, IF(①基本情報と建物情報の入力!$H54&gt;=2, AL32*$KM32*$KN32*JU32,"-"),"-")</f>
        <v>-</v>
      </c>
      <c r="KW32" s="158" t="str">
        <f>IF($A32&lt;=①基本情報と建物情報の入力!$G$20, IF(①基本情報と建物情報の入力!$H54&gt;=3, AM32*$KM32*$KN32*JR32,"-"),"-")</f>
        <v>-</v>
      </c>
      <c r="KX32" s="157" t="str">
        <f>IF($A32&lt;=①基本情報と建物情報の入力!$G$20, IF(①基本情報と建物情報の入力!$H54&gt;=3, AN32*$KM32*$KN32*JS32,"-"),"-")</f>
        <v>-</v>
      </c>
      <c r="KY32" s="157" t="str">
        <f>IF($A32&lt;=①基本情報と建物情報の入力!$G$20, IF(①基本情報と建物情報の入力!$H54&gt;=3, AO32*$KM32*$KN32*JT32,"-"),"-")</f>
        <v>-</v>
      </c>
      <c r="KZ32" s="159" t="str">
        <f>IF($A32&lt;=①基本情報と建物情報の入力!$G$20, IF(①基本情報と建物情報の入力!$H54&gt;=3, AP32*$KM32*$KN32*JU32,"-"),"-")</f>
        <v>-</v>
      </c>
      <c r="LA32" s="157" t="str">
        <f>IF($A32&lt;=①基本情報と建物情報の入力!$G$20, IF(①基本情報と建物情報の入力!$H54&gt;=1, SUM(JX32:KA32,KJ32,KO32:KR32), "-"), "-")</f>
        <v>-</v>
      </c>
      <c r="LB32" s="157" t="str">
        <f>IF($A32&lt;=①基本情報と建物情報の入力!$G$20, IF(①基本情報と建物情報の入力!$H54&gt;=2, SUM(KB32:KE32,KK32,KS32:KV32), "-"), "-")</f>
        <v>-</v>
      </c>
      <c r="LC32" s="157" t="str">
        <f>IF($A32&lt;=①基本情報と建物情報の入力!$G$20, IF(①基本情報と建物情報の入力!$H54&gt;=3, SUM(KF32:KI32,KL32,KW32:KZ32), "-"), "-")</f>
        <v>-</v>
      </c>
      <c r="LD32" s="164" t="str">
        <f>IF($A32&lt;=①基本情報と建物情報の入力!$G$20, IF(①基本情報と建物情報の入力!$H54&gt;=1, ROUNDDOWN(LA32/FV32*100, 1),"-"),"-")</f>
        <v>-</v>
      </c>
      <c r="LE32" s="165" t="str">
        <f>IF($A32&lt;=①基本情報と建物情報の入力!$G$20, IF(①基本情報と建物情報の入力!$H54&gt;=2, ROUNDDOWN(LB32/FW32*100, 1),"-"),"-")</f>
        <v>-</v>
      </c>
      <c r="LF32" s="169" t="str">
        <f>IF($A32&lt;=①基本情報と建物情報の入力!$G$20, IF(①基本情報と建物情報の入力!$H54&gt;=3, ROUNDDOWN(LC32/FX32*100, 1),"-"),"-")</f>
        <v>-</v>
      </c>
      <c r="LG32" s="160"/>
      <c r="LH32" s="166" t="str">
        <f>IF($A32&lt;=①基本情報と建物情報の入力!$G$20, INDEX(方位係数!$B$21:$I$30, MATCH(LH$4, 方位係数!$A$21:$A$30,0), MATCH(①基本情報と建物情報の入力!$G$13, 方位係数!$B$20:$I$20,0)),"-")</f>
        <v>-</v>
      </c>
      <c r="LI32" s="163" t="str">
        <f>IF($A32&lt;=①基本情報と建物情報の入力!$G$20, INDEX(方位係数!$B$21:$I$30, MATCH(LI$4, 方位係数!$A$21:$A$30,0), MATCH(①基本情報と建物情報の入力!$G$13, 方位係数!$B$20:$I$20,0)),"-")</f>
        <v>-</v>
      </c>
      <c r="LJ32" s="163" t="str">
        <f>IF($A32&lt;=①基本情報と建物情報の入力!$G$20, INDEX(方位係数!$B$21:$I$30, MATCH(LJ$4, 方位係数!$A$21:$A$30,0), MATCH(①基本情報と建物情報の入力!$G$13, 方位係数!$B$20:$I$20,0)),"-")</f>
        <v>-</v>
      </c>
      <c r="LK32" s="163" t="str">
        <f>IF($A32&lt;=①基本情報と建物情報の入力!$G$20, INDEX(方位係数!$B$21:$I$30, MATCH(LK$4, 方位係数!$A$21:$A$30,0), MATCH(①基本情報と建物情報の入力!$G$13, 方位係数!$B$20:$I$20,0)),"-")</f>
        <v>-</v>
      </c>
      <c r="LL32" s="167" t="str">
        <f>IF($A32&lt;=①基本情報と建物情報の入力!$G$20, INDEX(方位係数!$B$21:$I$30, MATCH(LL$4, 方位係数!$A$21:$A$30,0), MATCH(①基本情報と建物情報の入力!$G$13, 方位係数!$B$20:$I$20,0)),"-")</f>
        <v>-</v>
      </c>
      <c r="LM32" s="160"/>
      <c r="LN32" s="161" t="str">
        <f>IF($A32&lt;=①基本情報と建物情報の入力!$G$20, IF(①基本情報と建物情報の入力!$H54&gt;=1, IF(AT32=0, 0, AT32*0.034*($FZ32+(BP32*$GJ32+$CE32*$GL32+CH32*$GM32+CW32*$GO32+DR32*$GS32)/AT32)*LH32),"-"),"-")</f>
        <v>-</v>
      </c>
      <c r="LO32" s="162" t="str">
        <f>IF($A32&lt;=①基本情報と建物情報の入力!$G$20, IF(①基本情報と建物情報の入力!$H54&gt;=1, IF(AU32=0, 0, AU32*0.034*($FZ32+(BQ32*$GJ32+$CE32*$GL32+CI32*$GM32+CX32*$GO32+DS32*$GS32)/AU32)*LI32),"-"),"-")</f>
        <v>-</v>
      </c>
      <c r="LP32" s="162" t="str">
        <f>IF($A32&lt;=①基本情報と建物情報の入力!$G$20, IF(①基本情報と建物情報の入力!$H54&gt;=1, IF(AV32=0, 0, AV32*0.034*($FZ32+(BR32*$GJ32+$CE32*$GL32+CJ32*$GM32+CY32*$GO32+DT32*$GS32)/AV32)*LJ32),"-"),"-")</f>
        <v>-</v>
      </c>
      <c r="LQ32" s="168" t="str">
        <f>IF($A32&lt;=①基本情報と建物情報の入力!$G$20, IF(①基本情報と建物情報の入力!$H54&gt;=1, IF(AW32=0, 0, AW32*0.034*($FZ32+(BS32*$GJ32+$CE32*$GL32+CK32*$GM32+CZ32*$GO32+DU32*$GS32)/AW32)*LK32),"-"),"-")</f>
        <v>-</v>
      </c>
      <c r="LR32" s="158" t="str">
        <f>IF($A32&lt;=①基本情報と建物情報の入力!$G$20, IF(①基本情報と建物情報の入力!$H54&gt;=2, IF(AX32=0, 0, AX32*0.034*($FZ32+(BT32*$GJ32+$CF32*$GL32+CL32*$GM32+DA32*$GO32+DV32*$GS32)/AX32)*LH32),"-"),"-")</f>
        <v>-</v>
      </c>
      <c r="LS32" s="157" t="str">
        <f>IF($A32&lt;=①基本情報と建物情報の入力!$G$20, IF(①基本情報と建物情報の入力!$H54&gt;=2, IF(AY32=0, 0, AY32*0.034*($FZ32+(BU32*$GJ32+$CF32*$GL32+CM32*$GM32+DB32*$GO32+DW32*$GS32)/AY32)*LI32),"-"),"-")</f>
        <v>-</v>
      </c>
      <c r="LT32" s="157" t="str">
        <f>IF($A32&lt;=①基本情報と建物情報の入力!$G$20, IF(①基本情報と建物情報の入力!$H54&gt;=2, IF(AZ32=0, 0, AZ32*0.034*($FZ32+(BV32*$GJ32+$CF32*$GL32+CN32*$GM32+DC32*$GO32+DX32*$GS32)/AZ32)*LJ32),"-"),"-")</f>
        <v>-</v>
      </c>
      <c r="LU32" s="159" t="str">
        <f>IF($A32&lt;=①基本情報と建物情報の入力!$G$20, IF(①基本情報と建物情報の入力!$H54&gt;=2, IF(BA32=0, 0, BA32*0.034*($FZ32+(BW32*$GJ32+$CF32*$GL32+CO32*$GM32+DD32*$GO32+DY32*$GS32)/BA32)*LK32),"-"),"-")</f>
        <v>-</v>
      </c>
      <c r="LV32" s="158" t="str">
        <f>IF($A32&lt;=①基本情報と建物情報の入力!$G$20, IF(①基本情報と建物情報の入力!$H54&gt;=3, IF(BB32=0, 0, BB32*0.034*($FZ32+(BX32*$GJ32+$CG32*$GL32+CP32*$GM32+DE32*$GO32+DZ32*$GS32)/BB32)*LH32),"-"),"-")</f>
        <v>-</v>
      </c>
      <c r="LW32" s="157" t="str">
        <f>IF($A32&lt;=①基本情報と建物情報の入力!$G$20, IF(①基本情報と建物情報の入力!$H54&gt;=3, IF(BC32=0, 0, BC32*0.034*($FZ32+(BY32*$GJ32+$CG32*$GL32+CQ32*$GM32+DF32*$GO32+EA32*$GS32)/BC32)*LI32),"-"),"-")</f>
        <v>-</v>
      </c>
      <c r="LX32" s="157" t="str">
        <f>IF($A32&lt;=①基本情報と建物情報の入力!$G$20, IF(①基本情報と建物情報の入力!$H54&gt;=3, IF(BD32=0, 0, BD32*0.034*($FZ32+(BZ32*$GJ32+$CG32*$GL32+CR32*$GM32+DG32*$GO32+EB32*$GS32)/BD32)*LJ32),"-"),"-")</f>
        <v>-</v>
      </c>
      <c r="LY32" s="159" t="str">
        <f>IF($A32&lt;=①基本情報と建物情報の入力!$G$20, IF(①基本情報と建物情報の入力!$H54&gt;=3, IF(BE32=0, 0, BE32*0.034*($FZ32+(CA32*$GJ32+$CG32*$GL32+CS32*$GM32+DH32*$GO32+EC32*$GS32)/BE32)*LK32),"-"),"-")</f>
        <v>-</v>
      </c>
      <c r="LZ32" s="157" t="str">
        <f>IF($A32&lt;=①基本情報と建物情報の入力!$G$20, IF(①基本情報と建物情報の入力!$H54&gt;=1, IF(EX32=0, 0, EX32*0.034*($GA32+(CB32*$GK32+CT32*$GN32+DL32*$GQ32)/EX32)*$LL32),"-"),"-")</f>
        <v>-</v>
      </c>
      <c r="MA32" s="157" t="str">
        <f>IF($A32&lt;=①基本情報と建物情報の入力!$G$20, IF(①基本情報と建物情報の入力!$H54&gt;=2, IF(EY32=0, 0, EY32*0.034*($GA32+(CC32*$GK32+CU32*$GN32+DM32*$GQ32)/EY32)*$LL32),"-"),"-")</f>
        <v>-</v>
      </c>
      <c r="MB32" s="157" t="str">
        <f>IF($A32&lt;=①基本情報と建物情報の入力!$G$20, IF(①基本情報と建物情報の入力!$H54&gt;=3, IF(EZ32=0, 0, EZ32*0.034*($GA32+(CD32*$GK32+CV32*$GN32+DN32*$GQ32)/EZ32)*$LL32),"-"),"-")</f>
        <v>-</v>
      </c>
      <c r="MC32" s="158" t="str">
        <f>IF($A32&lt;=①基本情報と建物情報の入力!$G$20, 0.93,"-")</f>
        <v>-</v>
      </c>
      <c r="MD32" s="159" t="str">
        <f>IF($A32&lt;=①基本情報と建物情報の入力!$G$20, IF(①基本情報と建物情報の入力!$H54&gt;=1, ①基本情報と建物情報の入力!$H$69,"-"),"-")</f>
        <v>-</v>
      </c>
      <c r="ME32" s="158" t="str">
        <f>IF($A32&lt;=①基本情報と建物情報の入力!$G$20, IF(①基本情報と建物情報の入力!$H54&gt;=1, AE32*$MC32*$MD32*LH32,"-"),"-")</f>
        <v>-</v>
      </c>
      <c r="MF32" s="157" t="str">
        <f>IF($A32&lt;=①基本情報と建物情報の入力!$G$20, IF(①基本情報と建物情報の入力!$H54&gt;=1, AF32*$MC32*$MD32*LI32,"-"),"-")</f>
        <v>-</v>
      </c>
      <c r="MG32" s="157" t="str">
        <f>IF($A32&lt;=①基本情報と建物情報の入力!$G$20, IF(①基本情報と建物情報の入力!$H54&gt;=1, AG32*$MC32*$MD32*LJ32,"-"),"-")</f>
        <v>-</v>
      </c>
      <c r="MH32" s="159" t="str">
        <f>IF($A32&lt;=①基本情報と建物情報の入力!$G$20, IF(①基本情報と建物情報の入力!$H54&gt;=1, AH32*$MC32*$MD32*LK32,"-"),"-")</f>
        <v>-</v>
      </c>
      <c r="MI32" s="158" t="str">
        <f>IF($A32&lt;=①基本情報と建物情報の入力!$G$20, IF(①基本情報と建物情報の入力!$H54&gt;=2, AI32*$MC32*$MD32*LH32,"-"),"-")</f>
        <v>-</v>
      </c>
      <c r="MJ32" s="157" t="str">
        <f>IF($A32&lt;=①基本情報と建物情報の入力!$G$20, IF(①基本情報と建物情報の入力!$H54&gt;=2, AJ32*$MC32*$MD32*LI32,"-"),"-")</f>
        <v>-</v>
      </c>
      <c r="MK32" s="157" t="str">
        <f>IF($A32&lt;=①基本情報と建物情報の入力!$G$20, IF(①基本情報と建物情報の入力!$H54&gt;=2, AK32*$MC32*$MD32*LJ32,"-"),"-")</f>
        <v>-</v>
      </c>
      <c r="ML32" s="159" t="str">
        <f>IF($A32&lt;=①基本情報と建物情報の入力!$G$20, IF(①基本情報と建物情報の入力!$H54&gt;=2, AL32*$MC32*$MD32*LK32,"-"),"-")</f>
        <v>-</v>
      </c>
      <c r="MM32" s="158" t="str">
        <f>IF($A32&lt;=①基本情報と建物情報の入力!$G$20, IF(①基本情報と建物情報の入力!$H54&gt;=3, AM32*$MC32*$MD32*LH32,"-"),"-")</f>
        <v>-</v>
      </c>
      <c r="MN32" s="157" t="str">
        <f>IF($A32&lt;=①基本情報と建物情報の入力!$G$20, IF(①基本情報と建物情報の入力!$H54&gt;=3, AN32*$MC32*$MD32*LI32,"-"),"-")</f>
        <v>-</v>
      </c>
      <c r="MO32" s="157" t="str">
        <f>IF($A32&lt;=①基本情報と建物情報の入力!$G$20, IF(①基本情報と建物情報の入力!$H54&gt;=3, AO32*$MC32*$MD32*LJ32,"-"),"-")</f>
        <v>-</v>
      </c>
      <c r="MP32" s="159" t="str">
        <f>IF($A32&lt;=①基本情報と建物情報の入力!$G$20, IF(①基本情報と建物情報の入力!$H54&gt;=3, AP32*$MC32*$MD32*LK32,"-"),"-")</f>
        <v>-</v>
      </c>
      <c r="MQ32" s="157" t="str">
        <f>IF($A32&lt;=①基本情報と建物情報の入力!$G$20, IF(①基本情報と建物情報の入力!$H54&gt;=1, SUM(LN32:LQ32,LZ32,ME32:MH32), "-"), "-")</f>
        <v>-</v>
      </c>
      <c r="MR32" s="157" t="str">
        <f>IF($A32&lt;=①基本情報と建物情報の入力!$G$20, IF(①基本情報と建物情報の入力!$H54&gt;=2, SUM(LR32:LU32,MA32,MI32:ML32), "-"), "-")</f>
        <v>-</v>
      </c>
      <c r="MS32" s="157" t="str">
        <f>IF($A32&lt;=①基本情報と建物情報の入力!$G$20, IF(①基本情報と建物情報の入力!$H54&gt;=3, SUM(LV32:LY32,MB32,MM32:MP32), "-"), "-")</f>
        <v>-</v>
      </c>
      <c r="MT32" s="164" t="str">
        <f>IF($A32&lt;=①基本情報と建物情報の入力!$G$20, IF(①基本情報と建物情報の入力!$H54&gt;=1, ROUNDUP(MQ32/FV32*100,1),"-"),"-")</f>
        <v>-</v>
      </c>
      <c r="MU32" s="165" t="str">
        <f>IF($A32&lt;=①基本情報と建物情報の入力!$G$20, IF(①基本情報と建物情報の入力!$H54&gt;=2,ROUNDUP(MR32/FW32*100,1),"-"),"-")</f>
        <v>-</v>
      </c>
      <c r="MV32" s="169" t="str">
        <f>IF($A32&lt;=①基本情報と建物情報の入力!$G$20, IF(①基本情報と建物情報の入力!$H54&gt;=3, ROUNDUP(MS32/FX32*100,1),"-"),"-")</f>
        <v>-</v>
      </c>
      <c r="MW32" s="160"/>
      <c r="MX32" s="158" t="str">
        <f>IF($A32&lt;=①基本情報と建物情報の入力!$G$20, IF(①基本情報と建物情報の入力!$H54&gt;=1, 1,"-"), "-")</f>
        <v>-</v>
      </c>
      <c r="MY32" s="157" t="str">
        <f>IF($A32&lt;=①基本情報と建物情報の入力!$G$20, IF(①基本情報と建物情報の入力!$H54&gt;=2, 1,"-"), "-")</f>
        <v>-</v>
      </c>
      <c r="MZ32" s="159" t="str">
        <f>IF($A32&lt;=①基本情報と建物情報の入力!$G$20, IF(①基本情報と建物情報の入力!$H54&gt;=3, ①基本情報と建物情報の入力!$H54-2,"-"), "-")</f>
        <v>-</v>
      </c>
      <c r="NA32" s="158" t="str">
        <f>IF($A32&lt;=①基本情報と建物情報の入力!$G$20, IF(①基本情報と建物情報の入力!$H54&gt;=1, FV32*MX32, "-"),"-")</f>
        <v>-</v>
      </c>
      <c r="NB32" s="157" t="str">
        <f>IF($A32&lt;=①基本情報と建物情報の入力!$G$20, IF(①基本情報と建物情報の入力!$H54&gt;=2, FW32*MY32, "-"),"-")</f>
        <v>-</v>
      </c>
      <c r="NC32" s="159" t="str">
        <f>IF($A32&lt;=①基本情報と建物情報の入力!$G$20, IF(①基本情報と建物情報の入力!$H54&gt;=3, FX32*MZ32, "-"),"-")</f>
        <v>-</v>
      </c>
      <c r="ND32" s="158" t="str">
        <f>IF($A32&lt;=①基本情報と建物情報の入力!$G$20, IF(①基本情報と建物情報の入力!$H54&gt;=1,  JK32*MX32, "-"),"-")</f>
        <v>-</v>
      </c>
      <c r="NE32" s="157" t="str">
        <f>IF($A32&lt;=①基本情報と建物情報の入力!$G$20, IF(①基本情報と建物情報の入力!$H54&gt;=2,  JL32*MY32, "-"),"-")</f>
        <v>-</v>
      </c>
      <c r="NF32" s="159" t="str">
        <f>IF($A32&lt;=①基本情報と建物情報の入力!$G$20, IF(①基本情報と建物情報の入力!$H54&gt;=3,  JM32*MZ32, "-"),"-")</f>
        <v>-</v>
      </c>
      <c r="NG32" s="158" t="str">
        <f>IF($A32&lt;=①基本情報と建物情報の入力!$G$20, IF(①基本情報と建物情報の入力!$H54&gt;=1,  MQ32*MX32, "-"),"-")</f>
        <v>-</v>
      </c>
      <c r="NH32" s="157" t="str">
        <f>IF($A32&lt;=①基本情報と建物情報の入力!$G$20, IF(①基本情報と建物情報の入力!$H54&gt;=2,  MR32*MY32, "-"),"-")</f>
        <v>-</v>
      </c>
      <c r="NI32" s="159" t="str">
        <f>IF($A32&lt;=①基本情報と建物情報の入力!$G$20, IF(①基本情報と建物情報の入力!$H54&gt;=3,  MS32*MZ32, "-"),"-")</f>
        <v>-</v>
      </c>
      <c r="NJ32" s="170"/>
      <c r="NK32" s="170"/>
      <c r="NL32" s="160"/>
      <c r="NM32" s="212" t="str">
        <f>IF($A32&lt;=①基本情報と建物情報の入力!$G$20,IF(①基本情報と建物情報の入力!$H54&gt;=1,③一次エネルギー消費量の計算結果!E90-③一次エネルギー消費量の計算結果!F90,"-"),"-")</f>
        <v>-</v>
      </c>
      <c r="NN32" s="213" t="str">
        <f>IF($A32&lt;=①基本情報と建物情報の入力!$G$20,IF(①基本情報と建物情報の入力!$H54&gt;=2,③一次エネルギー消費量の計算結果!E91-③一次エネルギー消費量の計算結果!F91,"-"),"-")</f>
        <v>-</v>
      </c>
      <c r="NO32" s="214" t="str">
        <f>IF($A32&lt;=①基本情報と建物情報の入力!$G$20,IF(①基本情報と建物情報の入力!$H54&gt;=3,③一次エネルギー消費量の計算結果!E92-③一次エネルギー消費量の計算結果!F92,"-"),"-")</f>
        <v>-</v>
      </c>
      <c r="NP32" s="212" t="str">
        <f>IF($A32&lt;=①基本情報と建物情報の入力!$G$20,IF(①基本情報と建物情報の入力!$H54&gt;=1,③一次エネルギー消費量の計算結果!G90-③一次エネルギー消費量の計算結果!H90,"-"),"-")</f>
        <v>-</v>
      </c>
      <c r="NQ32" s="213" t="str">
        <f>IF($A32&lt;=①基本情報と建物情報の入力!$G$20,IF(①基本情報と建物情報の入力!$H54&gt;=2,③一次エネルギー消費量の計算結果!G91-③一次エネルギー消費量の計算結果!H91,"-"),"-")</f>
        <v>-</v>
      </c>
      <c r="NR32" s="214" t="str">
        <f>IF($A32&lt;=①基本情報と建物情報の入力!$G$20,IF(①基本情報と建物情報の入力!$H54&gt;=3,③一次エネルギー消費量の計算結果!G92-③一次エネルギー消費量の計算結果!H92,"-"),"-")</f>
        <v>-</v>
      </c>
      <c r="NS32" s="212" t="str">
        <f>IF($A32&lt;=①基本情報と建物情報の入力!$G$20, IF(①基本情報と建物情報の入力!$H54&gt;=1,NM32*MX32,"-"), "-")</f>
        <v>-</v>
      </c>
      <c r="NT32" s="213" t="str">
        <f>IF($A32&lt;=①基本情報と建物情報の入力!$G$20, IF(①基本情報と建物情報の入力!$H54&gt;=2,NN32*MY32,"-"), "-")</f>
        <v>-</v>
      </c>
      <c r="NU32" s="214" t="str">
        <f>IF($A32&lt;=①基本情報と建物情報の入力!$G$20, IF(①基本情報と建物情報の入力!$H54&gt;=3,NO32*MZ32,"-"), "-")</f>
        <v>-</v>
      </c>
      <c r="NV32" s="212" t="str">
        <f>IF($A32&lt;=①基本情報と建物情報の入力!$G$20, IF(①基本情報と建物情報の入力!$H54&gt;=1,NP32*MX32,"-"), "-")</f>
        <v>-</v>
      </c>
      <c r="NW32" s="213" t="str">
        <f>IF($A32&lt;=①基本情報と建物情報の入力!$G$20, IF(①基本情報と建物情報の入力!$H54&gt;=2,NQ32*MY32,"-"), "-")</f>
        <v>-</v>
      </c>
      <c r="NX32" s="213" t="str">
        <f>IF($A32&lt;=①基本情報と建物情報の入力!$G$20, IF(①基本情報と建物情報の入力!$H54&gt;=3,NR32*MZ32,"-"), "-")</f>
        <v>-</v>
      </c>
      <c r="NY32" s="170"/>
      <c r="NZ32" s="170"/>
    </row>
    <row r="33" spans="1:390" s="16" customFormat="1">
      <c r="A33" s="17">
        <f t="shared" si="0"/>
        <v>27</v>
      </c>
      <c r="B33" s="154" t="s">
        <v>104</v>
      </c>
      <c r="C33" s="16" t="str">
        <f>IF(A33&lt;=①基本情報と建物情報の入力!$G$20, ①基本情報と建物情報の入力!$G$19/①基本情報と建物情報の入力!$G$20, "-")</f>
        <v>-</v>
      </c>
      <c r="D33" s="16" t="str">
        <f>IF(A33&lt;=①基本情報と建物情報の入力!$G$20, IF(①基本情報と建物情報の入力!H55&gt;=1, (①基本情報と建物情報の入力!$D55+SQRT(①基本情報と建物情報の入力!$D55^2-16*①基本情報と建物情報の入力!$C55))/4, "-"), "-")</f>
        <v>-</v>
      </c>
      <c r="E33" s="16" t="str">
        <f>IF(A33&lt;=①基本情報と建物情報の入力!$G$20, IF(①基本情報と建物情報の入力!H55&gt;=1, (①基本情報と建物情報の入力!$D55-SQRT(①基本情報と建物情報の入力!$D55^2-16*①基本情報と建物情報の入力!$C55))/4, "-"), "-")</f>
        <v>-</v>
      </c>
      <c r="F33" s="16" t="str">
        <f>IF(A33&lt;=①基本情報と建物情報の入力!$G$20, IF(①基本情報と建物情報の入力!H55&gt;=1, IF(A33=①基本情報と建物情報の入力!$G$20, ①基本情報と建物情報の入力!$C55, ①基本情報と建物情報の入力!G55), "-"), "-")</f>
        <v>-</v>
      </c>
      <c r="G33" s="16" t="str">
        <f>IF(A33&lt;=①基本情報と建物情報の入力!$G$20, IF(①基本情報と建物情報の入力!H55&gt;=1, IF(A33=1, 0, ①基本情報と建物情報の入力!F55), "-"), "-")</f>
        <v>-</v>
      </c>
      <c r="H33" s="24" t="str">
        <f>IF(A33&lt;=①基本情報と建物情報の入力!$G$20,IF(①基本情報と建物情報の入力!H55&gt;=1, ①基本情報と建物情報の入力!$E55*(1-(0.24/①基本情報と建物情報の入力!$H55))*0.64,"-"), "-")</f>
        <v>-</v>
      </c>
      <c r="I33" s="16" t="str">
        <f>IF(A33&lt;=①基本情報と建物情報の入力!$G$20,IF(①基本情報と建物情報の入力!H55&gt;=1,①基本情報と建物情報の入力!$E55*0.12/①基本情報と建物情報の入力!$H55,"-"), "-")</f>
        <v>-</v>
      </c>
      <c r="J33" s="16" t="str">
        <f>IF(A33&lt;=①基本情報と建物情報の入力!$G$20,IF(①基本情報と建物情報の入力!H55&gt;=1,①基本情報と建物情報の入力!$E55*(1-(0.24/①基本情報と建物情報の入力!$H55))*0.36,"-"), "-")</f>
        <v>-</v>
      </c>
      <c r="K33" s="25" t="str">
        <f>IF(A33&lt;=①基本情報と建物情報の入力!$G$20,IF(①基本情報と建物情報の入力!H55&gt;=1,①基本情報と建物情報の入力!$E55*0.12/①基本情報と建物情報の入力!$H55,"-"), "-")</f>
        <v>-</v>
      </c>
      <c r="L33" s="24" t="str">
        <f>IF($A33&lt;=①基本情報と建物情報の入力!$G$20, IF(①基本情報と建物情報の入力!H55&gt;=1,D33*$C33-H33, "-"), "-")</f>
        <v>-</v>
      </c>
      <c r="M33" s="16" t="str">
        <f>IF($A33&lt;=①基本情報と建物情報の入力!$G$20, IF(①基本情報と建物情報の入力!H55&gt;=1,E33*$C33-I33, "-"), "-")</f>
        <v>-</v>
      </c>
      <c r="N33" s="16" t="str">
        <f>IF($A33&lt;=①基本情報と建物情報の入力!$G$20, IF(①基本情報と建物情報の入力!H55&gt;=1,D33*$C33-J33-1.6*①基本情報と建物情報の入力!$H55, "-"), "-")</f>
        <v>-</v>
      </c>
      <c r="O33" s="25" t="str">
        <f>IF($A33&lt;=①基本情報と建物情報の入力!$G$20, IF(①基本情報と建物情報の入力!H55&gt;=1,E33*$C33-K33, "-"), "-")</f>
        <v>-</v>
      </c>
      <c r="P33" s="24" t="str">
        <f>IF(A33&lt;=①基本情報と建物情報の入力!$G$20, IF(①基本情報と建物情報の入力!H55&gt;=1,①基本情報と建物情報の入力!C55/①基本情報と建物情報の入力!H55, "-"), "-")</f>
        <v>-</v>
      </c>
      <c r="Q33" s="16" t="str">
        <f>IF(A33&lt;=①基本情報と建物情報の入力!$G$20, IF(①基本情報と建物情報の入力!H55&gt;=2, ①基本情報と建物情報の入力!C55/①基本情報と建物情報の入力!H55, "-"),"-")</f>
        <v>-</v>
      </c>
      <c r="R33" s="25" t="str">
        <f>IF(A33&lt;=①基本情報と建物情報の入力!$G$20,IF(①基本情報と建物情報の入力!H55&gt;=3, ①基本情報と建物情報の入力!C55/①基本情報と建物情報の入力!H55, "-"),"-")</f>
        <v>-</v>
      </c>
      <c r="S33" s="24" t="str">
        <f>IF($A33&lt;=①基本情報と建物情報の入力!$G$20, IF(①基本情報と建物情報の入力!$H55&gt;=1, IF(①基本情報と建物情報の入力!$I55="有り", P33*室面積の比率!$B$4, P33*室面積の比率!$B$5),"-"), "-")</f>
        <v>-</v>
      </c>
      <c r="T33" s="16" t="str">
        <f>IF($A33&lt;=①基本情報と建物情報の入力!$G$20, IF(①基本情報と建物情報の入力!$H55&gt;=2, IF(①基本情報と建物情報の入力!$I55="有り", Q33*室面積の比率!$B$4, Q33*室面積の比率!$B$5),"-"), "-")</f>
        <v>-</v>
      </c>
      <c r="U33" s="25" t="str">
        <f>IF($A33&lt;=①基本情報と建物情報の入力!$G$20, IF(①基本情報と建物情報の入力!$H55&gt;=3, IF(①基本情報と建物情報の入力!$I55="有り", R33*室面積の比率!$B$4, R33*室面積の比率!$B$5),"-"), "-")</f>
        <v>-</v>
      </c>
      <c r="V33" s="24" t="str">
        <f>IF($A33&lt;=①基本情報と建物情報の入力!$G$20, IF(①基本情報と建物情報の入力!$H55&gt;=1, IF(①基本情報と建物情報の入力!$I55="有り", P33*室面積の比率!$C$4, 0),"-"), "-")</f>
        <v>-</v>
      </c>
      <c r="W33" s="16" t="str">
        <f>IF($A33&lt;=①基本情報と建物情報の入力!$G$20, IF(①基本情報と建物情報の入力!$H55&gt;=2, IF(①基本情報と建物情報の入力!$I55="有り", Q33*室面積の比率!$C$4, 0),"-"), "-")</f>
        <v>-</v>
      </c>
      <c r="X33" s="25" t="str">
        <f>IF($A33&lt;=①基本情報と建物情報の入力!$G$20, IF(①基本情報と建物情報の入力!$H55&gt;=3, IF(①基本情報と建物情報の入力!$I55="有り", R33*室面積の比率!$C$4, 0),"-"), "-")</f>
        <v>-</v>
      </c>
      <c r="Y33" s="24" t="str">
        <f>IF(A33&lt;=①基本情報と建物情報の入力!$G$20, IF(①基本情報と建物情報の入力!H55&gt;=1, F33/①基本情報と建物情報の入力!H55, "-"),"-")</f>
        <v>-</v>
      </c>
      <c r="Z33" s="16" t="str">
        <f>IF(A33&lt;=①基本情報と建物情報の入力!$G$20, IF(①基本情報と建物情報の入力!H55&gt;=2, F33/①基本情報と建物情報の入力!H55, "-"),"-")</f>
        <v>-</v>
      </c>
      <c r="AA33" s="25" t="str">
        <f>IF(A33&lt;=①基本情報と建物情報の入力!$G$20, IF(①基本情報と建物情報の入力!H55&gt;=3, F33/①基本情報と建物情報の入力!H55, "-"),"-")</f>
        <v>-</v>
      </c>
      <c r="AB33" s="24" t="str">
        <f>IF(A33&lt;=①基本情報と建物情報の入力!$G$20, IF(①基本情報と建物情報の入力!H55&gt;=1, G33/①基本情報と建物情報の入力!H55, "-"),"-")</f>
        <v>-</v>
      </c>
      <c r="AC33" s="16" t="str">
        <f>IF(A33&lt;=①基本情報と建物情報の入力!$G$20, IF(①基本情報と建物情報の入力!H55&gt;=2, G33/①基本情報と建物情報の入力!H55, "-"),"-")</f>
        <v>-</v>
      </c>
      <c r="AD33" s="25" t="str">
        <f>IF(A33&lt;=①基本情報と建物情報の入力!$G$20, IF(①基本情報と建物情報の入力!H55&gt;=3, G33/①基本情報と建物情報の入力!H55, "-"),"-")</f>
        <v>-</v>
      </c>
      <c r="AE33" s="24" t="str">
        <f>IF(A33&lt;=①基本情報と建物情報の入力!$G$20, IF(①基本情報と建物情報の入力!H55&gt;=1,H33/①基本情報と建物情報の入力!H55,"-"), "-")</f>
        <v>-</v>
      </c>
      <c r="AF33" s="16" t="str">
        <f>IF(A33&lt;=①基本情報と建物情報の入力!$G$20,IF(①基本情報と建物情報の入力!H55&gt;=1,I33,"-"), "-")</f>
        <v>-</v>
      </c>
      <c r="AG33" s="16" t="str">
        <f>IF(A33&lt;=①基本情報と建物情報の入力!$G$20,IF(①基本情報と建物情報の入力!H55&gt;=1,J33/①基本情報と建物情報の入力!H55,"-"), "-")</f>
        <v>-</v>
      </c>
      <c r="AH33" s="25" t="str">
        <f>IF(A33&lt;=①基本情報と建物情報の入力!$G$20,IF(①基本情報と建物情報の入力!H55&gt;=1,IF(①基本情報と建物情報の入力!H55=1, K33,0), "-"),"-")</f>
        <v>-</v>
      </c>
      <c r="AI33" s="24" t="str">
        <f>IF(A33&lt;=①基本情報と建物情報の入力!$G$20, IF(①基本情報と建物情報の入力!H55&gt;=2, H33/①基本情報と建物情報の入力!H55,"-"),"-")</f>
        <v>-</v>
      </c>
      <c r="AJ33" s="16" t="str">
        <f>IF(A33&lt;=①基本情報と建物情報の入力!$G$20,IF(①基本情報と建物情報の入力!H55&gt;=2, 0, "-"), "-")</f>
        <v>-</v>
      </c>
      <c r="AK33" s="16" t="str">
        <f>IF(A33&lt;=①基本情報と建物情報の入力!$G$20, IF(①基本情報と建物情報の入力!H55&gt;=2, J33/①基本情報と建物情報の入力!H55,"-"),"-")</f>
        <v>-</v>
      </c>
      <c r="AL33" s="25" t="str">
        <f>IF(A33&lt;=①基本情報と建物情報の入力!$G$20, IF(①基本情報と建物情報の入力!H55&gt;=2, K33, "-"), "-")</f>
        <v>-</v>
      </c>
      <c r="AM33" s="24" t="str">
        <f>IF(A33&lt;=①基本情報と建物情報の入力!$G$20, IF(①基本情報と建物情報の入力!H55&gt;=3, H33/①基本情報と建物情報の入力!H55,"-"), "-")</f>
        <v>-</v>
      </c>
      <c r="AN33" s="16" t="str">
        <f>IF(A33&lt;=①基本情報と建物情報の入力!$G$20, IF(①基本情報と建物情報の入力!H55&gt;=3, 0, "-"),"-")</f>
        <v>-</v>
      </c>
      <c r="AO33" s="16" t="str">
        <f>IF(A33&lt;=①基本情報と建物情報の入力!$G$20,IF(①基本情報と建物情報の入力!H55&gt;=3, J33/①基本情報と建物情報の入力!H55,"-"),"-")</f>
        <v>-</v>
      </c>
      <c r="AP33" s="25" t="str">
        <f>IF(A33&lt;=①基本情報と建物情報の入力!$G$20,IF(①基本情報と建物情報の入力!H55&gt;=3, 0, "-"),"-")</f>
        <v>-</v>
      </c>
      <c r="AQ33" s="24" t="str">
        <f>IF(A33&lt;=①基本情報と建物情報の入力!$G$20,IF(①基本情報と建物情報の入力!H55&gt;=1,1.6,"-"), "-")</f>
        <v>-</v>
      </c>
      <c r="AR33" s="16" t="str">
        <f>IF(A33&lt;=①基本情報と建物情報の入力!$G$20, IF(①基本情報と建物情報の入力!H55&gt;=2, 1.6, "-"), "-")</f>
        <v>-</v>
      </c>
      <c r="AS33" s="25" t="str">
        <f>IF(A33&lt;=①基本情報と建物情報の入力!$G$20, IF(①基本情報と建物情報の入力!H55&gt;=3, 1.6, "-"), "-")</f>
        <v>-</v>
      </c>
      <c r="AT33" s="24" t="str">
        <f>IF(A33&lt;=①基本情報と建物情報の入力!$G$20, IF(①基本情報と建物情報の入力!H55&gt;=1,L33/①基本情報と建物情報の入力!H55, "-"), "-")</f>
        <v>-</v>
      </c>
      <c r="AU33" s="16" t="str">
        <f>IF(A33&lt;=①基本情報と建物情報の入力!$G$20, IF(①基本情報と建物情報の入力!H55&gt;=1,M33, "-"), "-")</f>
        <v>-</v>
      </c>
      <c r="AV33" s="16" t="str">
        <f>IF(A33&lt;=①基本情報と建物情報の入力!$G$20, IF(①基本情報と建物情報の入力!H55&gt;=1,N33/①基本情報と建物情報の入力!H55, "-"), "-")</f>
        <v>-</v>
      </c>
      <c r="AW33" s="25" t="str">
        <f>IF(A33&lt;=①基本情報と建物情報の入力!$G$20, IF(①基本情報と建物情報の入力!H55&gt;=1, IF(①基本情報と建物情報の入力!H55=1, O33, 0), "-"), "-")</f>
        <v>-</v>
      </c>
      <c r="AX33" s="24" t="str">
        <f>IF(A33&lt;=①基本情報と建物情報の入力!$G$20, IF(①基本情報と建物情報の入力!H55&gt;=2, L33/①基本情報と建物情報の入力!H55, "-"), "-")</f>
        <v>-</v>
      </c>
      <c r="AY33" s="16" t="str">
        <f>IF(A33&lt;=①基本情報と建物情報の入力!$G$20, IF(①基本情報と建物情報の入力!H55&gt;=2, 0, "-"), "-")</f>
        <v>-</v>
      </c>
      <c r="AZ33" s="16" t="str">
        <f>IF(A33&lt;=①基本情報と建物情報の入力!$G$20, IF(①基本情報と建物情報の入力!H55&gt;=2, N33/①基本情報と建物情報の入力!H55, "-"), "-")</f>
        <v>-</v>
      </c>
      <c r="BA33" s="25" t="str">
        <f>IF(A33&lt;=①基本情報と建物情報の入力!$G$20, IF(①基本情報と建物情報の入力!H55&gt;=2, O33, "-"),"-")</f>
        <v>-</v>
      </c>
      <c r="BB33" s="24" t="str">
        <f>IF(A33&lt;=①基本情報と建物情報の入力!$G$20, IF(①基本情報と建物情報の入力!H55&gt;=3, L33/①基本情報と建物情報の入力!H55, "-"),"-")</f>
        <v>-</v>
      </c>
      <c r="BC33" s="16" t="str">
        <f>IF(A33&lt;=①基本情報と建物情報の入力!$G$20, IF(①基本情報と建物情報の入力!H55&gt;=3, 0, "-"), "-")</f>
        <v>-</v>
      </c>
      <c r="BD33" s="16" t="str">
        <f>IF(A33&lt;=①基本情報と建物情報の入力!$G$20, IF(①基本情報と建物情報の入力!H55&gt;=3, N33/①基本情報と建物情報の入力!H55, "-"),"-")</f>
        <v>-</v>
      </c>
      <c r="BE33" s="25" t="str">
        <f>IF(A33&lt;=①基本情報と建物情報の入力!$G$20, IF(①基本情報と建物情報の入力!H55&gt;=3, 0, "-"), "-")</f>
        <v>-</v>
      </c>
      <c r="BF33" s="24" t="str">
        <f>IF(A33&lt;=①基本情報と建物情報の入力!$G$20, IF(①基本情報と建物情報の入力!H55=1, 0, IF(①基本情報と建物情報の入力!H55&gt;=2, E33*C33, "-")), "-")</f>
        <v>-</v>
      </c>
      <c r="BG33" s="16" t="str">
        <f>IF(A33&lt;=①基本情報と建物情報の入力!$G$20, IF(①基本情報と建物情報の入力!H55&gt;=2, E33*C33, "-"),"-")</f>
        <v>-</v>
      </c>
      <c r="BH33" s="25" t="str">
        <f>IF(A33&lt;=①基本情報と建物情報の入力!$G$20, IF(①基本情報と建物情報の入力!H55&gt;=3, E33*C33*2, "-"), "-")</f>
        <v>-</v>
      </c>
      <c r="BI33" s="24" t="str">
        <f>IF(A33&lt;=①基本情報と建物情報の入力!$G$20, IF(①基本情報と建物情報の入力!H55&gt;=1, IF(A33=1, 0, P33-AB33), "-"), "-")</f>
        <v>-</v>
      </c>
      <c r="BJ33" s="16" t="str">
        <f>IF(A33&lt;=①基本情報と建物情報の入力!$G$20, IF(①基本情報と建物情報の入力!H55&gt;=2, IF(A33=1, 0, Q33-AC33), "-"),"-")</f>
        <v>-</v>
      </c>
      <c r="BK33" s="25" t="str">
        <f>IF(A33&lt;=①基本情報と建物情報の入力!$G$20, IF(①基本情報と建物情報の入力!H55&gt;=3, IF(A33=1, 0, R33-AD33), "-"),"-")</f>
        <v>-</v>
      </c>
      <c r="BL33" s="24" t="str">
        <f>IF(A33&lt;=①基本情報と建物情報の入力!$G$20, IF(①基本情報と建物情報の入力!H55&gt;=1, IF(A33=①基本情報と建物情報の入力!$G$20, 0, P33-Y33), "-"), "-")</f>
        <v>-</v>
      </c>
      <c r="BM33" s="16" t="str">
        <f>IF(A33&lt;=①基本情報と建物情報の入力!$G$20, IF(①基本情報と建物情報の入力!H55&gt;=2, IF(A33=①基本情報と建物情報の入力!$G$20, 0, Q33-Z33), "-"), "-")</f>
        <v>-</v>
      </c>
      <c r="BN33" s="25" t="str">
        <f>IF(A33&lt;=①基本情報と建物情報の入力!$G$20, IF(①基本情報と建物情報の入力!H55&gt;=3, IF(A33=①基本情報と建物情報の入力!$G$20, 0, R33-AA33), "-"), "-")</f>
        <v>-</v>
      </c>
      <c r="BO33" s="99"/>
      <c r="BP33" s="24" t="str">
        <f>IF(A33&lt;=①基本情報と建物情報の入力!$G$20,IF(①基本情報と建物情報の入力!H55&gt;=1,IF(①基本情報と建物情報の入力!H55=1,C33*2/2,C33/2), "-"), "-")</f>
        <v>-</v>
      </c>
      <c r="BQ33" s="16" t="str">
        <f>IF(A33&lt;=①基本情報と建物情報の入力!$G$20, IF(①基本情報と建物情報の入力!H55&gt;=1, C33*2/2, "-"), "-")</f>
        <v>-</v>
      </c>
      <c r="BR33" s="16" t="str">
        <f>IF(A33&lt;=①基本情報と建物情報の入力!$G$20, IF(①基本情報と建物情報の入力!H55&gt;=1, IF(①基本情報と建物情報の入力!H55=1, C33*2/2, C33/2), "-"), "-")</f>
        <v>-</v>
      </c>
      <c r="BS33" s="25" t="str">
        <f>IF(A33&lt;=①基本情報と建物情報の入力!$G$20, IF(①基本情報と建物情報の入力!H55&gt;=1, IF(①基本情報と建物情報の入力!H55=1, C33*2/2, 0), "-"), "-")</f>
        <v>-</v>
      </c>
      <c r="BT33" s="24" t="str">
        <f>IF(A33&lt;=①基本情報と建物情報の入力!$G$20, IF(①基本情報と建物情報の入力!H55&gt;=2, C33/2, "-"), "-")</f>
        <v>-</v>
      </c>
      <c r="BU33" s="16" t="str">
        <f>IF(A33&lt;=①基本情報と建物情報の入力!$G$20, IF(①基本情報と建物情報の入力!H55&gt;=2, 0, "-"), "-")</f>
        <v>-</v>
      </c>
      <c r="BV33" s="16" t="str">
        <f>IF(A33&lt;=①基本情報と建物情報の入力!$G$20, IF(①基本情報と建物情報の入力!H55&gt;=2, C33/2, "-"), "-")</f>
        <v>-</v>
      </c>
      <c r="BW33" s="25" t="str">
        <f>IF(A33&lt;=①基本情報と建物情報の入力!$G$20, IF(①基本情報と建物情報の入力!H55&gt;=2, C33*2/2, "-"), "-")</f>
        <v>-</v>
      </c>
      <c r="BX33" s="24" t="str">
        <f>IF(A33&lt;=①基本情報と建物情報の入力!$G$20, IF(①基本情報と建物情報の入力!H55&gt;=3, 0, "-"), "-")</f>
        <v>-</v>
      </c>
      <c r="BY33" s="16" t="str">
        <f>IF(A33&lt;=①基本情報と建物情報の入力!$G$20, IF(①基本情報と建物情報の入力!H55&gt;=3, 0, "-"), "-")</f>
        <v>-</v>
      </c>
      <c r="BZ33" s="16" t="str">
        <f>IF(A33&lt;=①基本情報と建物情報の入力!$G$20, IF(①基本情報と建物情報の入力!H55&gt;=3, 0, "-"), "-")</f>
        <v>-</v>
      </c>
      <c r="CA33" s="25" t="str">
        <f>IF(A33&lt;=①基本情報と建物情報の入力!$G$20, IF(①基本情報と建物情報の入力!H55&gt;=3, 0, "-"), "-")</f>
        <v>-</v>
      </c>
      <c r="CB33" s="24" t="str">
        <f>IF(A33&lt;=①基本情報と建物情報の入力!$G$20,IF(①基本情報と建物情報の入力!H55&gt;=1, IF(F33&gt;0, IF(A33=①基本情報と建物情報の入力!$G$20, IF(①基本情報と建物情報の入力!H55=1, (D33+E33)*2, D33/①基本情報と建物情報の入力!H55*2+E33), IF(①基本情報と建物情報の入力!H55=1, (D33+F33/D33*2), D33/①基本情報と建物情報の入力!H55+F33/D33)),0),"-"),"-")</f>
        <v>-</v>
      </c>
      <c r="CC33" s="16" t="str">
        <f>IF(A33&lt;=①基本情報と建物情報の入力!$G$20, IF(①基本情報と建物情報の入力!H55&gt;=2, IF(F33&gt;0, IF(A33=①基本情報と建物情報の入力!$G$20, D33/①基本情報と建物情報の入力!H55*2+E33, D33/①基本情報と建物情報の入力!H55+F33/D33), 0),"-"),"-")</f>
        <v>-</v>
      </c>
      <c r="CD33" s="25" t="str">
        <f>IF(A33&lt;=①基本情報と建物情報の入力!$G$20, IF(①基本情報と建物情報の入力!H55&gt;=3, IF(F33&gt;0, IF(A33=①基本情報と建物情報の入力!$G$20, D33/①基本情報と建物情報の入力!H55*2, D33/①基本情報と建物情報の入力!H55),0),"-"),"-")</f>
        <v>-</v>
      </c>
      <c r="CE33" s="24" t="str">
        <f>IF(A33&lt;=①基本情報と建物情報の入力!$G$20, IF(①基本情報と建物情報の入力!H55&gt;=1, IF(A33=1,0, IF(G33&gt;0, IF(①基本情報と建物情報の入力!H55=1, D33+G33/D33*2, D33/①基本情報と建物情報の入力!H55+G33/D33),0)),"-"),"-")</f>
        <v>-</v>
      </c>
      <c r="CF33" s="16" t="str">
        <f>IF(A33&lt;=①基本情報と建物情報の入力!$G$20, IF(①基本情報と建物情報の入力!H55&gt;=2, IF(A33=1, 0, IF(G33&gt;0, D33/①基本情報と建物情報の入力!H55+G33/D33, 0)),"-"),"-")</f>
        <v>-</v>
      </c>
      <c r="CG33" s="25" t="str">
        <f>IF(A33&lt;=①基本情報と建物情報の入力!$G$20, IF(①基本情報と建物情報の入力!H55&gt;=3, IF(A33=1, 0, IF(G33&gt;0, D33/①基本情報と建物情報の入力!H55,0)),"-"), "-")</f>
        <v>-</v>
      </c>
      <c r="CH33" s="24" t="str">
        <f>IF(A33&lt;=①基本情報と建物情報の入力!$G$20, IF(①基本情報と建物情報の入力!H55&gt;=1, IF(①基本情報と建物情報の入力!H55=1, D33/①基本情報と建物情報の入力!H55/20*C33, C33/2+D33/①基本情報と建物情報の入力!H55/20*C33), "-"), "-")</f>
        <v>-</v>
      </c>
      <c r="CI33" s="16" t="str">
        <f>IF(A33&lt;=①基本情報と建物情報の入力!$G$20, IF(①基本情報と建物情報の入力!H55&gt;=1, C33*E33/20, "-"), "-")</f>
        <v>-</v>
      </c>
      <c r="CJ33" s="16" t="str">
        <f>IF(A33&lt;=①基本情報と建物情報の入力!$G$20, IF(①基本情報と建物情報の入力!H55&gt;=1,IF(①基本情報と建物情報の入力!H55=1, D33/①基本情報と建物情報の入力!H55/20*C33, C33/2+D33/①基本情報と建物情報の入力!H55/20*C33), "-"), "-")</f>
        <v>-</v>
      </c>
      <c r="CK33" s="25" t="str">
        <f>IF(A33&lt;=①基本情報と建物情報の入力!$G$20, IF(①基本情報と建物情報の入力!H55&gt;=1, IF(①基本情報と建物情報の入力!H55=1, C33*E33/20, 0), "-"), "-")</f>
        <v>-</v>
      </c>
      <c r="CL33" s="24" t="str">
        <f>IF(A33&lt;=①基本情報と建物情報の入力!$G$20, IF(①基本情報と建物情報の入力!H55&gt;=2, C33/2+D33/①基本情報と建物情報の入力!H55/20*C33,"-"), "-")</f>
        <v>-</v>
      </c>
      <c r="CM33" s="16" t="str">
        <f>IF(A33&lt;=①基本情報と建物情報の入力!$G$20, IF(①基本情報と建物情報の入力!H55&gt;=2, 0,"-"), "-")</f>
        <v>-</v>
      </c>
      <c r="CN33" s="16" t="str">
        <f>IF(A33&lt;=①基本情報と建物情報の入力!$G$20, IF(①基本情報と建物情報の入力!H55&gt;=2, C33/2+D33/①基本情報と建物情報の入力!H55/20*C33,"-"), "-")</f>
        <v>-</v>
      </c>
      <c r="CO33" s="25" t="str">
        <f>IF(A33&lt;=①基本情報と建物情報の入力!$G$20, IF(①基本情報と建物情報の入力!H55&gt;=2, C33*E33/20, "-"), "-")</f>
        <v>-</v>
      </c>
      <c r="CP33" s="24" t="str">
        <f>IF(A33&lt;=①基本情報と建物情報の入力!$G$20, IF(①基本情報と建物情報の入力!H55&gt;=3, C33+D33/①基本情報と建物情報の入力!H55/20*C33, "-"), "-")</f>
        <v>-</v>
      </c>
      <c r="CQ33" s="16" t="str">
        <f>IF(A33&lt;=①基本情報と建物情報の入力!$G$20, IF(①基本情報と建物情報の入力!H55&gt;=3, 0, "-"), "-")</f>
        <v>-</v>
      </c>
      <c r="CR33" s="16" t="str">
        <f>IF(A33&lt;=①基本情報と建物情報の入力!$G$20, IF(①基本情報と建物情報の入力!H55&gt;=3, C33+D33/①基本情報と建物情報の入力!H55/20*C33, "-"), "-")</f>
        <v>-</v>
      </c>
      <c r="CS33" s="25" t="str">
        <f>IF(A33&lt;=①基本情報と建物情報の入力!$G$20, IF(①基本情報と建物情報の入力!H55&gt;=3, 0, "-"), "-")</f>
        <v>-</v>
      </c>
      <c r="CT33" s="24" t="str">
        <f>IF(A33&lt;=①基本情報と建物情報の入力!$G$20, IF(①基本情報と建物情報の入力!H55&gt;=1, IF(F33&gt;0, IF(A33=①基本情報と建物情報の入力!$G$20, IF(①基本情報と建物情報の入力!H55=1, D33*E33/20/①基本情報と建物情報の入力!H55*2, E33/2+D33*E33/20/①基本情報と建物情報の入力!H55*2),IF(①基本情報と建物情報の入力!H55=1, F33/10/①基本情報と建物情報の入力!H55,F33/D33/2+F33/10/①基本情報と建物情報の入力!H55)),0),"-"),"-")</f>
        <v>-</v>
      </c>
      <c r="CU33" s="16" t="str">
        <f>IF(A33&lt;=①基本情報と建物情報の入力!$G$20, IF(①基本情報と建物情報の入力!H55&gt;=2, IF(F33&gt;0, IF(A33=①基本情報と建物情報の入力!$G$20,E33/2+D33*E33/20/①基本情報と建物情報の入力!H55*2, F33/D33/2+F33/10/①基本情報と建物情報の入力!H55),0),"-"),"-")</f>
        <v>-</v>
      </c>
      <c r="CV33" s="25" t="str">
        <f>IF(A33&lt;=①基本情報と建物情報の入力!$G$20, IF(①基本情報と建物情報の入力!H55&gt;=3, IF(F33&gt;0, IF(A33=①基本情報と建物情報の入力!$G$20, E33+E33*D33/20/①基本情報と建物情報の入力!H55*2, F33/D33+F33/10/①基本情報と建物情報の入力!H55),0),"-"), "-")</f>
        <v>-</v>
      </c>
      <c r="CW33" s="24" t="str">
        <f>IF(A33&lt;=①基本情報と建物情報の入力!$G$20, IF(①基本情報と建物情報の入力!H55&gt;=1, IF(A33=1, IF(A33=①基本情報と建物情報の入力!$G$20, 0, IF(F33&gt;0, 0, IF(G34&gt;0, 0, D33/①基本情報と建物情報の入力!H55/2))), IF(A33=①基本情報と建物情報の入力!$G$20, IF(G33&gt;0, 0, IF(F32&gt;0, 0, D33/①基本情報と建物情報の入力!H55/2)), IF(F33&gt;0, IF(G33&gt;0, 0, IF(F32&gt;0, 0, D33/①基本情報と建物情報の入力!H55/2)), IF(G33&gt;0, IF(G34&gt;0, 0, D33/①基本情報と建物情報の入力!H55/2), IF(G34&gt;0, IF(F32&gt;0, 0,D33/①基本情報と建物情報の入力!H55/2), IF(F32&gt;0, D33/①基本情報と建物情報の入力!H55/2, D33/①基本情報と建物情報の入力!H55)))))),"-"),"-")</f>
        <v>-</v>
      </c>
      <c r="CX33" s="16" t="str">
        <f>IF(A33&lt;=①基本情報と建物情報の入力!$G$20, IF(①基本情報と建物情報の入力!H55&gt;=1, IF(A33=1, IF(A33=①基本情報と建物情報の入力!$G$20, 0, E33/2), IF(A33=①基本情報と建物情報の入力!$G$20, E33/2, E33)),"-"),"-")</f>
        <v>-</v>
      </c>
      <c r="CY33" s="16" t="str">
        <f>IF(A33&lt;=①基本情報と建物情報の入力!$G$20, IF(①基本情報と建物情報の入力!H55&gt;=1, IF(A33=1, IF(A33=①基本情報と建物情報の入力!$G$20, 0, D33/①基本情報と建物情報の入力!H55/2), IF(A33=①基本情報と建物情報の入力!$G$20, D33/①基本情報と建物情報の入力!H55/2, D33/①基本情報と建物情報の入力!H55)),"-"),"-")</f>
        <v>-</v>
      </c>
      <c r="CZ33" s="25" t="str">
        <f>IF(A33&lt;=①基本情報と建物情報の入力!$G$20, IF(①基本情報と建物情報の入力!H55&gt;=1, IF(A33=1, IF(A33=①基本情報と建物情報の入力!$G$20, 0, IF(①基本情報と建物情報の入力!H55=1, E33/2, 0)), IF(A33=①基本情報と建物情報の入力!$G$20, IF(①基本情報と建物情報の入力!H55=1, E33/2, 0),IF(①基本情報と建物情報の入力!H55=1, E33, 0))),"-"),"-")</f>
        <v>-</v>
      </c>
      <c r="DA33" s="46" t="str">
        <f>IF(A33&lt;=①基本情報と建物情報の入力!$G$20, IF(①基本情報と建物情報の入力!H55&gt;=2, IF(A33=1, IF(A33=①基本情報と建物情報の入力!$G$20, 0, IF(F33&gt;0, 0, IF(G34&gt;0, 0, D33/①基本情報と建物情報の入力!H55/2))), IF(A33=①基本情報と建物情報の入力!$G$20, IF(G33&gt;0, 0, IF(F32&gt;0, 0, D33/①基本情報と建物情報の入力!H55/2)), IF(F33&gt;0, IF(G33&gt;0, 0, IF(F32&gt;0, 0, D33/①基本情報と建物情報の入力!H55/2)), IF(G33&gt;0, IF(G34&gt;0, 0, D33/①基本情報と建物情報の入力!H55/2), IF(G34&gt;0,IF(F32&gt;0, 0, D33/①基本情報と建物情報の入力!H55/2), IF(F32&gt;0, D33/①基本情報と建物情報の入力!H55/2, D33/①基本情報と建物情報の入力!H55)))))),"-"),"-")</f>
        <v>-</v>
      </c>
      <c r="DB33" s="16" t="str">
        <f>IF(A33&lt;=①基本情報と建物情報の入力!$G$20, IF(①基本情報と建物情報の入力!H55&gt;=2, 0,"-"),"-")</f>
        <v>-</v>
      </c>
      <c r="DC33" s="16" t="str">
        <f>IF(A33&lt;=①基本情報と建物情報の入力!$G$20, IF(①基本情報と建物情報の入力!H55&gt;=2, IF(A33=1, IF(A33=①基本情報と建物情報の入力!$G$20, 0, D33/①基本情報と建物情報の入力!H55/2), IF(A33=①基本情報と建物情報の入力!$G$20, D33/①基本情報と建物情報の入力!H55/2, D33/①基本情報と建物情報の入力!H55)),"-"),"-")</f>
        <v>-</v>
      </c>
      <c r="DD33" s="25" t="str">
        <f>IF(A33&lt;=①基本情報と建物情報の入力!$G$20, IF(①基本情報と建物情報の入力!H55&gt;=2, IF(A33=1, IF(A33=①基本情報と建物情報の入力!$G$20, 0, E33/2), IF(A33=①基本情報と建物情報の入力!$G$20, E33/2, E33)),"-"),"-")</f>
        <v>-</v>
      </c>
      <c r="DE33" s="47" t="str">
        <f>IF(A33&lt;=①基本情報と建物情報の入力!$G$20, IF(①基本情報と建物情報の入力!H55&gt;=3, IF(A33=1, IF(A33=①基本情報と建物情報の入力!$G$20, 0, IF(F33&gt;0, 0, IF(G34&gt;0, 0, D33/①基本情報と建物情報の入力!H55/2))), IF(A33=①基本情報と建物情報の入力!$G$20, IF(G33&gt;0, 0, IF(F32&gt;0, 0, D33/①基本情報と建物情報の入力!H55/2)), IF(F33&gt;0, IF(G33&gt;0, 0, IF(F32&gt;0, 0, D33/①基本情報と建物情報の入力!H55/2)), IF(G33&gt;0, IF(G34&gt;0, 0, D33/①基本情報と建物情報の入力!H55/2), IF(G34&gt;0, IF(F32&gt;0, 0, D33/①基本情報と建物情報の入力!H55/2), IF(F32&gt;0, D33/①基本情報と建物情報の入力!H55/2, D33/①基本情報と建物情報の入力!H55)))))),"-"),"-")</f>
        <v>-</v>
      </c>
      <c r="DF33" s="16" t="str">
        <f>IF(A33&lt;=①基本情報と建物情報の入力!$G$20, IF(①基本情報と建物情報の入力!H55&gt;=3, 0, "-"),"-")</f>
        <v>-</v>
      </c>
      <c r="DG33" s="16" t="str">
        <f>IF(A33&lt;=①基本情報と建物情報の入力!$G$20, IF(①基本情報と建物情報の入力!H55&gt;=3, IF(A33=1, IF(A33=①基本情報と建物情報の入力!$G$20, 0, D33/①基本情報と建物情報の入力!H55/2), IF(A33=①基本情報と建物情報の入力!$G$20, D33/①基本情報と建物情報の入力!H55/2, D33/①基本情報と建物情報の入力!H55)),"-"),"-")</f>
        <v>-</v>
      </c>
      <c r="DH33" s="25" t="str">
        <f>IF(A33&lt;=①基本情報と建物情報の入力!$G$20, IF(①基本情報と建物情報の入力!H55&gt;=3, 0, "-"),"-")</f>
        <v>-</v>
      </c>
      <c r="DI33" s="24" t="str">
        <f>IF(A33&lt;=①基本情報と建物情報の入力!$G$20, IF(①基本情報と建物情報の入力!H55&gt;=1, IF(A33=1, 0, IF(G33&gt;0, IF(①基本情報と建物情報の入力!H55=1, G33/10/①基本情報と建物情報の入力!H55, G33/D33/2+G33/10/①基本情報と建物情報の入力!H55), 0)),"-"),"-")</f>
        <v>-</v>
      </c>
      <c r="DJ33" s="16" t="str">
        <f>IF(A33&lt;=①基本情報と建物情報の入力!$G$20, IF(①基本情報と建物情報の入力!H55&gt;=2, IF(A33=1, 0, IF(G33&gt;0, G33/D33/2+G33/10/①基本情報と建物情報の入力!H55, 0)),"-"),"-")</f>
        <v>-</v>
      </c>
      <c r="DK33" s="25" t="str">
        <f>IF(A33&lt;=①基本情報と建物情報の入力!$G$20, IF(①基本情報と建物情報の入力!H55&gt;=3, IF(A33=1, 0, IF(G33&gt;0, G33/D33+G33/10/①基本情報と建物情報の入力!H55, 0)),"-"),"-")</f>
        <v>-</v>
      </c>
      <c r="DL33" s="24" t="str">
        <f>IF(A33&lt;=①基本情報と建物情報の入力!$G$20, IF(①基本情報と建物情報の入力!H55&gt;=1, IF(A33=1, IF(A33=①基本情報と建物情報の入力!$G$20, 0, IF(F33&gt;0, D33/①基本情報と建物情報の入力!H55/2, 0)), IF(A33=①基本情報と建物情報の入力!$G$20, IF(F32&gt;0, D33/①基本情報と建物情報の入力!H55/2, 0), IF(F33&gt;0, IF(F32&gt;0, D33/①基本情報と建物情報の入力!H55, D33/①基本情報と建物情報の入力!H55/2), IF(F32&gt;0, D33/①基本情報と建物情報の入力!H55/2, 0)))),"-"),"-")</f>
        <v>-</v>
      </c>
      <c r="DM33" s="16" t="str">
        <f>IF(A33&lt;=①基本情報と建物情報の入力!$G$20, IF(①基本情報と建物情報の入力!H55&gt;=2, IF(A33=1, IF(A33=①基本情報と建物情報の入力!$G$20, 0, IF(F33&gt;0, D33/①基本情報と建物情報の入力!H55/2, 0)), IF(A33=①基本情報と建物情報の入力!$G$20, IF(F32&gt;0, D33/①基本情報と建物情報の入力!H55/2, 0), IF(F33&gt;0, IF(F32&gt;0, D33/①基本情報と建物情報の入力!H55, D33/①基本情報と建物情報の入力!H55/2), IF(F32&gt;0, D33/①基本情報と建物情報の入力!H55/2, 0)))),"-"),"-")</f>
        <v>-</v>
      </c>
      <c r="DN33" s="25" t="str">
        <f>IF(A33&lt;=①基本情報と建物情報の入力!$G$20, IF(①基本情報と建物情報の入力!H55&gt;=3, IF(A33=1, IF(A33=①基本情報と建物情報の入力!$G$20, 0, IF(F33&gt;0, D33/①基本情報と建物情報の入力!H55/2, 0)), IF(A33=①基本情報と建物情報の入力!$G$20, IF(F32&gt;0, D33/①基本情報と建物情報の入力!H55/2, 0), IF(F33&gt;0, IF(F32&gt;0, D33/①基本情報と建物情報の入力!H55, D33/①基本情報と建物情報の入力!H55/2), IF(F32&gt;0, D33/①基本情報と建物情報の入力!H55/2, 0)))),"-"),"-")</f>
        <v>-</v>
      </c>
      <c r="DO33" s="24" t="str">
        <f>IF(A33&lt;=①基本情報と建物情報の入力!$G$20, IF(①基本情報と建物情報の入力!H55&gt;=1, IF(A33=1, IF(A33=①基本情報と建物情報の入力!$G$20, 0, IF(G34&gt;0, D33/①基本情報と建物情報の入力!H55/2, 0)), IF(A33=①基本情報と建物情報の入力!$G$20, IF(G33&gt;0, D33/①基本情報と建物情報の入力!H55/2,0), IF(G33&gt;0, IF(G34&gt;0, D33/①基本情報と建物情報の入力!H56, D33/①基本情報と建物情報の入力!H55/2), IF(G34&gt;0, D33/①基本情報と建物情報の入力!H55/2,0)))),"-"),"-")</f>
        <v>-</v>
      </c>
      <c r="DP33" s="16" t="str">
        <f>IF(A33&lt;=①基本情報と建物情報の入力!$G$20, IF(①基本情報と建物情報の入力!H55&gt;=2, IF(A33=1, IF(A33=①基本情報と建物情報の入力!$G$20, 0, IF(G34&gt;0, D33/①基本情報と建物情報の入力!H55/2, 0)), IF(A33=①基本情報と建物情報の入力!$G$20, IF(G33&gt;0, D33/①基本情報と建物情報の入力!H55/2,0), IF(G33&gt;0, IF(G34&gt;0, D33/①基本情報と建物情報の入力!H56, D33/①基本情報と建物情報の入力!H55/2), IF(G34&gt;0, D33/①基本情報と建物情報の入力!H55/2,0)))),"-"),"-")</f>
        <v>-</v>
      </c>
      <c r="DQ33" s="25" t="str">
        <f>IF(A33&lt;=①基本情報と建物情報の入力!$G$20, IF(①基本情報と建物情報の入力!H55&gt;=3, IF(A33=1, IF(A33=①基本情報と建物情報の入力!$G$20, 0, IF(G34&gt;0, D33/①基本情報と建物情報の入力!H55/2, 0)), IF(A33=①基本情報と建物情報の入力!$G$20, IF(G33&gt;0, D33/①基本情報と建物情報の入力!H55/2,0), IF(G33&gt;0, IF(G34&gt;0, D33/①基本情報と建物情報の入力!H56, D33/①基本情報と建物情報の入力!H55/2), IF(G34&gt;0, D33/①基本情報と建物情報の入力!H55/2,0)))),"-"),"-")</f>
        <v>-</v>
      </c>
      <c r="DR33" s="24" t="str">
        <f>IF(A33&lt;=①基本情報と建物情報の入力!$G$20, IF(①基本情報と建物情報の入力!H55&gt;=1, IF(A33=1, D33/①基本情報と建物情報の入力!H55, 0),"-"),"-")</f>
        <v>-</v>
      </c>
      <c r="DS33" s="16" t="str">
        <f>IF(A33&lt;=①基本情報と建物情報の入力!$G$20, IF(①基本情報と建物情報の入力!H55&gt;=1, IF(A33=1, E33, 0),"-"),"-")</f>
        <v>-</v>
      </c>
      <c r="DT33" s="16" t="str">
        <f>IF(A33&lt;=①基本情報と建物情報の入力!$G$20, IF(①基本情報と建物情報の入力!H55&gt;=1, IF(A33=1, D33/①基本情報と建物情報の入力!H55, 0),"-"),"-")</f>
        <v>-</v>
      </c>
      <c r="DU33" s="25" t="str">
        <f>IF(A33&lt;=①基本情報と建物情報の入力!$G$20, IF(①基本情報と建物情報の入力!H55&gt;=1, IF(A33=1, IF(①基本情報と建物情報の入力!H55=1, E33, 0), 0),"-"),"-")</f>
        <v>-</v>
      </c>
      <c r="DV33" s="24" t="str">
        <f>IF(A33&lt;=①基本情報と建物情報の入力!$G$20, IF(①基本情報と建物情報の入力!H55&gt;=2, IF(A33=1, D33/①基本情報と建物情報の入力!H55, 0),"-"),"-")</f>
        <v>-</v>
      </c>
      <c r="DW33" s="16" t="str">
        <f>IF(A33&lt;=①基本情報と建物情報の入力!$G$20, IF(①基本情報と建物情報の入力!H55&gt;=2, 0,"-"),"-")</f>
        <v>-</v>
      </c>
      <c r="DX33" s="16" t="str">
        <f>IF(A33&lt;=①基本情報と建物情報の入力!$G$20, IF(①基本情報と建物情報の入力!H55&gt;=2, IF(A33=1, D33/①基本情報と建物情報の入力!H55, 0),"-"),"-")</f>
        <v>-</v>
      </c>
      <c r="DY33" s="25" t="str">
        <f>IF(A33&lt;=①基本情報と建物情報の入力!$G$20, IF(①基本情報と建物情報の入力!H55&gt;=2, IF(A33=1, E33, 0),"-"),"-")</f>
        <v>-</v>
      </c>
      <c r="DZ33" s="24" t="str">
        <f>IF(A33&lt;=①基本情報と建物情報の入力!$G$20, IF(①基本情報と建物情報の入力!H55&gt;=3, IF(A33=1, D33/①基本情報と建物情報の入力!H55, 0),"-"),"-")</f>
        <v>-</v>
      </c>
      <c r="EA33" s="16" t="str">
        <f>IF(A33&lt;=①基本情報と建物情報の入力!$G$20, IF(①基本情報と建物情報の入力!H55&gt;=3, 0, "-"),"-")</f>
        <v>-</v>
      </c>
      <c r="EB33" s="16" t="str">
        <f>IF(A33&lt;=①基本情報と建物情報の入力!$G$20, IF(①基本情報と建物情報の入力!H55&gt;=3, IF(A33=1, D33/①基本情報と建物情報の入力!H55, 0),"-"),"-")</f>
        <v>-</v>
      </c>
      <c r="EC33" s="25" t="str">
        <f>IF(A33&lt;=①基本情報と建物情報の入力!$G$20, IF(①基本情報と建物情報の入力!H55&gt;=3, 0, "-"),"-")</f>
        <v>-</v>
      </c>
      <c r="ED33" s="24" t="str">
        <f>IF(A33&lt;=①基本情報と建物情報の入力!$G$20, IF(①基本情報と建物情報の入力!H55&gt;=1, IF(A33=1, IF(①基本情報と建物情報の入力!H55=1, D33*E33/①基本情報と建物情報の入力!H55/10, E33/2+D33*E33/①基本情報と建物情報の入力!H55/10),0),"-"),"-")</f>
        <v>-</v>
      </c>
      <c r="EE33" s="16" t="str">
        <f>IF(A33&lt;=①基本情報と建物情報の入力!$G$20, IF(①基本情報と建物情報の入力!H55&gt;=2, IF(A33=1, E33/2+D33*E33/①基本情報と建物情報の入力!H55/10,0),"-"),"-")</f>
        <v>-</v>
      </c>
      <c r="EF33" s="25" t="str">
        <f>IF(A33&lt;=①基本情報と建物情報の入力!$G$20, IF(①基本情報と建物情報の入力!H55&gt;=3, IF(A33=1, E33+D33*E33/①基本情報と建物情報の入力!H55/10,0),"-"),"-")</f>
        <v>-</v>
      </c>
      <c r="EG33" s="99"/>
      <c r="EH33" s="24" t="str">
        <f>IF(A33&lt;=①基本情報と建物情報の入力!$G$20, IF(①基本情報と建物情報の入力!H55&gt;=1, SUM(AT33:AU33,AW33),"-"),"-")</f>
        <v>-</v>
      </c>
      <c r="EI33" s="16" t="str">
        <f>IF(A33&lt;=①基本情報と建物情報の入力!$G$20, IF(①基本情報と建物情報の入力!H55&gt;=2, SUM(AX33:AY33,BA33),"-"),"-")</f>
        <v>-</v>
      </c>
      <c r="EJ33" s="25" t="str">
        <f>IF(A33&lt;=①基本情報と建物情報の入力!$G$20, IF(①基本情報と建物情報の入力!H55&gt;=3, SUM(BB33:BC33,BE33),"-"),"-")</f>
        <v>-</v>
      </c>
      <c r="EK33" s="24" t="str">
        <f>IF(A33&lt;=①基本情報と建物情報の入力!$G$20, IF(①基本情報と建物情報の入力!H55&gt;=1,  AV33,"-"),"-")</f>
        <v>-</v>
      </c>
      <c r="EL33" s="16" t="str">
        <f>IF(A33&lt;=①基本情報と建物情報の入力!$G$20, IF(①基本情報と建物情報の入力!H55&gt;=2,AZ33,"-"),"-")</f>
        <v>-</v>
      </c>
      <c r="EM33" s="25" t="str">
        <f>IF(A33&lt;=①基本情報と建物情報の入力!$G$20, IF(①基本情報と建物情報の入力!H55&gt;=3, BD33,"-"),"-")</f>
        <v>-</v>
      </c>
      <c r="EN33" s="24" t="str">
        <f>IF($A33&lt;=①基本情報と建物情報の入力!$G$20, IF(①基本情報と建物情報の入力!$H55&gt;=1, SUM(AE33:AF33,AH33),"-"),"-")</f>
        <v>-</v>
      </c>
      <c r="EO33" s="16" t="str">
        <f>IF($A33&lt;=①基本情報と建物情報の入力!$G$20, IF(①基本情報と建物情報の入力!$H55&gt;=2, SUM(AI33:AJ33,AL33),"-"),"-")</f>
        <v>-</v>
      </c>
      <c r="EP33" s="25" t="str">
        <f>IF($A33&lt;=①基本情報と建物情報の入力!$G$20, IF(①基本情報と建物情報の入力!$H55&gt;=3, SUM(AM33:AN33,AP33),"-"),"-")</f>
        <v>-</v>
      </c>
      <c r="EQ33" s="24" t="str">
        <f>IF($A33&lt;=①基本情報と建物情報の入力!$G$20, IF(①基本情報と建物情報の入力!$H55&gt;=1, AG33,"-"),"-")</f>
        <v>-</v>
      </c>
      <c r="ER33" s="16" t="str">
        <f>IF($A33&lt;=①基本情報と建物情報の入力!$G$20, IF(①基本情報と建物情報の入力!$H55&gt;=2, AK33,"-"),"-")</f>
        <v>-</v>
      </c>
      <c r="ES33" s="25" t="str">
        <f>IF($A33&lt;=①基本情報と建物情報の入力!$G$20, IF(①基本情報と建物情報の入力!$H55&gt;=3, AO33,"-"),"-")</f>
        <v>-</v>
      </c>
      <c r="ET33" s="99"/>
      <c r="EU33" s="24" t="str">
        <f>IF($A33&lt;=①基本情報と建物情報の入力!$G$20, IF(①基本情報と建物情報の入力!$H55&gt;=1,SUM(EH33,EK33),"-"),"-")</f>
        <v>-</v>
      </c>
      <c r="EV33" s="16" t="str">
        <f>IF($A33&lt;=①基本情報と建物情報の入力!$G$20, IF(①基本情報と建物情報の入力!$H55&gt;=2,SUM(EI33,EL33),"-"),"-")</f>
        <v>-</v>
      </c>
      <c r="EW33" s="25" t="str">
        <f>IF($A33&lt;=①基本情報と建物情報の入力!$G$20, IF(①基本情報と建物情報の入力!$H55&gt;=3,SUM(EJ33,EM33),"-"),"-")</f>
        <v>-</v>
      </c>
      <c r="EX33" s="24" t="str">
        <f>IF($A33&lt;=①基本情報と建物情報の入力!$G$20, IF(①基本情報と建物情報の入力!$H55&gt;=1,   Y33,"-"),"-")</f>
        <v>-</v>
      </c>
      <c r="EY33" s="16" t="str">
        <f>IF($A33&lt;=①基本情報と建物情報の入力!$G$20, IF(①基本情報と建物情報の入力!$H55&gt;=1,   Z33,"-"),"-")</f>
        <v>-</v>
      </c>
      <c r="EZ33" s="25" t="str">
        <f>IF($A33&lt;=①基本情報と建物情報の入力!$G$20, IF(①基本情報と建物情報の入力!$H55&gt;=1,   AA33,"-"),"-")</f>
        <v>-</v>
      </c>
      <c r="FA33" s="24" t="str">
        <f>IF($A33&lt;=①基本情報と建物情報の入力!$G$20, IF(①基本情報と建物情報の入力!$H55&gt;=1, IF($A33=1, P33, 0),"-"),"-")</f>
        <v>-</v>
      </c>
      <c r="FB33" s="16" t="str">
        <f>IF($A33&lt;=①基本情報と建物情報の入力!$G$20, IF(①基本情報と建物情報の入力!$H55&gt;=2, IF($A33=1, Q33, 0),"-"),"-")</f>
        <v>-</v>
      </c>
      <c r="FC33" s="25" t="str">
        <f>IF($A33&lt;=①基本情報と建物情報の入力!$G$20, IF(①基本情報と建物情報の入力!$H55&gt;=3, IF($A33=1, R33, 0),"-"),"-")</f>
        <v>-</v>
      </c>
      <c r="FD33" s="24" t="str">
        <f>IF($A33&lt;=①基本情報と建物情報の入力!$G$20, IF(①基本情報と建物情報の入力!$H55&gt;=1, AB33,"-"),"-")</f>
        <v>-</v>
      </c>
      <c r="FE33" s="16" t="str">
        <f>IF($A33&lt;=①基本情報と建物情報の入力!$G$20, IF(①基本情報と建物情報の入力!$H55&gt;=2, AC33,"-"),"-")</f>
        <v>-</v>
      </c>
      <c r="FF33" s="25" t="str">
        <f>IF($A33&lt;=①基本情報と建物情報の入力!$G$20, IF(①基本情報と建物情報の入力!$H55&gt;=3, AD33,"-"),"-")</f>
        <v>-</v>
      </c>
      <c r="FG33" s="24" t="str">
        <f>IF($A33&lt;=①基本情報と建物情報の入力!$G$20, IF(①基本情報と建物情報の入力!$H55&gt;=1, BF33,"-"),"-")</f>
        <v>-</v>
      </c>
      <c r="FH33" s="16" t="str">
        <f>IF($A33&lt;=①基本情報と建物情報の入力!$G$20, IF(①基本情報と建物情報の入力!$H55&gt;=2, BG33,"-"),"-")</f>
        <v>-</v>
      </c>
      <c r="FI33" s="25" t="str">
        <f>IF($A33&lt;=①基本情報と建物情報の入力!$G$20, IF(①基本情報と建物情報の入力!$H55&gt;=3, BH33,"-"),"-")</f>
        <v>-</v>
      </c>
      <c r="FJ33" s="24" t="str">
        <f>IF($A33&lt;=①基本情報と建物情報の入力!$G$20, IF(①基本情報と建物情報の入力!$H55&gt;=1, IF($A33=1, 0, BI33),"-"),"-")</f>
        <v>-</v>
      </c>
      <c r="FK33" s="16" t="str">
        <f>IF($A33&lt;=①基本情報と建物情報の入力!$G$20, IF(①基本情報と建物情報の入力!$H55&gt;=1, IF($A33=1, 0, BJ33),"-"),"-")</f>
        <v>-</v>
      </c>
      <c r="FL33" s="25" t="str">
        <f>IF($A33&lt;=①基本情報と建物情報の入力!$G$20, IF(①基本情報と建物情報の入力!$H55&gt;=1, IF($A33=1, 0, BK33),"-"),"-")</f>
        <v>-</v>
      </c>
      <c r="FM33" s="24" t="str">
        <f>IF($A33&lt;=①基本情報と建物情報の入力!$G$20, IF(①基本情報と建物情報の入力!$H55&gt;=1, BL33,"-"),"-")</f>
        <v>-</v>
      </c>
      <c r="FN33" s="16" t="str">
        <f>IF($A33&lt;=①基本情報と建物情報の入力!$G$20, IF(①基本情報と建物情報の入力!$H55&gt;=2, BM33,"-"),"-")</f>
        <v>-</v>
      </c>
      <c r="FO33" s="25" t="str">
        <f>IF($A33&lt;=①基本情報と建物情報の入力!$G$20, IF(①基本情報と建物情報の入力!$H55&gt;=3, BN33,"-"),"-")</f>
        <v>-</v>
      </c>
      <c r="FP33" s="24" t="str">
        <f>IF($A33&lt;=①基本情報と建物情報の入力!$G$20, IF(①基本情報と建物情報の入力!$H55&gt;=1, SUM(EN33,EQ33),"-"),"-")</f>
        <v>-</v>
      </c>
      <c r="FQ33" s="16" t="str">
        <f>IF($A33&lt;=①基本情報と建物情報の入力!$G$20, IF(①基本情報と建物情報の入力!$H55&gt;=2, SUM(EO33,ER33),"-"),"-")</f>
        <v>-</v>
      </c>
      <c r="FR33" s="25" t="str">
        <f>IF($A33&lt;=①基本情報と建物情報の入力!$G$20, IF(①基本情報と建物情報の入力!$H55&gt;=3, SUM(EP33,ES33),"-"),"-")</f>
        <v>-</v>
      </c>
      <c r="FS33" s="24" t="str">
        <f>IF($A33&lt;=①基本情報と建物情報の入力!$G$20, IF(①基本情報と建物情報の入力!$H55&gt;=1, AQ33,"-"),"-")</f>
        <v>-</v>
      </c>
      <c r="FT33" s="16" t="str">
        <f>IF($A33&lt;=①基本情報と建物情報の入力!$G$20, IF(①基本情報と建物情報の入力!$H55&gt;=2, AR33,"-"),"-")</f>
        <v>-</v>
      </c>
      <c r="FU33" s="25" t="str">
        <f>IF($A33&lt;=①基本情報と建物情報の入力!$G$20, IF(①基本情報と建物情報の入力!$H55&gt;=3, AS33,"-"),"-")</f>
        <v>-</v>
      </c>
      <c r="FV33" s="24" t="str">
        <f>IF($A33&lt;=①基本情報と建物情報の入力!$G$20, IF(①基本情報と建物情報の入力!$H55&gt;=1, SUM(EU33,EX33,FA33,FD33,FG33,FJ33,FM33,FP33,FS33),"-"),"-")</f>
        <v>-</v>
      </c>
      <c r="FW33" s="16" t="str">
        <f>IF($A33&lt;=①基本情報と建物情報の入力!$G$20, IF(①基本情報と建物情報の入力!$H55&gt;=2, SUM(EV33,EY33,FB33,FE33,FH33,FK33,FN33,FQ33,FT33),"-"),"-")</f>
        <v>-</v>
      </c>
      <c r="FX33" s="25" t="str">
        <f>IF($A33&lt;=①基本情報と建物情報の入力!$G$20, IF(①基本情報と建物情報の入力!$H55&gt;=3, SUM(EW33,EZ33,FC33,FF33,FI33,FL33,FO33,FR33,FU33),"-"),"-")</f>
        <v>-</v>
      </c>
      <c r="FY33" s="99"/>
      <c r="FZ33" s="24" t="str">
        <f>IF($A33&lt;=①基本情報と建物情報の入力!$G$20, ①基本情報と建物情報の入力!H$61, "-")</f>
        <v>-</v>
      </c>
      <c r="GA33" s="16" t="str">
        <f>IF($A33&lt;=①基本情報と建物情報の入力!$G$20, ①基本情報と建物情報の入力!H$62, "-")</f>
        <v>-</v>
      </c>
      <c r="GB33" s="16" t="str">
        <f>IF($A33&lt;=①基本情報と建物情報の入力!$G$20, ①基本情報と建物情報の入力!H$63, "-")</f>
        <v>-</v>
      </c>
      <c r="GC33" s="16" t="str">
        <f>IF($A33&lt;=①基本情報と建物情報の入力!$G$20, ①基本情報と建物情報の入力!H$64, "-")</f>
        <v>-</v>
      </c>
      <c r="GD33" s="16" t="str">
        <f>IF($A33&lt;=①基本情報と建物情報の入力!$G$20, ①基本情報と建物情報の入力!H$65, "-")</f>
        <v>-</v>
      </c>
      <c r="GE33" s="16" t="str">
        <f>IF($A33&lt;=①基本情報と建物情報の入力!$G$20, ①基本情報と建物情報の入力!H$66, "-")</f>
        <v>-</v>
      </c>
      <c r="GF33" s="16" t="str">
        <f>IF(A33&lt;=①基本情報と建物情報の入力!$G$20, ①基本情報と建物情報の入力!$H$66/(2*(0.09-0.15)*①基本情報と建物情報の入力!$H$66+1),"-")</f>
        <v>-</v>
      </c>
      <c r="GG33" s="16" t="str">
        <f>IF($A33&lt;=①基本情報と建物情報の入力!$G$20, ①基本情報と建物情報の入力!H$67, "-")</f>
        <v>-</v>
      </c>
      <c r="GH33" s="25" t="str">
        <f>IF($A33&lt;=①基本情報と建物情報の入力!$G$20, 4.65, "-")</f>
        <v>-</v>
      </c>
      <c r="GI33" s="99"/>
      <c r="GJ33" s="24" t="str">
        <f>IF($A33&lt;=①基本情報と建物情報の入力!$G$20,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33" s="16" t="str">
        <f t="array" ref="GK33">IF($A33&lt;=①基本情報と建物情報の入力!$G$20,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33" s="16" t="str">
        <f t="array" ref="GL33">IF($A33&lt;=①基本情報と建物情報の入力!$G$20,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33" s="16" t="str">
        <f t="array" ref="GM33">IF($A33&lt;=①基本情報と建物情報の入力!$G$20,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33" s="16" t="str">
        <f t="array" ref="GN33">IF($A33&lt;=①基本情報と建物情報の入力!$G$20,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33" s="16" t="str">
        <f t="array" ref="GO33">IF($A33&lt;=①基本情報と建物情報の入力!$G$20,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33" s="16" t="str">
        <f t="array" ref="GP33">IF($A33&lt;=①基本情報と建物情報の入力!$G$20,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33" s="16" t="str">
        <f t="array" ref="GQ33">IF($A33&lt;=①基本情報と建物情報の入力!$G$20,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33" s="16" t="str">
        <f t="array" ref="GR33">IF($A33&lt;=①基本情報と建物情報の入力!$G$20,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33" s="16" t="str">
        <f t="array" ref="GS33">IF($A33&lt;=①基本情報と建物情報の入力!$G$20,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33" s="25" t="str">
        <f t="array" ref="GT33">IF($A33&lt;=①基本情報と建物情報の入力!$G$20,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33" s="99"/>
      <c r="GV33" s="24" t="str">
        <f>IF($A33&lt;=①基本情報と建物情報の入力!$G$20, 温度差係数!$A$10, "-")</f>
        <v>-</v>
      </c>
      <c r="GW33" s="16" t="str">
        <f>IF($A33&lt;=①基本情報と建物情報の入力!$G$20,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33" s="16" t="str">
        <f>IF($A33&lt;=①基本情報と建物情報の入力!$G$20, 温度差係数!$B$10, "-")</f>
        <v>-</v>
      </c>
      <c r="GY33" s="25" t="str">
        <f>IF($A33&lt;=①基本情報と建物情報の入力!$G$20, INDEX(温度差係数!$C$10:$J$10, 0, MATCH(①基本情報と建物情報の入力!$G$13, 温度差係数!$C$9:$J$9, 0)), "-")</f>
        <v>-</v>
      </c>
      <c r="GZ33" s="99"/>
      <c r="HA33" s="24" t="str">
        <f>IF($A33&lt;=①基本情報と建物情報の入力!$G$20, IF(①基本情報と建物情報の入力!$H55&gt;=1, EH33*$FZ33*$GV33+EK33*$FZ33*$GW33,"-"),"-")</f>
        <v>-</v>
      </c>
      <c r="HB33" s="16" t="str">
        <f>IF($A33&lt;=①基本情報と建物情報の入力!$G$20, IF(①基本情報と建物情報の入力!$H55&gt;=2, EI33*$FZ33*$GV33+EL33*$FZ33*$GW33,"-"),"-")</f>
        <v>-</v>
      </c>
      <c r="HC33" s="25" t="str">
        <f>IF($A33&lt;=①基本情報と建物情報の入力!$G$20, IF(①基本情報と建物情報の入力!$H55&gt;=3, EJ33*$FZ33*$GV33+EM33*$FZ33*$GW33,"-"),"-")</f>
        <v>-</v>
      </c>
      <c r="HD33" s="24" t="str">
        <f>IF($A33&lt;=①基本情報と建物情報の入力!$G$20, IF(①基本情報と建物情報の入力!$H55&gt;=1, EX33*$GA33*$GV33,"-"),"-")</f>
        <v>-</v>
      </c>
      <c r="HE33" s="16" t="str">
        <f>IF($A33&lt;=①基本情報と建物情報の入力!$G$20, IF(①基本情報と建物情報の入力!$H55&gt;=2, EY33*$GA33*$GV33,"-"),"-")</f>
        <v>-</v>
      </c>
      <c r="HF33" s="25" t="str">
        <f>IF($A33&lt;=①基本情報と建物情報の入力!$G$20, IF(①基本情報と建物情報の入力!$H55&gt;=3, EZ33*$GA33*$GV33,"-"),"-")</f>
        <v>-</v>
      </c>
      <c r="HG33" s="24" t="str">
        <f>IF($A33&lt;=①基本情報と建物情報の入力!$G$20, IF(①基本情報と建物情報の入力!$H55&gt;=1, FA33*$GB33*$GX33,"-"),"-")</f>
        <v>-</v>
      </c>
      <c r="HH33" s="16" t="str">
        <f>IF($A33&lt;=①基本情報と建物情報の入力!$G$20, IF(①基本情報と建物情報の入力!$H55&gt;=2, FB33*$GB33*$GX33,"-"),"-")</f>
        <v>-</v>
      </c>
      <c r="HI33" s="25" t="str">
        <f>IF($A33&lt;=①基本情報と建物情報の入力!$G$20, IF(①基本情報と建物情報の入力!$H55&gt;=3, FC33*$GB33*$GX33,"-"),"-")</f>
        <v>-</v>
      </c>
      <c r="HJ33" s="24" t="str">
        <f>IF($A33&lt;=①基本情報と建物情報の入力!$G$20, IF(①基本情報と建物情報の入力!$H55&gt;=1, FD33*$GC33*$GV33,"-"),"-")</f>
        <v>-</v>
      </c>
      <c r="HK33" s="16" t="str">
        <f>IF($A33&lt;=①基本情報と建物情報の入力!$G$20, IF(①基本情報と建物情報の入力!$H55&gt;=2, FE33*$GC33*$GV33,"-"),"-")</f>
        <v>-</v>
      </c>
      <c r="HL33" s="25" t="str">
        <f>IF($A33&lt;=①基本情報と建物情報の入力!$G$20, IF(①基本情報と建物情報の入力!$H55&gt;=3, FF33*$GC33*$GV33,"-"),"-")</f>
        <v>-</v>
      </c>
      <c r="HM33" s="24" t="str">
        <f>IF($A33&lt;=①基本情報と建物情報の入力!$G$20, IF(①基本情報と建物情報の入力!$H55&gt;=1, FG33*$GD33*$GY33,"-"),"-")</f>
        <v>-</v>
      </c>
      <c r="HN33" s="16" t="str">
        <f>IF($A33&lt;=①基本情報と建物情報の入力!$G$20, IF(①基本情報と建物情報の入力!$H55&gt;=2, FH33*$GD33*$GY33,"-"),"-")</f>
        <v>-</v>
      </c>
      <c r="HO33" s="25" t="str">
        <f>IF($A33&lt;=①基本情報と建物情報の入力!$G$20, IF(①基本情報と建物情報の入力!$H55&gt;=3, FI33*$GD33*$GY33,"-"),"-")</f>
        <v>-</v>
      </c>
      <c r="HP33" s="24" t="str">
        <f>IF($A33&lt;=①基本情報と建物情報の入力!$G$20, IF(①基本情報と建物情報の入力!$H55&gt;=1, FJ33*$GE33*$GY33,"-"),"-")</f>
        <v>-</v>
      </c>
      <c r="HQ33" s="16" t="str">
        <f>IF($A33&lt;=①基本情報と建物情報の入力!$G$20, IF(①基本情報と建物情報の入力!$H55&gt;=2, FK33*$GE33*$GY33,"-"),"-")</f>
        <v>-</v>
      </c>
      <c r="HR33" s="25" t="str">
        <f>IF($A33&lt;=①基本情報と建物情報の入力!$G$20, IF(①基本情報と建物情報の入力!$H55&gt;=3, FL33*$GE33*$GY33,"-"),"-")</f>
        <v>-</v>
      </c>
      <c r="HS33" s="24" t="str">
        <f>IF($A33&lt;=①基本情報と建物情報の入力!$G$20, IF(①基本情報と建物情報の入力!$H55&gt;=1, FM33*$GF33*$GY33,"-"),"-")</f>
        <v>-</v>
      </c>
      <c r="HT33" s="16" t="str">
        <f>IF($A33&lt;=①基本情報と建物情報の入力!$G$20, IF(①基本情報と建物情報の入力!$H55&gt;=2, FN33*$GF33*$GY33,"-"),"-")</f>
        <v>-</v>
      </c>
      <c r="HU33" s="25" t="str">
        <f>IF($A33&lt;=①基本情報と建物情報の入力!$G$20, IF(①基本情報と建物情報の入力!$H55&gt;=3, FO33*$GF33*$GY33,"-"),"-")</f>
        <v>-</v>
      </c>
      <c r="HV33" s="24" t="str">
        <f>IF($A33&lt;=①基本情報と建物情報の入力!$G$20, IF(①基本情報と建物情報の入力!$H55&gt;=1, EN33*$GG33*$GV33+EQ33*$GG33*$GW33,"-"),"-")</f>
        <v>-</v>
      </c>
      <c r="HW33" s="16" t="str">
        <f>IF($A33&lt;=①基本情報と建物情報の入力!$G$20, IF(①基本情報と建物情報の入力!$H55&gt;=2, EO33*$GG33*$GV33+ER33*$GG33*$GW33,"-"),"-")</f>
        <v>-</v>
      </c>
      <c r="HX33" s="25" t="str">
        <f>IF($A33&lt;=①基本情報と建物情報の入力!$G$20, IF(①基本情報と建物情報の入力!$H55&gt;=3, EP33*$GG33*$GV33+ES33*$GG33*$GW33,"-"),"-")</f>
        <v>-</v>
      </c>
      <c r="HY33" s="24" t="str">
        <f>IF($A33&lt;=①基本情報と建物情報の入力!$G$20, IF(①基本情報と建物情報の入力!$H55&gt;=1, FS33*$GH33*$GW33,"-"),"-")</f>
        <v>-</v>
      </c>
      <c r="HZ33" s="16" t="str">
        <f>IF($A33&lt;=①基本情報と建物情報の入力!$G$20, IF(①基本情報と建物情報の入力!$H55&gt;=2, FT33*$GH33*$GW33,"-"),"-")</f>
        <v>-</v>
      </c>
      <c r="IA33" s="25" t="str">
        <f>IF($A33&lt;=①基本情報と建物情報の入力!$G$20, IF(①基本情報と建物情報の入力!$H55&gt;=3, FU33*$GH33*$GW33,"-"),"-")</f>
        <v>-</v>
      </c>
      <c r="IB33" s="99"/>
      <c r="IC33" s="24" t="str">
        <f>IF($A33&lt;=①基本情報と建物情報の入力!$G$20, IF(①基本情報と建物情報の入力!$H55&gt;=1, SUM(BP33:BQ33,BS33) *$GJ33*$GV33+BR33*$GJ33*$GW33,"-"),"-")</f>
        <v>-</v>
      </c>
      <c r="ID33" s="16" t="str">
        <f>IF($A33&lt;=①基本情報と建物情報の入力!$G$20, IF(①基本情報と建物情報の入力!$H55&gt;=2, SUM(BT33:BU33,BW33) *$GJ33*$GV33+BV33*$GJ33*$GW33,"-"),"-")</f>
        <v>-</v>
      </c>
      <c r="IE33" s="25" t="str">
        <f>IF($A33&lt;=①基本情報と建物情報の入力!$G$20, IF(①基本情報と建物情報の入力!$H55&gt;=3, SUM(BX33:BY33,CA33) *$GJ33*$GV33+BZ33*$GJ33*$GW33,"-"),"-")</f>
        <v>-</v>
      </c>
      <c r="IF33" s="24" t="str">
        <f>IF($A33&lt;=①基本情報と建物情報の入力!$G$20, IF(①基本情報と建物情報の入力!$H55&gt;=1, CB33*$GK33*$GV33,"-"),"-")</f>
        <v>-</v>
      </c>
      <c r="IG33" s="16" t="str">
        <f>IF($A33&lt;=①基本情報と建物情報の入力!$G$20, IF(①基本情報と建物情報の入力!$H55&gt;=2, CC33*$GK33*$GV33,"-"),"-")</f>
        <v>-</v>
      </c>
      <c r="IH33" s="25" t="str">
        <f>IF($A33&lt;=①基本情報と建物情報の入力!$G$20, IF(①基本情報と建物情報の入力!$H55&gt;=3, CD33*$GK33*$GV33,"-"),"-")</f>
        <v>-</v>
      </c>
      <c r="II33" s="24" t="str">
        <f>IF($A33&lt;=①基本情報と建物情報の入力!$G$20, IF(①基本情報と建物情報の入力!$H55&gt;=1, CE33*$GL33*$GV33,"-"),"-")</f>
        <v>-</v>
      </c>
      <c r="IJ33" s="16" t="str">
        <f>IF($A33&lt;=①基本情報と建物情報の入力!$G$20, IF(①基本情報と建物情報の入力!$H55&gt;=2, CF33*$GL33*$GV33,"-"),"-")</f>
        <v>-</v>
      </c>
      <c r="IK33" s="25" t="str">
        <f>IF($A33&lt;=①基本情報と建物情報の入力!$G$20, IF(①基本情報と建物情報の入力!$H55&gt;=3, CG33*$GL33*$GV33,"-"),"-")</f>
        <v>-</v>
      </c>
      <c r="IL33" s="24" t="str">
        <f>IF($A33&lt;=①基本情報と建物情報の入力!$G$20, IF(①基本情報と建物情報の入力!$H55&gt;=1, SUM(CH33:CI33,CK33)*$GM33*$GV33+CJ33*$GM33*$GW33,"-"),"-")</f>
        <v>-</v>
      </c>
      <c r="IM33" s="16" t="str">
        <f>IF($A33&lt;=①基本情報と建物情報の入力!$G$20, IF(①基本情報と建物情報の入力!$H55&gt;=2, SUM(CL33:CM33,CO33)*$GM33*$GV33+CN33*$GM33*$GW33,"-"),"-")</f>
        <v>-</v>
      </c>
      <c r="IN33" s="25" t="str">
        <f>IF($A33&lt;=①基本情報と建物情報の入力!$G$20, IF(①基本情報と建物情報の入力!$H55&gt;=3, SUM(CP33:CQ33,CS33)*$GM33*$GV33+CR33*$GM33*$GW33,"-"),"-")</f>
        <v>-</v>
      </c>
      <c r="IO33" s="24" t="str">
        <f>IF($A33&lt;=①基本情報と建物情報の入力!$G$20, IF(①基本情報と建物情報の入力!$H55&gt;=1, CT33*$GN33*$GV33,"-"),"-")</f>
        <v>-</v>
      </c>
      <c r="IP33" s="16" t="str">
        <f>IF($A33&lt;=①基本情報と建物情報の入力!$G$20, IF(①基本情報と建物情報の入力!$H55&gt;=2, CU33*$GN33*$GV33,"-"),"-")</f>
        <v>-</v>
      </c>
      <c r="IQ33" s="25" t="str">
        <f>IF($A33&lt;=①基本情報と建物情報の入力!$G$20, IF(①基本情報と建物情報の入力!$H55&gt;=3, CV33*$GN33*$GV33,"-"),"-")</f>
        <v>-</v>
      </c>
      <c r="IR33" s="24" t="str">
        <f>IF($A33&lt;=①基本情報と建物情報の入力!$G$20, IF(①基本情報と建物情報の入力!$H55&gt;=1, SUM(CW33:CX33,CZ33)*$GO33*$GV33+CY33*$GO33*$GW33,"-"),"-")</f>
        <v>-</v>
      </c>
      <c r="IS33" s="16" t="str">
        <f>IF($A33&lt;=①基本情報と建物情報の入力!$G$20, IF(①基本情報と建物情報の入力!$H55&gt;=2, SUM(DA33:DB33,DD33)*$GO33*$GV33+DC33*$GO33*$GW33,"-"),"-")</f>
        <v>-</v>
      </c>
      <c r="IT33" s="25" t="str">
        <f>IF($A33&lt;=①基本情報と建物情報の入力!$G$20, IF(①基本情報と建物情報の入力!$H55&gt;=3, SUM(DE33:DF33,DH33)*$GO33*$GV33+DG33*$GO33*$GW33,"-"),"-")</f>
        <v>-</v>
      </c>
      <c r="IU33" s="24" t="str">
        <f>IF($A33&lt;=①基本情報と建物情報の入力!$G$20, IF(①基本情報と建物情報の入力!$H55&gt;=1, DI33*$GP33*$GV33,"-"),"-")</f>
        <v>-</v>
      </c>
      <c r="IV33" s="16" t="str">
        <f>IF($A33&lt;=①基本情報と建物情報の入力!$G$20, IF(①基本情報と建物情報の入力!$H55&gt;=2, DJ33*$GP33*$GV33,"-"),"-")</f>
        <v>-</v>
      </c>
      <c r="IW33" s="25" t="str">
        <f>IF($A33&lt;=①基本情報と建物情報の入力!$G$20, IF(①基本情報と建物情報の入力!$H55&gt;=3, DK33*$GP33*$GV33,"-"),"-")</f>
        <v>-</v>
      </c>
      <c r="IX33" s="24" t="str">
        <f>IF($A33&lt;=①基本情報と建物情報の入力!$G$20, IF(①基本情報と建物情報の入力!$H55&gt;=1, DL33*$GQ33*$GV33,"-"),"-")</f>
        <v>-</v>
      </c>
      <c r="IY33" s="16" t="str">
        <f>IF($A33&lt;=①基本情報と建物情報の入力!$G$20, IF(①基本情報と建物情報の入力!$H55&gt;=2, DM33*$GQ33*$GV33,"-"),"-")</f>
        <v>-</v>
      </c>
      <c r="IZ33" s="25" t="str">
        <f>IF($A33&lt;=①基本情報と建物情報の入力!$G$20, IF(①基本情報と建物情報の入力!$H55&gt;=3, DN33*$GQ33*$GV33,"-"),"-")</f>
        <v>-</v>
      </c>
      <c r="JA33" s="24" t="str">
        <f>IF($A33&lt;=①基本情報と建物情報の入力!$G$20, IF(①基本情報と建物情報の入力!$H55&gt;=1, DO33*$GR33*$GV33,"-"),"-")</f>
        <v>-</v>
      </c>
      <c r="JB33" s="16" t="str">
        <f>IF($A33&lt;=①基本情報と建物情報の入力!$G$20, IF(①基本情報と建物情報の入力!$H55&gt;=2, DP33*$GR33*$GV33,"-"),"-")</f>
        <v>-</v>
      </c>
      <c r="JC33" s="25" t="str">
        <f>IF($A33&lt;=①基本情報と建物情報の入力!$G$20, IF(①基本情報と建物情報の入力!$H55&gt;=3, DQ33*$GR33*$GV33,"-"),"-")</f>
        <v>-</v>
      </c>
      <c r="JD33" s="24" t="str">
        <f>IF($A33&lt;=①基本情報と建物情報の入力!$G$20, IF(①基本情報と建物情報の入力!$H55&gt;=1, SUM(DR33:DS33,DU33)*$GS33*$GV33+DT33*$GS33*$GW33,"-"),"-")</f>
        <v>-</v>
      </c>
      <c r="JE33" s="16" t="str">
        <f>IF($A33&lt;=①基本情報と建物情報の入力!$G$20, IF(①基本情報と建物情報の入力!$H55&gt;=2, SUM(DV33:DW33,DY33)*$GS33*$GV33+DX33*$GS33*$GW33,"-"),"-")</f>
        <v>-</v>
      </c>
      <c r="JF33" s="25" t="str">
        <f>IF($A33&lt;=①基本情報と建物情報の入力!$G$20, IF(①基本情報と建物情報の入力!$H55&gt;=3, SUM(DZ33:EA33,EC33)*$GS33*$GV33+EB33*$GS33*$GW33,"-"),"-")</f>
        <v>-</v>
      </c>
      <c r="JG33" s="24" t="str">
        <f>IF($A33&lt;=①基本情報と建物情報の入力!$G$20, IF(①基本情報と建物情報の入力!$H55&gt;=1, ED33*$GT33*$GX33,"-"),"-")</f>
        <v>-</v>
      </c>
      <c r="JH33" s="16" t="str">
        <f>IF($A33&lt;=①基本情報と建物情報の入力!$G$20, IF(①基本情報と建物情報の入力!$H55&gt;=2, EE33*$GT33*$GX33,"-"),"-")</f>
        <v>-</v>
      </c>
      <c r="JI33" s="25" t="str">
        <f>IF($A33&lt;=①基本情報と建物情報の入力!$G$20, IF(①基本情報と建物情報の入力!$H55&gt;=3, EF33*$GT33*$GX33,"-"),"-")</f>
        <v>-</v>
      </c>
      <c r="JJ33" s="99"/>
      <c r="JK33" s="24" t="str">
        <f>IF($A33&lt;=①基本情報と建物情報の入力!$G$20, IF(①基本情報と建物情報の入力!$H55&gt;=1, SUM(HA33,HD33,HG33,HJ33,HM33,HP33,HS33,HV33,HY33)+SUM(IC33,IF33,II33,IL33,IO33,IR33,IU33,IX33,JA33,JD33,JG33),"-"),"-")</f>
        <v>-</v>
      </c>
      <c r="JL33" s="16" t="str">
        <f>IF($A33&lt;=①基本情報と建物情報の入力!$G$20, IF(①基本情報と建物情報の入力!$H55&gt;=2, SUM(HB33,HE33,HH33,HK33,HN33,HQ33,HT33,HW33,HZ33)+SUM(ID33,IG33,IJ33,IM33,IP33,IS33,IV33,IY33,JB33,JE33,JH33),"-"),"-")</f>
        <v>-</v>
      </c>
      <c r="JM33" s="25" t="str">
        <f>IF($A33&lt;=①基本情報と建物情報の入力!$G$20, IF(①基本情報と建物情報の入力!$H55&gt;=3, SUM(HC33,HF33,HI33,HL33,HO33,HR33,HU33,HX33,IA33)+SUM(IE33,IH33,IK33,IN33,IQ33,IT33,IW33,IZ33,JC33,JF33,JI33),"-"),"-")</f>
        <v>-</v>
      </c>
      <c r="JN33" s="16" t="str">
        <f>IF($A33&lt;=①基本情報と建物情報の入力!$G$20, IF(①基本情報と建物情報の入力!$H55&gt;=1, ROUNDUP(JK33/FV33, 2),"-"),"-")</f>
        <v>-</v>
      </c>
      <c r="JO33" s="16" t="str">
        <f>IF($A33&lt;=①基本情報と建物情報の入力!$G$20, IF(①基本情報と建物情報の入力!$H55&gt;=2, ROUNDUP(JL33/FW33, 2),"-"),"-")</f>
        <v>-</v>
      </c>
      <c r="JP33" s="16" t="str">
        <f>IF($A33&lt;=①基本情報と建物情報の入力!$G$20, IF(①基本情報と建物情報の入力!$H55&gt;=3, ROUNDUP(JM33/FX33, 2),"-"),"-")</f>
        <v>-</v>
      </c>
      <c r="JQ33" s="99"/>
      <c r="JR33" s="101" t="str">
        <f>IF($A33&lt;=①基本情報と建物情報の入力!$G$20, INDEX(方位係数!$B$7:$H$16, MATCH(JR$4, 方位係数!$A$7:$A$16,0), MATCH(①基本情報と建物情報の入力!$G$13, 方位係数!$B$6:$I$6,0)),"-")</f>
        <v>-</v>
      </c>
      <c r="JS33" s="101" t="str">
        <f>IF($A33&lt;=①基本情報と建物情報の入力!$G$20, INDEX(方位係数!$B$7:$H$16, MATCH(JS$4, 方位係数!$A$7:$A$16,0), MATCH(①基本情報と建物情報の入力!$G$13, 方位係数!$B$6:$I$6,0)),"-")</f>
        <v>-</v>
      </c>
      <c r="JT33" s="101" t="str">
        <f>IF($A33&lt;=①基本情報と建物情報の入力!$G$20, INDEX(方位係数!$B$7:$H$16, MATCH(JT$4, 方位係数!$A$7:$A$16,0), MATCH(①基本情報と建物情報の入力!$G$13, 方位係数!$B$6:$I$6,0)),"-")</f>
        <v>-</v>
      </c>
      <c r="JU33" s="101" t="str">
        <f>IF($A33&lt;=①基本情報と建物情報の入力!$G$20, INDEX(方位係数!$B$7:$H$16, MATCH(JU$4, 方位係数!$A$7:$A$16,0), MATCH(①基本情報と建物情報の入力!$G$13, 方位係数!$B$6:$I$6,0)),"-")</f>
        <v>-</v>
      </c>
      <c r="JV33" s="101" t="str">
        <f>IF($A33&lt;=①基本情報と建物情報の入力!$G$20, INDEX(方位係数!$B$7:$H$16, MATCH(JV$4, 方位係数!$A$7:$A$16,0), MATCH(①基本情報と建物情報の入力!$G$13, 方位係数!$B$6:$I$6,0)),"-")</f>
        <v>-</v>
      </c>
      <c r="JW33" s="99"/>
      <c r="JX33" s="24" t="str">
        <f>IF($A33&lt;=①基本情報と建物情報の入力!$G$20, IF(①基本情報と建物情報の入力!$H55&gt;=1, IF(AT33=0, 0, AT33*0.034*($FZ33+(BP33*$GJ33+$CE33*$GL33+CH33*$GM33+CW33*$GO33+DR33*$GS33)/AT33)*JR33),"-"),"-")</f>
        <v>-</v>
      </c>
      <c r="JY33" s="16" t="str">
        <f>IF($A33&lt;=①基本情報と建物情報の入力!$G$20, IF(①基本情報と建物情報の入力!$H55&gt;=1, IF(AU33=0, 0, AU33*0.034*($FZ33+(BQ33*$GJ33+$CE33*$GL33+CI33*$GM33+CX33*$GO33+DS33*$GS33)/AU33)*JS33),"-"),"-")</f>
        <v>-</v>
      </c>
      <c r="JZ33" s="16" t="str">
        <f>IF($A33&lt;=①基本情報と建物情報の入力!$G$20, IF(①基本情報と建物情報の入力!$H55&gt;=1, IF(AV33=0, 0, AV33*0.034*($FZ33+(BR33*$GJ33+$CE33*$GL33+CJ33*$GM33+CY33*$GO33+DT33*$GS33)/AV33)*JT33),"-"),"-")</f>
        <v>-</v>
      </c>
      <c r="KA33" s="25" t="str">
        <f>IF($A33&lt;=①基本情報と建物情報の入力!$G$20, IF(①基本情報と建物情報の入力!$H55&gt;=1, IF(AW33=0, 0, AW33*0.034*($FZ33+(BS33*$GJ33+$CE33*$GL33+CK33*$GM33+CZ33*$GO33+DU33*$GS33)/AW33)*JU33),"-"),"-")</f>
        <v>-</v>
      </c>
      <c r="KB33" s="24" t="str">
        <f>IF($A33&lt;=①基本情報と建物情報の入力!$G$20, IF(①基本情報と建物情報の入力!$H55&gt;=2, IF(AX33=0, 0, AX33*0.034*($FZ33+(BT33*$GJ33+$CF33*$GL33+CL33*$GM33+DA33*$GO33+DV33*$GS33)/AX33)*JR33),"-"),"-")</f>
        <v>-</v>
      </c>
      <c r="KC33" s="16" t="str">
        <f>IF($A33&lt;=①基本情報と建物情報の入力!$G$20, IF(①基本情報と建物情報の入力!$H55&gt;=2, IF(AY33=0, 0, AY33*0.034*($FZ33+(BU33*$GJ33+$CF33*$GL33+CM33*$GM33+DB33*$GO33+DW33*$GS33)/AY33)*JS33),"-"),"-")</f>
        <v>-</v>
      </c>
      <c r="KD33" s="16" t="str">
        <f>IF($A33&lt;=①基本情報と建物情報の入力!$G$20, IF(①基本情報と建物情報の入力!$H55&gt;=2, IF(AZ33=0, 0, AZ33*0.034*($FZ33+(BV33*$GJ33+$CF33*$GL33+CN33*$GM33+DC33*$GO33+DX33*$GS33)/AZ33)*JT33),"-"),"-")</f>
        <v>-</v>
      </c>
      <c r="KE33" s="25" t="str">
        <f>IF($A33&lt;=①基本情報と建物情報の入力!$G$20, IF(①基本情報と建物情報の入力!$H55&gt;=2, IF(BA33=0, 0, BA33*0.034*($FZ33+(BW33*$GJ33+$CF33*$GL33+CO33*$GM33+DD33*$GO33+DY33*$GS33)/BA33)*JU33),"-"),"-")</f>
        <v>-</v>
      </c>
      <c r="KF33" s="24" t="str">
        <f>IF($A33&lt;=①基本情報と建物情報の入力!$G$20, IF(①基本情報と建物情報の入力!$H55&gt;=3, IF(BB33=0, 0, BB33*0.034*($FZ33+(BX33*$GJ33+$CG33*$GL33+CP33*$GM33+DE33*$GO33+DZ33*$GS33)/BB33)*JR33),"-"),"-")</f>
        <v>-</v>
      </c>
      <c r="KG33" s="16" t="str">
        <f>IF($A33&lt;=①基本情報と建物情報の入力!$G$20, IF(①基本情報と建物情報の入力!$H55&gt;=3, IF(BC33=0, 0, BC33*0.034*($FZ33+(BY33*$GJ33+$CG33*$GL33+CQ33*$GM33+DF33*$GO33+EA33*$GS33)/BC33)*JS33),"-"),"-")</f>
        <v>-</v>
      </c>
      <c r="KH33" s="16" t="str">
        <f>IF($A33&lt;=①基本情報と建物情報の入力!$G$20, IF(①基本情報と建物情報の入力!$H55&gt;=3, IF(BD33=0, 0, BD33*0.034*($FZ33+(BZ33*$GJ33+$CG33*$GL33+CR33*$GM33+DG33*$GO33+EB33*$GS33)/BD33)*JT33),"-"),"-")</f>
        <v>-</v>
      </c>
      <c r="KI33" s="25" t="str">
        <f>IF($A33&lt;=①基本情報と建物情報の入力!$G$20, IF(①基本情報と建物情報の入力!$H55&gt;=3, IF(BE33=0, 0, BE33*0.034*($FZ33+(CA33*$GJ33+$CG33*$GL33+CS33*$GM33+DH33*$GO33+EC33*$GS33)/BE33)*JU33),"-"),"-")</f>
        <v>-</v>
      </c>
      <c r="KJ33" s="24" t="str">
        <f>IF($A33&lt;=①基本情報と建物情報の入力!$G$20, IF(①基本情報と建物情報の入力!$H55&gt;=1, IF(EX33=0, 0, EX33*0.034*($GA33+(CB33*$GK33+CT33*$GN33+DL33*$GQ33)/EX33)*$JV33),"-"),"-")</f>
        <v>-</v>
      </c>
      <c r="KK33" s="16" t="str">
        <f>IF($A33&lt;=①基本情報と建物情報の入力!$G$20, IF(①基本情報と建物情報の入力!$H55&gt;=2, IF(EY33=0, 0, EY33*0.034*($GA33+(CC33*$GK33+CU33*$GN33+DM33*$GQ33)/EY33)*$JV33),"-"),"-")</f>
        <v>-</v>
      </c>
      <c r="KL33" s="25" t="str">
        <f>IF($A33&lt;=①基本情報と建物情報の入力!$G$20, IF(①基本情報と建物情報の入力!$H55&gt;=3, IF(EZ33=0, 0, EZ33*0.034*($GA33+(CD33*$GK33+CV33*$GN33+DN33*$GQ33)/EZ33)*$JV33),"-"),"-")</f>
        <v>-</v>
      </c>
      <c r="KM33" s="24" t="str">
        <f>IF($A33&lt;=①基本情報と建物情報の入力!$G$20, 0.51,"-")</f>
        <v>-</v>
      </c>
      <c r="KN33" s="25" t="str">
        <f>IF($A33&lt;=①基本情報と建物情報の入力!$G$20, IF(①基本情報と建物情報の入力!$H55&gt;=1, ①基本情報と建物情報の入力!$H$68,"-"),"-")</f>
        <v>-</v>
      </c>
      <c r="KO33" s="24" t="str">
        <f>IF($A33&lt;=①基本情報と建物情報の入力!$G$20, IF(①基本情報と建物情報の入力!$H55&gt;=1, AE33*$KM33*$KN33*JR33,"-"),"-")</f>
        <v>-</v>
      </c>
      <c r="KP33" s="16" t="str">
        <f>IF($A33&lt;=①基本情報と建物情報の入力!$G$20, IF(①基本情報と建物情報の入力!$H55&gt;=1, AF33*$KM33*$KN33,"-"),"-")</f>
        <v>-</v>
      </c>
      <c r="KQ33" s="16" t="str">
        <f>IF($A33&lt;=①基本情報と建物情報の入力!$G$20, IF(①基本情報と建物情報の入力!$H55&gt;=1, AG33*$KM33*$KN33,"-"),"-")</f>
        <v>-</v>
      </c>
      <c r="KR33" s="25" t="str">
        <f>IF($A33&lt;=①基本情報と建物情報の入力!$G$20, IF(①基本情報と建物情報の入力!$H55&gt;=1, AH33*$KM33*$KN33,"-"),"-")</f>
        <v>-</v>
      </c>
      <c r="KS33" s="24" t="str">
        <f>IF($A33&lt;=①基本情報と建物情報の入力!$G$20, IF(①基本情報と建物情報の入力!$H55&gt;=2, AI33*$KM33*$KN33*JR33,"-"),"-")</f>
        <v>-</v>
      </c>
      <c r="KT33" s="16" t="str">
        <f>IF($A33&lt;=①基本情報と建物情報の入力!$G$20, IF(①基本情報と建物情報の入力!$H55&gt;=2, AJ33*$KM33*$KN33*JS33,"-"),"-")</f>
        <v>-</v>
      </c>
      <c r="KU33" s="16" t="str">
        <f>IF($A33&lt;=①基本情報と建物情報の入力!$G$20, IF(①基本情報と建物情報の入力!$H55&gt;=2, AK33*$KM33*$KN33*JT33,"-"),"-")</f>
        <v>-</v>
      </c>
      <c r="KV33" s="25" t="str">
        <f>IF($A33&lt;=①基本情報と建物情報の入力!$G$20, IF(①基本情報と建物情報の入力!$H55&gt;=2, AL33*$KM33*$KN33*JU33,"-"),"-")</f>
        <v>-</v>
      </c>
      <c r="KW33" s="24" t="str">
        <f>IF($A33&lt;=①基本情報と建物情報の入力!$G$20, IF(①基本情報と建物情報の入力!$H55&gt;=3, AM33*$KM33*$KN33*JR33,"-"),"-")</f>
        <v>-</v>
      </c>
      <c r="KX33" s="16" t="str">
        <f>IF($A33&lt;=①基本情報と建物情報の入力!$G$20, IF(①基本情報と建物情報の入力!$H55&gt;=3, AN33*$KM33*$KN33*JS33,"-"),"-")</f>
        <v>-</v>
      </c>
      <c r="KY33" s="16" t="str">
        <f>IF($A33&lt;=①基本情報と建物情報の入力!$G$20, IF(①基本情報と建物情報の入力!$H55&gt;=3, AO33*$KM33*$KN33*JT33,"-"),"-")</f>
        <v>-</v>
      </c>
      <c r="KZ33" s="25" t="str">
        <f>IF($A33&lt;=①基本情報と建物情報の入力!$G$20, IF(①基本情報と建物情報の入力!$H55&gt;=3, AP33*$KM33*$KN33*JU33,"-"),"-")</f>
        <v>-</v>
      </c>
      <c r="LA33" s="16" t="str">
        <f>IF($A33&lt;=①基本情報と建物情報の入力!$G$20, IF(①基本情報と建物情報の入力!$H55&gt;=1, SUM(JX33:KA33,KJ33,KO33:KR33), "-"), "-")</f>
        <v>-</v>
      </c>
      <c r="LB33" s="16" t="str">
        <f>IF($A33&lt;=①基本情報と建物情報の入力!$G$20, IF(①基本情報と建物情報の入力!$H55&gt;=2, SUM(KB33:KE33,KK33,KS33:KV33), "-"), "-")</f>
        <v>-</v>
      </c>
      <c r="LC33" s="16" t="str">
        <f>IF($A33&lt;=①基本情報と建物情報の入力!$G$20, IF(①基本情報と建物情報の入力!$H55&gt;=3, SUM(KF33:KI33,KL33,KW33:KZ33), "-"), "-")</f>
        <v>-</v>
      </c>
      <c r="LD33" s="137" t="str">
        <f>IF($A33&lt;=①基本情報と建物情報の入力!$G$20, IF(①基本情報と建物情報の入力!$H55&gt;=1, ROUNDDOWN(LA33/FV33*100, 1),"-"),"-")</f>
        <v>-</v>
      </c>
      <c r="LE33" s="138" t="str">
        <f>IF($A33&lt;=①基本情報と建物情報の入力!$G$20, IF(①基本情報と建物情報の入力!$H55&gt;=2, ROUNDDOWN(LB33/FW33*100, 1),"-"),"-")</f>
        <v>-</v>
      </c>
      <c r="LF33" s="139" t="str">
        <f>IF($A33&lt;=①基本情報と建物情報の入力!$G$20, IF(①基本情報と建物情報の入力!$H55&gt;=3, ROUNDDOWN(LC33/FX33*100, 1),"-"),"-")</f>
        <v>-</v>
      </c>
      <c r="LG33" s="99"/>
      <c r="LH33" s="102" t="str">
        <f>IF($A33&lt;=①基本情報と建物情報の入力!$G$20, INDEX(方位係数!$B$21:$I$30, MATCH(LH$4, 方位係数!$A$21:$A$30,0), MATCH(①基本情報と建物情報の入力!$G$13, 方位係数!$B$20:$I$20,0)),"-")</f>
        <v>-</v>
      </c>
      <c r="LI33" s="101" t="str">
        <f>IF($A33&lt;=①基本情報と建物情報の入力!$G$20, INDEX(方位係数!$B$21:$I$30, MATCH(LI$4, 方位係数!$A$21:$A$30,0), MATCH(①基本情報と建物情報の入力!$G$13, 方位係数!$B$20:$I$20,0)),"-")</f>
        <v>-</v>
      </c>
      <c r="LJ33" s="101" t="str">
        <f>IF($A33&lt;=①基本情報と建物情報の入力!$G$20, INDEX(方位係数!$B$21:$I$30, MATCH(LJ$4, 方位係数!$A$21:$A$30,0), MATCH(①基本情報と建物情報の入力!$G$13, 方位係数!$B$20:$I$20,0)),"-")</f>
        <v>-</v>
      </c>
      <c r="LK33" s="101" t="str">
        <f>IF($A33&lt;=①基本情報と建物情報の入力!$G$20, INDEX(方位係数!$B$21:$I$30, MATCH(LK$4, 方位係数!$A$21:$A$30,0), MATCH(①基本情報と建物情報の入力!$G$13, 方位係数!$B$20:$I$20,0)),"-")</f>
        <v>-</v>
      </c>
      <c r="LL33" s="103" t="str">
        <f>IF($A33&lt;=①基本情報と建物情報の入力!$G$20, INDEX(方位係数!$B$21:$I$30, MATCH(LL$4, 方位係数!$A$21:$A$30,0), MATCH(①基本情報と建物情報の入力!$G$13, 方位係数!$B$20:$I$20,0)),"-")</f>
        <v>-</v>
      </c>
      <c r="LM33" s="99"/>
      <c r="LN33" s="46" t="str">
        <f>IF($A33&lt;=①基本情報と建物情報の入力!$G$20, IF(①基本情報と建物情報の入力!$H55&gt;=1, IF(AT33=0, 0, AT33*0.034*($FZ33+(BP33*$GJ33+$CE33*$GL33+CH33*$GM33+CW33*$GO33+DR33*$GS33)/AT33)*LH33),"-"),"-")</f>
        <v>-</v>
      </c>
      <c r="LO33" s="47" t="str">
        <f>IF($A33&lt;=①基本情報と建物情報の入力!$G$20, IF(①基本情報と建物情報の入力!$H55&gt;=1, IF(AU33=0, 0, AU33*0.034*($FZ33+(BQ33*$GJ33+$CE33*$GL33+CI33*$GM33+CX33*$GO33+DS33*$GS33)/AU33)*LI33),"-"),"-")</f>
        <v>-</v>
      </c>
      <c r="LP33" s="47" t="str">
        <f>IF($A33&lt;=①基本情報と建物情報の入力!$G$20, IF(①基本情報と建物情報の入力!$H55&gt;=1, IF(AV33=0, 0, AV33*0.034*($FZ33+(BR33*$GJ33+$CE33*$GL33+CJ33*$GM33+CY33*$GO33+DT33*$GS33)/AV33)*LJ33),"-"),"-")</f>
        <v>-</v>
      </c>
      <c r="LQ33" s="104" t="str">
        <f>IF($A33&lt;=①基本情報と建物情報の入力!$G$20, IF(①基本情報と建物情報の入力!$H55&gt;=1, IF(AW33=0, 0, AW33*0.034*($FZ33+(BS33*$GJ33+$CE33*$GL33+CK33*$GM33+CZ33*$GO33+DU33*$GS33)/AW33)*LK33),"-"),"-")</f>
        <v>-</v>
      </c>
      <c r="LR33" s="24" t="str">
        <f>IF($A33&lt;=①基本情報と建物情報の入力!$G$20, IF(①基本情報と建物情報の入力!$H55&gt;=2, IF(AX33=0, 0, AX33*0.034*($FZ33+(BT33*$GJ33+$CF33*$GL33+CL33*$GM33+DA33*$GO33+DV33*$GS33)/AX33)*LH33),"-"),"-")</f>
        <v>-</v>
      </c>
      <c r="LS33" s="16" t="str">
        <f>IF($A33&lt;=①基本情報と建物情報の入力!$G$20, IF(①基本情報と建物情報の入力!$H55&gt;=2, IF(AY33=0, 0, AY33*0.034*($FZ33+(BU33*$GJ33+$CF33*$GL33+CM33*$GM33+DB33*$GO33+DW33*$GS33)/AY33)*LI33),"-"),"-")</f>
        <v>-</v>
      </c>
      <c r="LT33" s="16" t="str">
        <f>IF($A33&lt;=①基本情報と建物情報の入力!$G$20, IF(①基本情報と建物情報の入力!$H55&gt;=2, IF(AZ33=0, 0, AZ33*0.034*($FZ33+(BV33*$GJ33+$CF33*$GL33+CN33*$GM33+DC33*$GO33+DX33*$GS33)/AZ33)*LJ33),"-"),"-")</f>
        <v>-</v>
      </c>
      <c r="LU33" s="25" t="str">
        <f>IF($A33&lt;=①基本情報と建物情報の入力!$G$20, IF(①基本情報と建物情報の入力!$H55&gt;=2, IF(BA33=0, 0, BA33*0.034*($FZ33+(BW33*$GJ33+$CF33*$GL33+CO33*$GM33+DD33*$GO33+DY33*$GS33)/BA33)*LK33),"-"),"-")</f>
        <v>-</v>
      </c>
      <c r="LV33" s="24" t="str">
        <f>IF($A33&lt;=①基本情報と建物情報の入力!$G$20, IF(①基本情報と建物情報の入力!$H55&gt;=3, IF(BB33=0, 0, BB33*0.034*($FZ33+(BX33*$GJ33+$CG33*$GL33+CP33*$GM33+DE33*$GO33+DZ33*$GS33)/BB33)*LH33),"-"),"-")</f>
        <v>-</v>
      </c>
      <c r="LW33" s="16" t="str">
        <f>IF($A33&lt;=①基本情報と建物情報の入力!$G$20, IF(①基本情報と建物情報の入力!$H55&gt;=3, IF(BC33=0, 0, BC33*0.034*($FZ33+(BY33*$GJ33+$CG33*$GL33+CQ33*$GM33+DF33*$GO33+EA33*$GS33)/BC33)*LI33),"-"),"-")</f>
        <v>-</v>
      </c>
      <c r="LX33" s="16" t="str">
        <f>IF($A33&lt;=①基本情報と建物情報の入力!$G$20, IF(①基本情報と建物情報の入力!$H55&gt;=3, IF(BD33=0, 0, BD33*0.034*($FZ33+(BZ33*$GJ33+$CG33*$GL33+CR33*$GM33+DG33*$GO33+EB33*$GS33)/BD33)*LJ33),"-"),"-")</f>
        <v>-</v>
      </c>
      <c r="LY33" s="25" t="str">
        <f>IF($A33&lt;=①基本情報と建物情報の入力!$G$20, IF(①基本情報と建物情報の入力!$H55&gt;=3, IF(BE33=0, 0, BE33*0.034*($FZ33+(CA33*$GJ33+$CG33*$GL33+CS33*$GM33+DH33*$GO33+EC33*$GS33)/BE33)*LK33),"-"),"-")</f>
        <v>-</v>
      </c>
      <c r="LZ33" s="16" t="str">
        <f>IF($A33&lt;=①基本情報と建物情報の入力!$G$20, IF(①基本情報と建物情報の入力!$H55&gt;=1, IF(EX33=0, 0, EX33*0.034*($GA33+(CB33*$GK33+CT33*$GN33+DL33*$GQ33)/EX33)*$LL33),"-"),"-")</f>
        <v>-</v>
      </c>
      <c r="MA33" s="16" t="str">
        <f>IF($A33&lt;=①基本情報と建物情報の入力!$G$20, IF(①基本情報と建物情報の入力!$H55&gt;=2, IF(EY33=0, 0, EY33*0.034*($GA33+(CC33*$GK33+CU33*$GN33+DM33*$GQ33)/EY33)*$LL33),"-"),"-")</f>
        <v>-</v>
      </c>
      <c r="MB33" s="16" t="str">
        <f>IF($A33&lt;=①基本情報と建物情報の入力!$G$20, IF(①基本情報と建物情報の入力!$H55&gt;=3, IF(EZ33=0, 0, EZ33*0.034*($GA33+(CD33*$GK33+CV33*$GN33+DN33*$GQ33)/EZ33)*$LL33),"-"),"-")</f>
        <v>-</v>
      </c>
      <c r="MC33" s="24" t="str">
        <f>IF($A33&lt;=①基本情報と建物情報の入力!$G$20, 0.93,"-")</f>
        <v>-</v>
      </c>
      <c r="MD33" s="25" t="str">
        <f>IF($A33&lt;=①基本情報と建物情報の入力!$G$20, IF(①基本情報と建物情報の入力!$H55&gt;=1, ①基本情報と建物情報の入力!$H$69,"-"),"-")</f>
        <v>-</v>
      </c>
      <c r="ME33" s="24" t="str">
        <f>IF($A33&lt;=①基本情報と建物情報の入力!$G$20, IF(①基本情報と建物情報の入力!$H55&gt;=1, AE33*$MC33*$MD33*LH33,"-"),"-")</f>
        <v>-</v>
      </c>
      <c r="MF33" s="16" t="str">
        <f>IF($A33&lt;=①基本情報と建物情報の入力!$G$20, IF(①基本情報と建物情報の入力!$H55&gt;=1, AF33*$MC33*$MD33*LI33,"-"),"-")</f>
        <v>-</v>
      </c>
      <c r="MG33" s="16" t="str">
        <f>IF($A33&lt;=①基本情報と建物情報の入力!$G$20, IF(①基本情報と建物情報の入力!$H55&gt;=1, AG33*$MC33*$MD33*LJ33,"-"),"-")</f>
        <v>-</v>
      </c>
      <c r="MH33" s="25" t="str">
        <f>IF($A33&lt;=①基本情報と建物情報の入力!$G$20, IF(①基本情報と建物情報の入力!$H55&gt;=1, AH33*$MC33*$MD33*LK33,"-"),"-")</f>
        <v>-</v>
      </c>
      <c r="MI33" s="24" t="str">
        <f>IF($A33&lt;=①基本情報と建物情報の入力!$G$20, IF(①基本情報と建物情報の入力!$H55&gt;=2, AI33*$MC33*$MD33*LH33,"-"),"-")</f>
        <v>-</v>
      </c>
      <c r="MJ33" s="16" t="str">
        <f>IF($A33&lt;=①基本情報と建物情報の入力!$G$20, IF(①基本情報と建物情報の入力!$H55&gt;=2, AJ33*$MC33*$MD33*LI33,"-"),"-")</f>
        <v>-</v>
      </c>
      <c r="MK33" s="16" t="str">
        <f>IF($A33&lt;=①基本情報と建物情報の入力!$G$20, IF(①基本情報と建物情報の入力!$H55&gt;=2, AK33*$MC33*$MD33*LJ33,"-"),"-")</f>
        <v>-</v>
      </c>
      <c r="ML33" s="25" t="str">
        <f>IF($A33&lt;=①基本情報と建物情報の入力!$G$20, IF(①基本情報と建物情報の入力!$H55&gt;=2, AL33*$MC33*$MD33*LK33,"-"),"-")</f>
        <v>-</v>
      </c>
      <c r="MM33" s="24" t="str">
        <f>IF($A33&lt;=①基本情報と建物情報の入力!$G$20, IF(①基本情報と建物情報の入力!$H55&gt;=3, AM33*$MC33*$MD33*LH33,"-"),"-")</f>
        <v>-</v>
      </c>
      <c r="MN33" s="16" t="str">
        <f>IF($A33&lt;=①基本情報と建物情報の入力!$G$20, IF(①基本情報と建物情報の入力!$H55&gt;=3, AN33*$MC33*$MD33*LI33,"-"),"-")</f>
        <v>-</v>
      </c>
      <c r="MO33" s="16" t="str">
        <f>IF($A33&lt;=①基本情報と建物情報の入力!$G$20, IF(①基本情報と建物情報の入力!$H55&gt;=3, AO33*$MC33*$MD33*LJ33,"-"),"-")</f>
        <v>-</v>
      </c>
      <c r="MP33" s="25" t="str">
        <f>IF($A33&lt;=①基本情報と建物情報の入力!$G$20, IF(①基本情報と建物情報の入力!$H55&gt;=3, AP33*$MC33*$MD33*LK33,"-"),"-")</f>
        <v>-</v>
      </c>
      <c r="MQ33" s="16" t="str">
        <f>IF($A33&lt;=①基本情報と建物情報の入力!$G$20, IF(①基本情報と建物情報の入力!$H55&gt;=1, SUM(LN33:LQ33,LZ33,ME33:MH33), "-"), "-")</f>
        <v>-</v>
      </c>
      <c r="MR33" s="16" t="str">
        <f>IF($A33&lt;=①基本情報と建物情報の入力!$G$20, IF(①基本情報と建物情報の入力!$H55&gt;=2, SUM(LR33:LU33,MA33,MI33:ML33), "-"), "-")</f>
        <v>-</v>
      </c>
      <c r="MS33" s="16" t="str">
        <f>IF($A33&lt;=①基本情報と建物情報の入力!$G$20, IF(①基本情報と建物情報の入力!$H55&gt;=3, SUM(LV33:LY33,MB33,MM33:MP33), "-"), "-")</f>
        <v>-</v>
      </c>
      <c r="MT33" s="137" t="str">
        <f>IF($A33&lt;=①基本情報と建物情報の入力!$G$20, IF(①基本情報と建物情報の入力!$H55&gt;=1, ROUNDUP(MQ33/FV33*100,1),"-"),"-")</f>
        <v>-</v>
      </c>
      <c r="MU33" s="138" t="str">
        <f>IF($A33&lt;=①基本情報と建物情報の入力!$G$20, IF(①基本情報と建物情報の入力!$H55&gt;=2,ROUNDUP(MR33/FW33*100,1),"-"),"-")</f>
        <v>-</v>
      </c>
      <c r="MV33" s="139" t="str">
        <f>IF($A33&lt;=①基本情報と建物情報の入力!$G$20, IF(①基本情報と建物情報の入力!$H55&gt;=3, ROUNDUP(MS33/FX33*100,1),"-"),"-")</f>
        <v>-</v>
      </c>
      <c r="MW33" s="99"/>
      <c r="MX33" s="24" t="str">
        <f>IF($A33&lt;=①基本情報と建物情報の入力!$G$20, IF(①基本情報と建物情報の入力!$H55&gt;=1, 1,"-"), "-")</f>
        <v>-</v>
      </c>
      <c r="MY33" s="16" t="str">
        <f>IF($A33&lt;=①基本情報と建物情報の入力!$G$20, IF(①基本情報と建物情報の入力!$H55&gt;=2, 1,"-"), "-")</f>
        <v>-</v>
      </c>
      <c r="MZ33" s="25" t="str">
        <f>IF($A33&lt;=①基本情報と建物情報の入力!$G$20, IF(①基本情報と建物情報の入力!$H55&gt;=3, ①基本情報と建物情報の入力!$H55-2,"-"), "-")</f>
        <v>-</v>
      </c>
      <c r="NA33" s="24" t="str">
        <f>IF($A33&lt;=①基本情報と建物情報の入力!$G$20, IF(①基本情報と建物情報の入力!$H55&gt;=1, FV33*MX33, "-"),"-")</f>
        <v>-</v>
      </c>
      <c r="NB33" s="16" t="str">
        <f>IF($A33&lt;=①基本情報と建物情報の入力!$G$20, IF(①基本情報と建物情報の入力!$H55&gt;=2, FW33*MY33, "-"),"-")</f>
        <v>-</v>
      </c>
      <c r="NC33" s="25" t="str">
        <f>IF($A33&lt;=①基本情報と建物情報の入力!$G$20, IF(①基本情報と建物情報の入力!$H55&gt;=3, FX33*MZ33, "-"),"-")</f>
        <v>-</v>
      </c>
      <c r="ND33" s="24" t="str">
        <f>IF($A33&lt;=①基本情報と建物情報の入力!$G$20, IF(①基本情報と建物情報の入力!$H55&gt;=1,  JK33*MX33, "-"),"-")</f>
        <v>-</v>
      </c>
      <c r="NE33" s="16" t="str">
        <f>IF($A33&lt;=①基本情報と建物情報の入力!$G$20, IF(①基本情報と建物情報の入力!$H55&gt;=2,  JL33*MY33, "-"),"-")</f>
        <v>-</v>
      </c>
      <c r="NF33" s="25" t="str">
        <f>IF($A33&lt;=①基本情報と建物情報の入力!$G$20, IF(①基本情報と建物情報の入力!$H55&gt;=3,  JM33*MZ33, "-"),"-")</f>
        <v>-</v>
      </c>
      <c r="NG33" s="24" t="str">
        <f>IF($A33&lt;=①基本情報と建物情報の入力!$G$20, IF(①基本情報と建物情報の入力!$H55&gt;=1,  MQ33*MX33, "-"),"-")</f>
        <v>-</v>
      </c>
      <c r="NH33" s="16" t="str">
        <f>IF($A33&lt;=①基本情報と建物情報の入力!$G$20, IF(①基本情報と建物情報の入力!$H55&gt;=2,  MR33*MY33, "-"),"-")</f>
        <v>-</v>
      </c>
      <c r="NI33" s="25" t="str">
        <f>IF($A33&lt;=①基本情報と建物情報の入力!$G$20, IF(①基本情報と建物情報の入力!$H55&gt;=3,  MS33*MZ33, "-"),"-")</f>
        <v>-</v>
      </c>
      <c r="NJ33" s="112"/>
      <c r="NK33" s="112"/>
      <c r="NL33" s="99"/>
      <c r="NM33" s="209" t="str">
        <f>IF($A33&lt;=①基本情報と建物情報の入力!$G$20,IF(①基本情報と建物情報の入力!$H55&gt;=1,③一次エネルギー消費量の計算結果!E93-③一次エネルギー消費量の計算結果!F93,"-"),"-")</f>
        <v>-</v>
      </c>
      <c r="NN33" s="210" t="str">
        <f>IF($A33&lt;=①基本情報と建物情報の入力!$G$20,IF(①基本情報と建物情報の入力!$H55&gt;=2,③一次エネルギー消費量の計算結果!E94-③一次エネルギー消費量の計算結果!F94,"-"),"-")</f>
        <v>-</v>
      </c>
      <c r="NO33" s="211" t="str">
        <f>IF($A33&lt;=①基本情報と建物情報の入力!$G$20,IF(①基本情報と建物情報の入力!$H55&gt;=3,③一次エネルギー消費量の計算結果!E95-③一次エネルギー消費量の計算結果!F95,"-"),"-")</f>
        <v>-</v>
      </c>
      <c r="NP33" s="209" t="str">
        <f>IF($A33&lt;=①基本情報と建物情報の入力!$G$20,IF(①基本情報と建物情報の入力!$H55&gt;=1,③一次エネルギー消費量の計算結果!G93-③一次エネルギー消費量の計算結果!H93,"-"),"-")</f>
        <v>-</v>
      </c>
      <c r="NQ33" s="210" t="str">
        <f>IF($A33&lt;=①基本情報と建物情報の入力!$G$20,IF(①基本情報と建物情報の入力!$H55&gt;=2,③一次エネルギー消費量の計算結果!G94-③一次エネルギー消費量の計算結果!H94,"-"),"-")</f>
        <v>-</v>
      </c>
      <c r="NR33" s="211" t="str">
        <f>IF($A33&lt;=①基本情報と建物情報の入力!$G$20,IF(①基本情報と建物情報の入力!$H55&gt;=3,③一次エネルギー消費量の計算結果!G95-③一次エネルギー消費量の計算結果!H95,"-"),"-")</f>
        <v>-</v>
      </c>
      <c r="NS33" s="209" t="str">
        <f>IF($A33&lt;=①基本情報と建物情報の入力!$G$20, IF(①基本情報と建物情報の入力!$H55&gt;=1,NM33*MX33,"-"), "-")</f>
        <v>-</v>
      </c>
      <c r="NT33" s="210" t="str">
        <f>IF($A33&lt;=①基本情報と建物情報の入力!$G$20, IF(①基本情報と建物情報の入力!$H55&gt;=2,NN33*MY33,"-"), "-")</f>
        <v>-</v>
      </c>
      <c r="NU33" s="211" t="str">
        <f>IF($A33&lt;=①基本情報と建物情報の入力!$G$20, IF(①基本情報と建物情報の入力!$H55&gt;=3,NO33*MZ33,"-"), "-")</f>
        <v>-</v>
      </c>
      <c r="NV33" s="209" t="str">
        <f>IF($A33&lt;=①基本情報と建物情報の入力!$G$20, IF(①基本情報と建物情報の入力!$H55&gt;=1,NP33*MX33,"-"), "-")</f>
        <v>-</v>
      </c>
      <c r="NW33" s="210" t="str">
        <f>IF($A33&lt;=①基本情報と建物情報の入力!$G$20, IF(①基本情報と建物情報の入力!$H55&gt;=2,NQ33*MY33,"-"), "-")</f>
        <v>-</v>
      </c>
      <c r="NX33" s="210" t="str">
        <f>IF($A33&lt;=①基本情報と建物情報の入力!$G$20, IF(①基本情報と建物情報の入力!$H55&gt;=3,NR33*MZ33,"-"), "-")</f>
        <v>-</v>
      </c>
      <c r="NY33" s="112"/>
      <c r="NZ33" s="112"/>
    </row>
    <row r="34" spans="1:390" s="16" customFormat="1">
      <c r="A34" s="17">
        <f t="shared" si="0"/>
        <v>28</v>
      </c>
      <c r="B34" s="154" t="s">
        <v>104</v>
      </c>
      <c r="C34" s="16" t="str">
        <f>IF(A34&lt;=①基本情報と建物情報の入力!$G$20, ①基本情報と建物情報の入力!$G$19/①基本情報と建物情報の入力!$G$20, "-")</f>
        <v>-</v>
      </c>
      <c r="D34" s="16" t="str">
        <f>IF(A34&lt;=①基本情報と建物情報の入力!$G$20, IF(①基本情報と建物情報の入力!H56&gt;=1, (①基本情報と建物情報の入力!$D56+SQRT(①基本情報と建物情報の入力!$D56^2-16*①基本情報と建物情報の入力!$C56))/4, "-"), "-")</f>
        <v>-</v>
      </c>
      <c r="E34" s="16" t="str">
        <f>IF(A34&lt;=①基本情報と建物情報の入力!$G$20, IF(①基本情報と建物情報の入力!H56&gt;=1, (①基本情報と建物情報の入力!$D56-SQRT(①基本情報と建物情報の入力!$D56^2-16*①基本情報と建物情報の入力!$C56))/4, "-"), "-")</f>
        <v>-</v>
      </c>
      <c r="F34" s="16" t="str">
        <f>IF(A34&lt;=①基本情報と建物情報の入力!$G$20, IF(①基本情報と建物情報の入力!H56&gt;=1, IF(A34=①基本情報と建物情報の入力!$G$20, ①基本情報と建物情報の入力!$C56, ①基本情報と建物情報の入力!G56), "-"), "-")</f>
        <v>-</v>
      </c>
      <c r="G34" s="16" t="str">
        <f>IF(A34&lt;=①基本情報と建物情報の入力!$G$20, IF(①基本情報と建物情報の入力!H56&gt;=1, IF(A34=1, 0, ①基本情報と建物情報の入力!F56), "-"), "-")</f>
        <v>-</v>
      </c>
      <c r="H34" s="24" t="str">
        <f>IF(A34&lt;=①基本情報と建物情報の入力!$G$20,IF(①基本情報と建物情報の入力!H56&gt;=1, ①基本情報と建物情報の入力!$E56*(1-(0.24/①基本情報と建物情報の入力!$H56))*0.64,"-"), "-")</f>
        <v>-</v>
      </c>
      <c r="I34" s="16" t="str">
        <f>IF(A34&lt;=①基本情報と建物情報の入力!$G$20,IF(①基本情報と建物情報の入力!H56&gt;=1,①基本情報と建物情報の入力!$E56*0.12/①基本情報と建物情報の入力!$H56,"-"), "-")</f>
        <v>-</v>
      </c>
      <c r="J34" s="16" t="str">
        <f>IF(A34&lt;=①基本情報と建物情報の入力!$G$20,IF(①基本情報と建物情報の入力!H56&gt;=1,①基本情報と建物情報の入力!$E56*(1-(0.24/①基本情報と建物情報の入力!$H56))*0.36,"-"), "-")</f>
        <v>-</v>
      </c>
      <c r="K34" s="25" t="str">
        <f>IF(A34&lt;=①基本情報と建物情報の入力!$G$20,IF(①基本情報と建物情報の入力!H56&gt;=1,①基本情報と建物情報の入力!$E56*0.12/①基本情報と建物情報の入力!$H56,"-"), "-")</f>
        <v>-</v>
      </c>
      <c r="L34" s="24" t="str">
        <f>IF($A34&lt;=①基本情報と建物情報の入力!$G$20, IF(①基本情報と建物情報の入力!H56&gt;=1,D34*$C34-H34, "-"), "-")</f>
        <v>-</v>
      </c>
      <c r="M34" s="16" t="str">
        <f>IF($A34&lt;=①基本情報と建物情報の入力!$G$20, IF(①基本情報と建物情報の入力!H56&gt;=1,E34*$C34-I34, "-"), "-")</f>
        <v>-</v>
      </c>
      <c r="N34" s="16" t="str">
        <f>IF($A34&lt;=①基本情報と建物情報の入力!$G$20, IF(①基本情報と建物情報の入力!H56&gt;=1,D34*$C34-J34-1.6*①基本情報と建物情報の入力!$H56, "-"), "-")</f>
        <v>-</v>
      </c>
      <c r="O34" s="25" t="str">
        <f>IF($A34&lt;=①基本情報と建物情報の入力!$G$20, IF(①基本情報と建物情報の入力!H56&gt;=1,E34*$C34-K34, "-"), "-")</f>
        <v>-</v>
      </c>
      <c r="P34" s="24" t="str">
        <f>IF(A34&lt;=①基本情報と建物情報の入力!$G$20, IF(①基本情報と建物情報の入力!H56&gt;=1,①基本情報と建物情報の入力!C56/①基本情報と建物情報の入力!H56, "-"), "-")</f>
        <v>-</v>
      </c>
      <c r="Q34" s="16" t="str">
        <f>IF(A34&lt;=①基本情報と建物情報の入力!$G$20, IF(①基本情報と建物情報の入力!H56&gt;=2, ①基本情報と建物情報の入力!C56/①基本情報と建物情報の入力!H56, "-"),"-")</f>
        <v>-</v>
      </c>
      <c r="R34" s="25" t="str">
        <f>IF(A34&lt;=①基本情報と建物情報の入力!$G$20,IF(①基本情報と建物情報の入力!H56&gt;=3, ①基本情報と建物情報の入力!C56/①基本情報と建物情報の入力!H56, "-"),"-")</f>
        <v>-</v>
      </c>
      <c r="S34" s="24" t="str">
        <f>IF($A34&lt;=①基本情報と建物情報の入力!$G$20, IF(①基本情報と建物情報の入力!$H56&gt;=1, IF(①基本情報と建物情報の入力!$I56="有り", P34*室面積の比率!$B$4, P34*室面積の比率!$B$5),"-"), "-")</f>
        <v>-</v>
      </c>
      <c r="T34" s="16" t="str">
        <f>IF($A34&lt;=①基本情報と建物情報の入力!$G$20, IF(①基本情報と建物情報の入力!$H56&gt;=2, IF(①基本情報と建物情報の入力!$I56="有り", Q34*室面積の比率!$B$4, Q34*室面積の比率!$B$5),"-"), "-")</f>
        <v>-</v>
      </c>
      <c r="U34" s="25" t="str">
        <f>IF($A34&lt;=①基本情報と建物情報の入力!$G$20, IF(①基本情報と建物情報の入力!$H56&gt;=3, IF(①基本情報と建物情報の入力!$I56="有り", R34*室面積の比率!$B$4, R34*室面積の比率!$B$5),"-"), "-")</f>
        <v>-</v>
      </c>
      <c r="V34" s="24" t="str">
        <f>IF($A34&lt;=①基本情報と建物情報の入力!$G$20, IF(①基本情報と建物情報の入力!$H56&gt;=1, IF(①基本情報と建物情報の入力!$I56="有り", P34*室面積の比率!$C$4, 0),"-"), "-")</f>
        <v>-</v>
      </c>
      <c r="W34" s="16" t="str">
        <f>IF($A34&lt;=①基本情報と建物情報の入力!$G$20, IF(①基本情報と建物情報の入力!$H56&gt;=2, IF(①基本情報と建物情報の入力!$I56="有り", Q34*室面積の比率!$C$4, 0),"-"), "-")</f>
        <v>-</v>
      </c>
      <c r="X34" s="25" t="str">
        <f>IF($A34&lt;=①基本情報と建物情報の入力!$G$20, IF(①基本情報と建物情報の入力!$H56&gt;=3, IF(①基本情報と建物情報の入力!$I56="有り", R34*室面積の比率!$C$4, 0),"-"), "-")</f>
        <v>-</v>
      </c>
      <c r="Y34" s="24" t="str">
        <f>IF(A34&lt;=①基本情報と建物情報の入力!$G$20, IF(①基本情報と建物情報の入力!H56&gt;=1, F34/①基本情報と建物情報の入力!H56, "-"),"-")</f>
        <v>-</v>
      </c>
      <c r="Z34" s="16" t="str">
        <f>IF(A34&lt;=①基本情報と建物情報の入力!$G$20, IF(①基本情報と建物情報の入力!H56&gt;=2, F34/①基本情報と建物情報の入力!H56, "-"),"-")</f>
        <v>-</v>
      </c>
      <c r="AA34" s="25" t="str">
        <f>IF(A34&lt;=①基本情報と建物情報の入力!$G$20, IF(①基本情報と建物情報の入力!H56&gt;=3, F34/①基本情報と建物情報の入力!H56, "-"),"-")</f>
        <v>-</v>
      </c>
      <c r="AB34" s="24" t="str">
        <f>IF(A34&lt;=①基本情報と建物情報の入力!$G$20, IF(①基本情報と建物情報の入力!H56&gt;=1, G34/①基本情報と建物情報の入力!H56, "-"),"-")</f>
        <v>-</v>
      </c>
      <c r="AC34" s="16" t="str">
        <f>IF(A34&lt;=①基本情報と建物情報の入力!$G$20, IF(①基本情報と建物情報の入力!H56&gt;=2, G34/①基本情報と建物情報の入力!H56, "-"),"-")</f>
        <v>-</v>
      </c>
      <c r="AD34" s="25" t="str">
        <f>IF(A34&lt;=①基本情報と建物情報の入力!$G$20, IF(①基本情報と建物情報の入力!H56&gt;=3, G34/①基本情報と建物情報の入力!H56, "-"),"-")</f>
        <v>-</v>
      </c>
      <c r="AE34" s="24" t="str">
        <f>IF(A34&lt;=①基本情報と建物情報の入力!$G$20, IF(①基本情報と建物情報の入力!H56&gt;=1,H34/①基本情報と建物情報の入力!H56,"-"), "-")</f>
        <v>-</v>
      </c>
      <c r="AF34" s="16" t="str">
        <f>IF(A34&lt;=①基本情報と建物情報の入力!$G$20,IF(①基本情報と建物情報の入力!H56&gt;=1,I34,"-"), "-")</f>
        <v>-</v>
      </c>
      <c r="AG34" s="16" t="str">
        <f>IF(A34&lt;=①基本情報と建物情報の入力!$G$20,IF(①基本情報と建物情報の入力!H56&gt;=1,J34/①基本情報と建物情報の入力!H56,"-"), "-")</f>
        <v>-</v>
      </c>
      <c r="AH34" s="25" t="str">
        <f>IF(A34&lt;=①基本情報と建物情報の入力!$G$20,IF(①基本情報と建物情報の入力!H56&gt;=1,IF(①基本情報と建物情報の入力!H56=1, K34,0), "-"),"-")</f>
        <v>-</v>
      </c>
      <c r="AI34" s="24" t="str">
        <f>IF(A34&lt;=①基本情報と建物情報の入力!$G$20, IF(①基本情報と建物情報の入力!H56&gt;=2, H34/①基本情報と建物情報の入力!H56,"-"),"-")</f>
        <v>-</v>
      </c>
      <c r="AJ34" s="16" t="str">
        <f>IF(A34&lt;=①基本情報と建物情報の入力!$G$20,IF(①基本情報と建物情報の入力!H56&gt;=2, 0, "-"), "-")</f>
        <v>-</v>
      </c>
      <c r="AK34" s="16" t="str">
        <f>IF(A34&lt;=①基本情報と建物情報の入力!$G$20, IF(①基本情報と建物情報の入力!H56&gt;=2, J34/①基本情報と建物情報の入力!H56,"-"),"-")</f>
        <v>-</v>
      </c>
      <c r="AL34" s="25" t="str">
        <f>IF(A34&lt;=①基本情報と建物情報の入力!$G$20, IF(①基本情報と建物情報の入力!H56&gt;=2, K34, "-"), "-")</f>
        <v>-</v>
      </c>
      <c r="AM34" s="24" t="str">
        <f>IF(A34&lt;=①基本情報と建物情報の入力!$G$20, IF(①基本情報と建物情報の入力!H56&gt;=3, H34/①基本情報と建物情報の入力!H56,"-"), "-")</f>
        <v>-</v>
      </c>
      <c r="AN34" s="16" t="str">
        <f>IF(A34&lt;=①基本情報と建物情報の入力!$G$20, IF(①基本情報と建物情報の入力!H56&gt;=3, 0, "-"),"-")</f>
        <v>-</v>
      </c>
      <c r="AO34" s="16" t="str">
        <f>IF(A34&lt;=①基本情報と建物情報の入力!$G$20,IF(①基本情報と建物情報の入力!H56&gt;=3, J34/①基本情報と建物情報の入力!H56,"-"),"-")</f>
        <v>-</v>
      </c>
      <c r="AP34" s="25" t="str">
        <f>IF(A34&lt;=①基本情報と建物情報の入力!$G$20,IF(①基本情報と建物情報の入力!H56&gt;=3, 0, "-"),"-")</f>
        <v>-</v>
      </c>
      <c r="AQ34" s="24" t="str">
        <f>IF(A34&lt;=①基本情報と建物情報の入力!$G$20,IF(①基本情報と建物情報の入力!H56&gt;=1,1.6,"-"), "-")</f>
        <v>-</v>
      </c>
      <c r="AR34" s="16" t="str">
        <f>IF(A34&lt;=①基本情報と建物情報の入力!$G$20, IF(①基本情報と建物情報の入力!H56&gt;=2, 1.6, "-"), "-")</f>
        <v>-</v>
      </c>
      <c r="AS34" s="25" t="str">
        <f>IF(A34&lt;=①基本情報と建物情報の入力!$G$20, IF(①基本情報と建物情報の入力!H56&gt;=3, 1.6, "-"), "-")</f>
        <v>-</v>
      </c>
      <c r="AT34" s="24" t="str">
        <f>IF(A34&lt;=①基本情報と建物情報の入力!$G$20, IF(①基本情報と建物情報の入力!H56&gt;=1,L34/①基本情報と建物情報の入力!H56, "-"), "-")</f>
        <v>-</v>
      </c>
      <c r="AU34" s="16" t="str">
        <f>IF(A34&lt;=①基本情報と建物情報の入力!$G$20, IF(①基本情報と建物情報の入力!H56&gt;=1,M34, "-"), "-")</f>
        <v>-</v>
      </c>
      <c r="AV34" s="16" t="str">
        <f>IF(A34&lt;=①基本情報と建物情報の入力!$G$20, IF(①基本情報と建物情報の入力!H56&gt;=1,N34/①基本情報と建物情報の入力!H56, "-"), "-")</f>
        <v>-</v>
      </c>
      <c r="AW34" s="25" t="str">
        <f>IF(A34&lt;=①基本情報と建物情報の入力!$G$20, IF(①基本情報と建物情報の入力!H56&gt;=1, IF(①基本情報と建物情報の入力!H56=1, O34, 0), "-"), "-")</f>
        <v>-</v>
      </c>
      <c r="AX34" s="24" t="str">
        <f>IF(A34&lt;=①基本情報と建物情報の入力!$G$20, IF(①基本情報と建物情報の入力!H56&gt;=2, L34/①基本情報と建物情報の入力!H56, "-"), "-")</f>
        <v>-</v>
      </c>
      <c r="AY34" s="16" t="str">
        <f>IF(A34&lt;=①基本情報と建物情報の入力!$G$20, IF(①基本情報と建物情報の入力!H56&gt;=2, 0, "-"), "-")</f>
        <v>-</v>
      </c>
      <c r="AZ34" s="16" t="str">
        <f>IF(A34&lt;=①基本情報と建物情報の入力!$G$20, IF(①基本情報と建物情報の入力!H56&gt;=2, N34/①基本情報と建物情報の入力!H56, "-"), "-")</f>
        <v>-</v>
      </c>
      <c r="BA34" s="25" t="str">
        <f>IF(A34&lt;=①基本情報と建物情報の入力!$G$20, IF(①基本情報と建物情報の入力!H56&gt;=2, O34, "-"),"-")</f>
        <v>-</v>
      </c>
      <c r="BB34" s="24" t="str">
        <f>IF(A34&lt;=①基本情報と建物情報の入力!$G$20, IF(①基本情報と建物情報の入力!H56&gt;=3, L34/①基本情報と建物情報の入力!H56, "-"),"-")</f>
        <v>-</v>
      </c>
      <c r="BC34" s="16" t="str">
        <f>IF(A34&lt;=①基本情報と建物情報の入力!$G$20, IF(①基本情報と建物情報の入力!H56&gt;=3, 0, "-"), "-")</f>
        <v>-</v>
      </c>
      <c r="BD34" s="16" t="str">
        <f>IF(A34&lt;=①基本情報と建物情報の入力!$G$20, IF(①基本情報と建物情報の入力!H56&gt;=3, N34/①基本情報と建物情報の入力!H56, "-"),"-")</f>
        <v>-</v>
      </c>
      <c r="BE34" s="25" t="str">
        <f>IF(A34&lt;=①基本情報と建物情報の入力!$G$20, IF(①基本情報と建物情報の入力!H56&gt;=3, 0, "-"), "-")</f>
        <v>-</v>
      </c>
      <c r="BF34" s="24" t="str">
        <f>IF(A34&lt;=①基本情報と建物情報の入力!$G$20, IF(①基本情報と建物情報の入力!H56=1, 0, IF(①基本情報と建物情報の入力!H56&gt;=2, E34*C34, "-")), "-")</f>
        <v>-</v>
      </c>
      <c r="BG34" s="16" t="str">
        <f>IF(A34&lt;=①基本情報と建物情報の入力!$G$20, IF(①基本情報と建物情報の入力!H56&gt;=2, E34*C34, "-"),"-")</f>
        <v>-</v>
      </c>
      <c r="BH34" s="25" t="str">
        <f>IF(A34&lt;=①基本情報と建物情報の入力!$G$20, IF(①基本情報と建物情報の入力!H56&gt;=3, E34*C34*2, "-"), "-")</f>
        <v>-</v>
      </c>
      <c r="BI34" s="24" t="str">
        <f>IF(A34&lt;=①基本情報と建物情報の入力!$G$20, IF(①基本情報と建物情報の入力!H56&gt;=1, IF(A34=1, 0, P34-AB34), "-"), "-")</f>
        <v>-</v>
      </c>
      <c r="BJ34" s="16" t="str">
        <f>IF(A34&lt;=①基本情報と建物情報の入力!$G$20, IF(①基本情報と建物情報の入力!H56&gt;=2, IF(A34=1, 0, Q34-AC34), "-"),"-")</f>
        <v>-</v>
      </c>
      <c r="BK34" s="25" t="str">
        <f>IF(A34&lt;=①基本情報と建物情報の入力!$G$20, IF(①基本情報と建物情報の入力!H56&gt;=3, IF(A34=1, 0, R34-AD34), "-"),"-")</f>
        <v>-</v>
      </c>
      <c r="BL34" s="24" t="str">
        <f>IF(A34&lt;=①基本情報と建物情報の入力!$G$20, IF(①基本情報と建物情報の入力!H56&gt;=1, IF(A34=①基本情報と建物情報の入力!$G$20, 0, P34-Y34), "-"), "-")</f>
        <v>-</v>
      </c>
      <c r="BM34" s="16" t="str">
        <f>IF(A34&lt;=①基本情報と建物情報の入力!$G$20, IF(①基本情報と建物情報の入力!H56&gt;=2, IF(A34=①基本情報と建物情報の入力!$G$20, 0, Q34-Z34), "-"), "-")</f>
        <v>-</v>
      </c>
      <c r="BN34" s="25" t="str">
        <f>IF(A34&lt;=①基本情報と建物情報の入力!$G$20, IF(①基本情報と建物情報の入力!H56&gt;=3, IF(A34=①基本情報と建物情報の入力!$G$20, 0, R34-AA34), "-"), "-")</f>
        <v>-</v>
      </c>
      <c r="BO34" s="99"/>
      <c r="BP34" s="24" t="str">
        <f>IF(A34&lt;=①基本情報と建物情報の入力!$G$20,IF(①基本情報と建物情報の入力!H56&gt;=1,IF(①基本情報と建物情報の入力!H56=1,C34*2/2,C34/2), "-"), "-")</f>
        <v>-</v>
      </c>
      <c r="BQ34" s="16" t="str">
        <f>IF(A34&lt;=①基本情報と建物情報の入力!$G$20, IF(①基本情報と建物情報の入力!H56&gt;=1, C34*2/2, "-"), "-")</f>
        <v>-</v>
      </c>
      <c r="BR34" s="16" t="str">
        <f>IF(A34&lt;=①基本情報と建物情報の入力!$G$20, IF(①基本情報と建物情報の入力!H56&gt;=1, IF(①基本情報と建物情報の入力!H56=1, C34*2/2, C34/2), "-"), "-")</f>
        <v>-</v>
      </c>
      <c r="BS34" s="25" t="str">
        <f>IF(A34&lt;=①基本情報と建物情報の入力!$G$20, IF(①基本情報と建物情報の入力!H56&gt;=1, IF(①基本情報と建物情報の入力!H56=1, C34*2/2, 0), "-"), "-")</f>
        <v>-</v>
      </c>
      <c r="BT34" s="24" t="str">
        <f>IF(A34&lt;=①基本情報と建物情報の入力!$G$20, IF(①基本情報と建物情報の入力!H56&gt;=2, C34/2, "-"), "-")</f>
        <v>-</v>
      </c>
      <c r="BU34" s="16" t="str">
        <f>IF(A34&lt;=①基本情報と建物情報の入力!$G$20, IF(①基本情報と建物情報の入力!H56&gt;=2, 0, "-"), "-")</f>
        <v>-</v>
      </c>
      <c r="BV34" s="16" t="str">
        <f>IF(A34&lt;=①基本情報と建物情報の入力!$G$20, IF(①基本情報と建物情報の入力!H56&gt;=2, C34/2, "-"), "-")</f>
        <v>-</v>
      </c>
      <c r="BW34" s="25" t="str">
        <f>IF(A34&lt;=①基本情報と建物情報の入力!$G$20, IF(①基本情報と建物情報の入力!H56&gt;=2, C34*2/2, "-"), "-")</f>
        <v>-</v>
      </c>
      <c r="BX34" s="24" t="str">
        <f>IF(A34&lt;=①基本情報と建物情報の入力!$G$20, IF(①基本情報と建物情報の入力!H56&gt;=3, 0, "-"), "-")</f>
        <v>-</v>
      </c>
      <c r="BY34" s="16" t="str">
        <f>IF(A34&lt;=①基本情報と建物情報の入力!$G$20, IF(①基本情報と建物情報の入力!H56&gt;=3, 0, "-"), "-")</f>
        <v>-</v>
      </c>
      <c r="BZ34" s="16" t="str">
        <f>IF(A34&lt;=①基本情報と建物情報の入力!$G$20, IF(①基本情報と建物情報の入力!H56&gt;=3, 0, "-"), "-")</f>
        <v>-</v>
      </c>
      <c r="CA34" s="25" t="str">
        <f>IF(A34&lt;=①基本情報と建物情報の入力!$G$20, IF(①基本情報と建物情報の入力!H56&gt;=3, 0, "-"), "-")</f>
        <v>-</v>
      </c>
      <c r="CB34" s="24" t="str">
        <f>IF(A34&lt;=①基本情報と建物情報の入力!$G$20,IF(①基本情報と建物情報の入力!H56&gt;=1, IF(F34&gt;0, IF(A34=①基本情報と建物情報の入力!$G$20, IF(①基本情報と建物情報の入力!H56=1, (D34+E34)*2, D34/①基本情報と建物情報の入力!H56*2+E34), IF(①基本情報と建物情報の入力!H56=1, (D34+F34/D34*2), D34/①基本情報と建物情報の入力!H56+F34/D34)),0),"-"),"-")</f>
        <v>-</v>
      </c>
      <c r="CC34" s="16" t="str">
        <f>IF(A34&lt;=①基本情報と建物情報の入力!$G$20, IF(①基本情報と建物情報の入力!H56&gt;=2, IF(F34&gt;0, IF(A34=①基本情報と建物情報の入力!$G$20, D34/①基本情報と建物情報の入力!H56*2+E34, D34/①基本情報と建物情報の入力!H56+F34/D34), 0),"-"),"-")</f>
        <v>-</v>
      </c>
      <c r="CD34" s="25" t="str">
        <f>IF(A34&lt;=①基本情報と建物情報の入力!$G$20, IF(①基本情報と建物情報の入力!H56&gt;=3, IF(F34&gt;0, IF(A34=①基本情報と建物情報の入力!$G$20, D34/①基本情報と建物情報の入力!H56*2, D34/①基本情報と建物情報の入力!H56),0),"-"),"-")</f>
        <v>-</v>
      </c>
      <c r="CE34" s="24" t="str">
        <f>IF(A34&lt;=①基本情報と建物情報の入力!$G$20, IF(①基本情報と建物情報の入力!H56&gt;=1, IF(A34=1,0, IF(G34&gt;0, IF(①基本情報と建物情報の入力!H56=1, D34+G34/D34*2, D34/①基本情報と建物情報の入力!H56+G34/D34),0)),"-"),"-")</f>
        <v>-</v>
      </c>
      <c r="CF34" s="16" t="str">
        <f>IF(A34&lt;=①基本情報と建物情報の入力!$G$20, IF(①基本情報と建物情報の入力!H56&gt;=2, IF(A34=1, 0, IF(G34&gt;0, D34/①基本情報と建物情報の入力!H56+G34/D34, 0)),"-"),"-")</f>
        <v>-</v>
      </c>
      <c r="CG34" s="25" t="str">
        <f>IF(A34&lt;=①基本情報と建物情報の入力!$G$20, IF(①基本情報と建物情報の入力!H56&gt;=3, IF(A34=1, 0, IF(G34&gt;0, D34/①基本情報と建物情報の入力!H56,0)),"-"), "-")</f>
        <v>-</v>
      </c>
      <c r="CH34" s="24" t="str">
        <f>IF(A34&lt;=①基本情報と建物情報の入力!$G$20, IF(①基本情報と建物情報の入力!H56&gt;=1, IF(①基本情報と建物情報の入力!H56=1, D34/①基本情報と建物情報の入力!H56/20*C34, C34/2+D34/①基本情報と建物情報の入力!H56/20*C34), "-"), "-")</f>
        <v>-</v>
      </c>
      <c r="CI34" s="16" t="str">
        <f>IF(A34&lt;=①基本情報と建物情報の入力!$G$20, IF(①基本情報と建物情報の入力!H56&gt;=1, C34*E34/20, "-"), "-")</f>
        <v>-</v>
      </c>
      <c r="CJ34" s="16" t="str">
        <f>IF(A34&lt;=①基本情報と建物情報の入力!$G$20, IF(①基本情報と建物情報の入力!H56&gt;=1,IF(①基本情報と建物情報の入力!H56=1, D34/①基本情報と建物情報の入力!H56/20*C34, C34/2+D34/①基本情報と建物情報の入力!H56/20*C34), "-"), "-")</f>
        <v>-</v>
      </c>
      <c r="CK34" s="25" t="str">
        <f>IF(A34&lt;=①基本情報と建物情報の入力!$G$20, IF(①基本情報と建物情報の入力!H56&gt;=1, IF(①基本情報と建物情報の入力!H56=1, C34*E34/20, 0), "-"), "-")</f>
        <v>-</v>
      </c>
      <c r="CL34" s="24" t="str">
        <f>IF(A34&lt;=①基本情報と建物情報の入力!$G$20, IF(①基本情報と建物情報の入力!H56&gt;=2, C34/2+D34/①基本情報と建物情報の入力!H56/20*C34,"-"), "-")</f>
        <v>-</v>
      </c>
      <c r="CM34" s="16" t="str">
        <f>IF(A34&lt;=①基本情報と建物情報の入力!$G$20, IF(①基本情報と建物情報の入力!H56&gt;=2, 0,"-"), "-")</f>
        <v>-</v>
      </c>
      <c r="CN34" s="16" t="str">
        <f>IF(A34&lt;=①基本情報と建物情報の入力!$G$20, IF(①基本情報と建物情報の入力!H56&gt;=2, C34/2+D34/①基本情報と建物情報の入力!H56/20*C34,"-"), "-")</f>
        <v>-</v>
      </c>
      <c r="CO34" s="25" t="str">
        <f>IF(A34&lt;=①基本情報と建物情報の入力!$G$20, IF(①基本情報と建物情報の入力!H56&gt;=2, C34*E34/20, "-"), "-")</f>
        <v>-</v>
      </c>
      <c r="CP34" s="24" t="str">
        <f>IF(A34&lt;=①基本情報と建物情報の入力!$G$20, IF(①基本情報と建物情報の入力!H56&gt;=3, C34+D34/①基本情報と建物情報の入力!H56/20*C34, "-"), "-")</f>
        <v>-</v>
      </c>
      <c r="CQ34" s="16" t="str">
        <f>IF(A34&lt;=①基本情報と建物情報の入力!$G$20, IF(①基本情報と建物情報の入力!H56&gt;=3, 0, "-"), "-")</f>
        <v>-</v>
      </c>
      <c r="CR34" s="16" t="str">
        <f>IF(A34&lt;=①基本情報と建物情報の入力!$G$20, IF(①基本情報と建物情報の入力!H56&gt;=3, C34+D34/①基本情報と建物情報の入力!H56/20*C34, "-"), "-")</f>
        <v>-</v>
      </c>
      <c r="CS34" s="25" t="str">
        <f>IF(A34&lt;=①基本情報と建物情報の入力!$G$20, IF(①基本情報と建物情報の入力!H56&gt;=3, 0, "-"), "-")</f>
        <v>-</v>
      </c>
      <c r="CT34" s="24" t="str">
        <f>IF(A34&lt;=①基本情報と建物情報の入力!$G$20, IF(①基本情報と建物情報の入力!H56&gt;=1, IF(F34&gt;0, IF(A34=①基本情報と建物情報の入力!$G$20, IF(①基本情報と建物情報の入力!H56=1, D34*E34/20/①基本情報と建物情報の入力!H56*2, E34/2+D34*E34/20/①基本情報と建物情報の入力!H56*2),IF(①基本情報と建物情報の入力!H56=1, F34/10/①基本情報と建物情報の入力!H56,F34/D34/2+F34/10/①基本情報と建物情報の入力!H56)),0),"-"),"-")</f>
        <v>-</v>
      </c>
      <c r="CU34" s="16" t="str">
        <f>IF(A34&lt;=①基本情報と建物情報の入力!$G$20, IF(①基本情報と建物情報の入力!H56&gt;=2, IF(F34&gt;0, IF(A34=①基本情報と建物情報の入力!$G$20,E34/2+D34*E34/20/①基本情報と建物情報の入力!H56*2, F34/D34/2+F34/10/①基本情報と建物情報の入力!H56),0),"-"),"-")</f>
        <v>-</v>
      </c>
      <c r="CV34" s="25" t="str">
        <f>IF(A34&lt;=①基本情報と建物情報の入力!$G$20, IF(①基本情報と建物情報の入力!H56&gt;=3, IF(F34&gt;0, IF(A34=①基本情報と建物情報の入力!$G$20, E34+E34*D34/20/①基本情報と建物情報の入力!H56*2, F34/D34+F34/10/①基本情報と建物情報の入力!H56),0),"-"), "-")</f>
        <v>-</v>
      </c>
      <c r="CW34" s="24" t="str">
        <f>IF(A34&lt;=①基本情報と建物情報の入力!$G$20, IF(①基本情報と建物情報の入力!H56&gt;=1, IF(A34=1, IF(A34=①基本情報と建物情報の入力!$G$20, 0, IF(F34&gt;0, 0, IF(G35&gt;0, 0, D34/①基本情報と建物情報の入力!H56/2))), IF(A34=①基本情報と建物情報の入力!$G$20, IF(G34&gt;0, 0, IF(F33&gt;0, 0, D34/①基本情報と建物情報の入力!H56/2)), IF(F34&gt;0, IF(G34&gt;0, 0, IF(F33&gt;0, 0, D34/①基本情報と建物情報の入力!H56/2)), IF(G34&gt;0, IF(G35&gt;0, 0, D34/①基本情報と建物情報の入力!H56/2), IF(G35&gt;0, IF(F33&gt;0, 0,D34/①基本情報と建物情報の入力!H56/2), IF(F33&gt;0, D34/①基本情報と建物情報の入力!H56/2, D34/①基本情報と建物情報の入力!H56)))))),"-"),"-")</f>
        <v>-</v>
      </c>
      <c r="CX34" s="16" t="str">
        <f>IF(A34&lt;=①基本情報と建物情報の入力!$G$20, IF(①基本情報と建物情報の入力!H56&gt;=1, IF(A34=1, IF(A34=①基本情報と建物情報の入力!$G$20, 0, E34/2), IF(A34=①基本情報と建物情報の入力!$G$20, E34/2, E34)),"-"),"-")</f>
        <v>-</v>
      </c>
      <c r="CY34" s="16" t="str">
        <f>IF(A34&lt;=①基本情報と建物情報の入力!$G$20, IF(①基本情報と建物情報の入力!H56&gt;=1, IF(A34=1, IF(A34=①基本情報と建物情報の入力!$G$20, 0, D34/①基本情報と建物情報の入力!H56/2), IF(A34=①基本情報と建物情報の入力!$G$20, D34/①基本情報と建物情報の入力!H56/2, D34/①基本情報と建物情報の入力!H56)),"-"),"-")</f>
        <v>-</v>
      </c>
      <c r="CZ34" s="25" t="str">
        <f>IF(A34&lt;=①基本情報と建物情報の入力!$G$20, IF(①基本情報と建物情報の入力!H56&gt;=1, IF(A34=1, IF(A34=①基本情報と建物情報の入力!$G$20, 0, IF(①基本情報と建物情報の入力!H56=1, E34/2, 0)), IF(A34=①基本情報と建物情報の入力!$G$20, IF(①基本情報と建物情報の入力!H56=1, E34/2, 0),IF(①基本情報と建物情報の入力!H56=1, E34, 0))),"-"),"-")</f>
        <v>-</v>
      </c>
      <c r="DA34" s="46" t="str">
        <f>IF(A34&lt;=①基本情報と建物情報の入力!$G$20, IF(①基本情報と建物情報の入力!H56&gt;=2, IF(A34=1, IF(A34=①基本情報と建物情報の入力!$G$20, 0, IF(F34&gt;0, 0, IF(G35&gt;0, 0, D34/①基本情報と建物情報の入力!H56/2))), IF(A34=①基本情報と建物情報の入力!$G$20, IF(G34&gt;0, 0, IF(F33&gt;0, 0, D34/①基本情報と建物情報の入力!H56/2)), IF(F34&gt;0, IF(G34&gt;0, 0, IF(F33&gt;0, 0, D34/①基本情報と建物情報の入力!H56/2)), IF(G34&gt;0, IF(G35&gt;0, 0, D34/①基本情報と建物情報の入力!H56/2), IF(G35&gt;0,IF(F33&gt;0, 0, D34/①基本情報と建物情報の入力!H56/2), IF(F33&gt;0, D34/①基本情報と建物情報の入力!H56/2, D34/①基本情報と建物情報の入力!H56)))))),"-"),"-")</f>
        <v>-</v>
      </c>
      <c r="DB34" s="16" t="str">
        <f>IF(A34&lt;=①基本情報と建物情報の入力!$G$20, IF(①基本情報と建物情報の入力!H56&gt;=2, 0,"-"),"-")</f>
        <v>-</v>
      </c>
      <c r="DC34" s="16" t="str">
        <f>IF(A34&lt;=①基本情報と建物情報の入力!$G$20, IF(①基本情報と建物情報の入力!H56&gt;=2, IF(A34=1, IF(A34=①基本情報と建物情報の入力!$G$20, 0, D34/①基本情報と建物情報の入力!H56/2), IF(A34=①基本情報と建物情報の入力!$G$20, D34/①基本情報と建物情報の入力!H56/2, D34/①基本情報と建物情報の入力!H56)),"-"),"-")</f>
        <v>-</v>
      </c>
      <c r="DD34" s="25" t="str">
        <f>IF(A34&lt;=①基本情報と建物情報の入力!$G$20, IF(①基本情報と建物情報の入力!H56&gt;=2, IF(A34=1, IF(A34=①基本情報と建物情報の入力!$G$20, 0, E34/2), IF(A34=①基本情報と建物情報の入力!$G$20, E34/2, E34)),"-"),"-")</f>
        <v>-</v>
      </c>
      <c r="DE34" s="47" t="str">
        <f>IF(A34&lt;=①基本情報と建物情報の入力!$G$20, IF(①基本情報と建物情報の入力!H56&gt;=3, IF(A34=1, IF(A34=①基本情報と建物情報の入力!$G$20, 0, IF(F34&gt;0, 0, IF(G35&gt;0, 0, D34/①基本情報と建物情報の入力!H56/2))), IF(A34=①基本情報と建物情報の入力!$G$20, IF(G34&gt;0, 0, IF(F33&gt;0, 0, D34/①基本情報と建物情報の入力!H56/2)), IF(F34&gt;0, IF(G34&gt;0, 0, IF(F33&gt;0, 0, D34/①基本情報と建物情報の入力!H56/2)), IF(G34&gt;0, IF(G35&gt;0, 0, D34/①基本情報と建物情報の入力!H56/2), IF(G35&gt;0, IF(F33&gt;0, 0, D34/①基本情報と建物情報の入力!H56/2), IF(F33&gt;0, D34/①基本情報と建物情報の入力!H56/2, D34/①基本情報と建物情報の入力!H56)))))),"-"),"-")</f>
        <v>-</v>
      </c>
      <c r="DF34" s="16" t="str">
        <f>IF(A34&lt;=①基本情報と建物情報の入力!$G$20, IF(①基本情報と建物情報の入力!H56&gt;=3, 0, "-"),"-")</f>
        <v>-</v>
      </c>
      <c r="DG34" s="16" t="str">
        <f>IF(A34&lt;=①基本情報と建物情報の入力!$G$20, IF(①基本情報と建物情報の入力!H56&gt;=3, IF(A34=1, IF(A34=①基本情報と建物情報の入力!$G$20, 0, D34/①基本情報と建物情報の入力!H56/2), IF(A34=①基本情報と建物情報の入力!$G$20, D34/①基本情報と建物情報の入力!H56/2, D34/①基本情報と建物情報の入力!H56)),"-"),"-")</f>
        <v>-</v>
      </c>
      <c r="DH34" s="25" t="str">
        <f>IF(A34&lt;=①基本情報と建物情報の入力!$G$20, IF(①基本情報と建物情報の入力!H56&gt;=3, 0, "-"),"-")</f>
        <v>-</v>
      </c>
      <c r="DI34" s="24" t="str">
        <f>IF(A34&lt;=①基本情報と建物情報の入力!$G$20, IF(①基本情報と建物情報の入力!H56&gt;=1, IF(A34=1, 0, IF(G34&gt;0, IF(①基本情報と建物情報の入力!H56=1, G34/10/①基本情報と建物情報の入力!H56, G34/D34/2+G34/10/①基本情報と建物情報の入力!H56), 0)),"-"),"-")</f>
        <v>-</v>
      </c>
      <c r="DJ34" s="16" t="str">
        <f>IF(A34&lt;=①基本情報と建物情報の入力!$G$20, IF(①基本情報と建物情報の入力!H56&gt;=2, IF(A34=1, 0, IF(G34&gt;0, G34/D34/2+G34/10/①基本情報と建物情報の入力!H56, 0)),"-"),"-")</f>
        <v>-</v>
      </c>
      <c r="DK34" s="25" t="str">
        <f>IF(A34&lt;=①基本情報と建物情報の入力!$G$20, IF(①基本情報と建物情報の入力!H56&gt;=3, IF(A34=1, 0, IF(G34&gt;0, G34/D34+G34/10/①基本情報と建物情報の入力!H56, 0)),"-"),"-")</f>
        <v>-</v>
      </c>
      <c r="DL34" s="24" t="str">
        <f>IF(A34&lt;=①基本情報と建物情報の入力!$G$20, IF(①基本情報と建物情報の入力!H56&gt;=1, IF(A34=1, IF(A34=①基本情報と建物情報の入力!$G$20, 0, IF(F34&gt;0, D34/①基本情報と建物情報の入力!H56/2, 0)), IF(A34=①基本情報と建物情報の入力!$G$20, IF(F33&gt;0, D34/①基本情報と建物情報の入力!H56/2, 0), IF(F34&gt;0, IF(F33&gt;0, D34/①基本情報と建物情報の入力!H56, D34/①基本情報と建物情報の入力!H56/2), IF(F33&gt;0, D34/①基本情報と建物情報の入力!H56/2, 0)))),"-"),"-")</f>
        <v>-</v>
      </c>
      <c r="DM34" s="16" t="str">
        <f>IF(A34&lt;=①基本情報と建物情報の入力!$G$20, IF(①基本情報と建物情報の入力!H56&gt;=2, IF(A34=1, IF(A34=①基本情報と建物情報の入力!$G$20, 0, IF(F34&gt;0, D34/①基本情報と建物情報の入力!H56/2, 0)), IF(A34=①基本情報と建物情報の入力!$G$20, IF(F33&gt;0, D34/①基本情報と建物情報の入力!H56/2, 0), IF(F34&gt;0, IF(F33&gt;0, D34/①基本情報と建物情報の入力!H56, D34/①基本情報と建物情報の入力!H56/2), IF(F33&gt;0, D34/①基本情報と建物情報の入力!H56/2, 0)))),"-"),"-")</f>
        <v>-</v>
      </c>
      <c r="DN34" s="25" t="str">
        <f>IF(A34&lt;=①基本情報と建物情報の入力!$G$20, IF(①基本情報と建物情報の入力!H56&gt;=3, IF(A34=1, IF(A34=①基本情報と建物情報の入力!$G$20, 0, IF(F34&gt;0, D34/①基本情報と建物情報の入力!H56/2, 0)), IF(A34=①基本情報と建物情報の入力!$G$20, IF(F33&gt;0, D34/①基本情報と建物情報の入力!H56/2, 0), IF(F34&gt;0, IF(F33&gt;0, D34/①基本情報と建物情報の入力!H56, D34/①基本情報と建物情報の入力!H56/2), IF(F33&gt;0, D34/①基本情報と建物情報の入力!H56/2, 0)))),"-"),"-")</f>
        <v>-</v>
      </c>
      <c r="DO34" s="24" t="str">
        <f>IF(A34&lt;=①基本情報と建物情報の入力!$G$20, IF(①基本情報と建物情報の入力!H56&gt;=1, IF(A34=1, IF(A34=①基本情報と建物情報の入力!$G$20, 0, IF(G35&gt;0, D34/①基本情報と建物情報の入力!H56/2, 0)), IF(A34=①基本情報と建物情報の入力!$G$20, IF(G34&gt;0, D34/①基本情報と建物情報の入力!H56/2,0), IF(G34&gt;0, IF(G35&gt;0, D34/①基本情報と建物情報の入力!H57, D34/①基本情報と建物情報の入力!H56/2), IF(G35&gt;0, D34/①基本情報と建物情報の入力!H56/2,0)))),"-"),"-")</f>
        <v>-</v>
      </c>
      <c r="DP34" s="16" t="str">
        <f>IF(A34&lt;=①基本情報と建物情報の入力!$G$20, IF(①基本情報と建物情報の入力!H56&gt;=2, IF(A34=1, IF(A34=①基本情報と建物情報の入力!$G$20, 0, IF(G35&gt;0, D34/①基本情報と建物情報の入力!H56/2, 0)), IF(A34=①基本情報と建物情報の入力!$G$20, IF(G34&gt;0, D34/①基本情報と建物情報の入力!H56/2,0), IF(G34&gt;0, IF(G35&gt;0, D34/①基本情報と建物情報の入力!H57, D34/①基本情報と建物情報の入力!H56/2), IF(G35&gt;0, D34/①基本情報と建物情報の入力!H56/2,0)))),"-"),"-")</f>
        <v>-</v>
      </c>
      <c r="DQ34" s="25" t="str">
        <f>IF(A34&lt;=①基本情報と建物情報の入力!$G$20, IF(①基本情報と建物情報の入力!H56&gt;=3, IF(A34=1, IF(A34=①基本情報と建物情報の入力!$G$20, 0, IF(G35&gt;0, D34/①基本情報と建物情報の入力!H56/2, 0)), IF(A34=①基本情報と建物情報の入力!$G$20, IF(G34&gt;0, D34/①基本情報と建物情報の入力!H56/2,0), IF(G34&gt;0, IF(G35&gt;0, D34/①基本情報と建物情報の入力!H57, D34/①基本情報と建物情報の入力!H56/2), IF(G35&gt;0, D34/①基本情報と建物情報の入力!H56/2,0)))),"-"),"-")</f>
        <v>-</v>
      </c>
      <c r="DR34" s="24" t="str">
        <f>IF(A34&lt;=①基本情報と建物情報の入力!$G$20, IF(①基本情報と建物情報の入力!H56&gt;=1, IF(A34=1, D34/①基本情報と建物情報の入力!H56, 0),"-"),"-")</f>
        <v>-</v>
      </c>
      <c r="DS34" s="16" t="str">
        <f>IF(A34&lt;=①基本情報と建物情報の入力!$G$20, IF(①基本情報と建物情報の入力!H56&gt;=1, IF(A34=1, E34, 0),"-"),"-")</f>
        <v>-</v>
      </c>
      <c r="DT34" s="16" t="str">
        <f>IF(A34&lt;=①基本情報と建物情報の入力!$G$20, IF(①基本情報と建物情報の入力!H56&gt;=1, IF(A34=1, D34/①基本情報と建物情報の入力!H56, 0),"-"),"-")</f>
        <v>-</v>
      </c>
      <c r="DU34" s="25" t="str">
        <f>IF(A34&lt;=①基本情報と建物情報の入力!$G$20, IF(①基本情報と建物情報の入力!H56&gt;=1, IF(A34=1, IF(①基本情報と建物情報の入力!H56=1, E34, 0), 0),"-"),"-")</f>
        <v>-</v>
      </c>
      <c r="DV34" s="24" t="str">
        <f>IF(A34&lt;=①基本情報と建物情報の入力!$G$20, IF(①基本情報と建物情報の入力!H56&gt;=2, IF(A34=1, D34/①基本情報と建物情報の入力!H56, 0),"-"),"-")</f>
        <v>-</v>
      </c>
      <c r="DW34" s="16" t="str">
        <f>IF(A34&lt;=①基本情報と建物情報の入力!$G$20, IF(①基本情報と建物情報の入力!H56&gt;=2, 0,"-"),"-")</f>
        <v>-</v>
      </c>
      <c r="DX34" s="16" t="str">
        <f>IF(A34&lt;=①基本情報と建物情報の入力!$G$20, IF(①基本情報と建物情報の入力!H56&gt;=2, IF(A34=1, D34/①基本情報と建物情報の入力!H56, 0),"-"),"-")</f>
        <v>-</v>
      </c>
      <c r="DY34" s="25" t="str">
        <f>IF(A34&lt;=①基本情報と建物情報の入力!$G$20, IF(①基本情報と建物情報の入力!H56&gt;=2, IF(A34=1, E34, 0),"-"),"-")</f>
        <v>-</v>
      </c>
      <c r="DZ34" s="24" t="str">
        <f>IF(A34&lt;=①基本情報と建物情報の入力!$G$20, IF(①基本情報と建物情報の入力!H56&gt;=3, IF(A34=1, D34/①基本情報と建物情報の入力!H56, 0),"-"),"-")</f>
        <v>-</v>
      </c>
      <c r="EA34" s="16" t="str">
        <f>IF(A34&lt;=①基本情報と建物情報の入力!$G$20, IF(①基本情報と建物情報の入力!H56&gt;=3, 0, "-"),"-")</f>
        <v>-</v>
      </c>
      <c r="EB34" s="16" t="str">
        <f>IF(A34&lt;=①基本情報と建物情報の入力!$G$20, IF(①基本情報と建物情報の入力!H56&gt;=3, IF(A34=1, D34/①基本情報と建物情報の入力!H56, 0),"-"),"-")</f>
        <v>-</v>
      </c>
      <c r="EC34" s="25" t="str">
        <f>IF(A34&lt;=①基本情報と建物情報の入力!$G$20, IF(①基本情報と建物情報の入力!H56&gt;=3, 0, "-"),"-")</f>
        <v>-</v>
      </c>
      <c r="ED34" s="24" t="str">
        <f>IF(A34&lt;=①基本情報と建物情報の入力!$G$20, IF(①基本情報と建物情報の入力!H56&gt;=1, IF(A34=1, IF(①基本情報と建物情報の入力!H56=1, D34*E34/①基本情報と建物情報の入力!H56/10, E34/2+D34*E34/①基本情報と建物情報の入力!H56/10),0),"-"),"-")</f>
        <v>-</v>
      </c>
      <c r="EE34" s="16" t="str">
        <f>IF(A34&lt;=①基本情報と建物情報の入力!$G$20, IF(①基本情報と建物情報の入力!H56&gt;=2, IF(A34=1, E34/2+D34*E34/①基本情報と建物情報の入力!H56/10,0),"-"),"-")</f>
        <v>-</v>
      </c>
      <c r="EF34" s="25" t="str">
        <f>IF(A34&lt;=①基本情報と建物情報の入力!$G$20, IF(①基本情報と建物情報の入力!H56&gt;=3, IF(A34=1, E34+D34*E34/①基本情報と建物情報の入力!H56/10,0),"-"),"-")</f>
        <v>-</v>
      </c>
      <c r="EG34" s="99"/>
      <c r="EH34" s="24" t="str">
        <f>IF(A34&lt;=①基本情報と建物情報の入力!$G$20, IF(①基本情報と建物情報の入力!H56&gt;=1, SUM(AT34:AU34,AW34),"-"),"-")</f>
        <v>-</v>
      </c>
      <c r="EI34" s="16" t="str">
        <f>IF(A34&lt;=①基本情報と建物情報の入力!$G$20, IF(①基本情報と建物情報の入力!H56&gt;=2, SUM(AX34:AY34,BA34),"-"),"-")</f>
        <v>-</v>
      </c>
      <c r="EJ34" s="25" t="str">
        <f>IF(A34&lt;=①基本情報と建物情報の入力!$G$20, IF(①基本情報と建物情報の入力!H56&gt;=3, SUM(BB34:BC34,BE34),"-"),"-")</f>
        <v>-</v>
      </c>
      <c r="EK34" s="24" t="str">
        <f>IF(A34&lt;=①基本情報と建物情報の入力!$G$20, IF(①基本情報と建物情報の入力!H56&gt;=1,  AV34,"-"),"-")</f>
        <v>-</v>
      </c>
      <c r="EL34" s="16" t="str">
        <f>IF(A34&lt;=①基本情報と建物情報の入力!$G$20, IF(①基本情報と建物情報の入力!H56&gt;=2,AZ34,"-"),"-")</f>
        <v>-</v>
      </c>
      <c r="EM34" s="25" t="str">
        <f>IF(A34&lt;=①基本情報と建物情報の入力!$G$20, IF(①基本情報と建物情報の入力!H56&gt;=3, BD34,"-"),"-")</f>
        <v>-</v>
      </c>
      <c r="EN34" s="24" t="str">
        <f>IF($A34&lt;=①基本情報と建物情報の入力!$G$20, IF(①基本情報と建物情報の入力!$H56&gt;=1, SUM(AE34:AF34,AH34),"-"),"-")</f>
        <v>-</v>
      </c>
      <c r="EO34" s="16" t="str">
        <f>IF($A34&lt;=①基本情報と建物情報の入力!$G$20, IF(①基本情報と建物情報の入力!$H56&gt;=2, SUM(AI34:AJ34,AL34),"-"),"-")</f>
        <v>-</v>
      </c>
      <c r="EP34" s="25" t="str">
        <f>IF($A34&lt;=①基本情報と建物情報の入力!$G$20, IF(①基本情報と建物情報の入力!$H56&gt;=3, SUM(AM34:AN34,AP34),"-"),"-")</f>
        <v>-</v>
      </c>
      <c r="EQ34" s="24" t="str">
        <f>IF($A34&lt;=①基本情報と建物情報の入力!$G$20, IF(①基本情報と建物情報の入力!$H56&gt;=1, AG34,"-"),"-")</f>
        <v>-</v>
      </c>
      <c r="ER34" s="16" t="str">
        <f>IF($A34&lt;=①基本情報と建物情報の入力!$G$20, IF(①基本情報と建物情報の入力!$H56&gt;=2, AK34,"-"),"-")</f>
        <v>-</v>
      </c>
      <c r="ES34" s="25" t="str">
        <f>IF($A34&lt;=①基本情報と建物情報の入力!$G$20, IF(①基本情報と建物情報の入力!$H56&gt;=3, AO34,"-"),"-")</f>
        <v>-</v>
      </c>
      <c r="ET34" s="99"/>
      <c r="EU34" s="24" t="str">
        <f>IF($A34&lt;=①基本情報と建物情報の入力!$G$20, IF(①基本情報と建物情報の入力!$H56&gt;=1,SUM(EH34,EK34),"-"),"-")</f>
        <v>-</v>
      </c>
      <c r="EV34" s="16" t="str">
        <f>IF($A34&lt;=①基本情報と建物情報の入力!$G$20, IF(①基本情報と建物情報の入力!$H56&gt;=2,SUM(EI34,EL34),"-"),"-")</f>
        <v>-</v>
      </c>
      <c r="EW34" s="25" t="str">
        <f>IF($A34&lt;=①基本情報と建物情報の入力!$G$20, IF(①基本情報と建物情報の入力!$H56&gt;=3,SUM(EJ34,EM34),"-"),"-")</f>
        <v>-</v>
      </c>
      <c r="EX34" s="24" t="str">
        <f>IF($A34&lt;=①基本情報と建物情報の入力!$G$20, IF(①基本情報と建物情報の入力!$H56&gt;=1,   Y34,"-"),"-")</f>
        <v>-</v>
      </c>
      <c r="EY34" s="16" t="str">
        <f>IF($A34&lt;=①基本情報と建物情報の入力!$G$20, IF(①基本情報と建物情報の入力!$H56&gt;=1,   Z34,"-"),"-")</f>
        <v>-</v>
      </c>
      <c r="EZ34" s="25" t="str">
        <f>IF($A34&lt;=①基本情報と建物情報の入力!$G$20, IF(①基本情報と建物情報の入力!$H56&gt;=1,   AA34,"-"),"-")</f>
        <v>-</v>
      </c>
      <c r="FA34" s="24" t="str">
        <f>IF($A34&lt;=①基本情報と建物情報の入力!$G$20, IF(①基本情報と建物情報の入力!$H56&gt;=1, IF($A34=1, P34, 0),"-"),"-")</f>
        <v>-</v>
      </c>
      <c r="FB34" s="16" t="str">
        <f>IF($A34&lt;=①基本情報と建物情報の入力!$G$20, IF(①基本情報と建物情報の入力!$H56&gt;=2, IF($A34=1, Q34, 0),"-"),"-")</f>
        <v>-</v>
      </c>
      <c r="FC34" s="25" t="str">
        <f>IF($A34&lt;=①基本情報と建物情報の入力!$G$20, IF(①基本情報と建物情報の入力!$H56&gt;=3, IF($A34=1, R34, 0),"-"),"-")</f>
        <v>-</v>
      </c>
      <c r="FD34" s="24" t="str">
        <f>IF($A34&lt;=①基本情報と建物情報の入力!$G$20, IF(①基本情報と建物情報の入力!$H56&gt;=1, AB34,"-"),"-")</f>
        <v>-</v>
      </c>
      <c r="FE34" s="16" t="str">
        <f>IF($A34&lt;=①基本情報と建物情報の入力!$G$20, IF(①基本情報と建物情報の入力!$H56&gt;=2, AC34,"-"),"-")</f>
        <v>-</v>
      </c>
      <c r="FF34" s="25" t="str">
        <f>IF($A34&lt;=①基本情報と建物情報の入力!$G$20, IF(①基本情報と建物情報の入力!$H56&gt;=3, AD34,"-"),"-")</f>
        <v>-</v>
      </c>
      <c r="FG34" s="24" t="str">
        <f>IF($A34&lt;=①基本情報と建物情報の入力!$G$20, IF(①基本情報と建物情報の入力!$H56&gt;=1, BF34,"-"),"-")</f>
        <v>-</v>
      </c>
      <c r="FH34" s="16" t="str">
        <f>IF($A34&lt;=①基本情報と建物情報の入力!$G$20, IF(①基本情報と建物情報の入力!$H56&gt;=2, BG34,"-"),"-")</f>
        <v>-</v>
      </c>
      <c r="FI34" s="25" t="str">
        <f>IF($A34&lt;=①基本情報と建物情報の入力!$G$20, IF(①基本情報と建物情報の入力!$H56&gt;=3, BH34,"-"),"-")</f>
        <v>-</v>
      </c>
      <c r="FJ34" s="24" t="str">
        <f>IF($A34&lt;=①基本情報と建物情報の入力!$G$20, IF(①基本情報と建物情報の入力!$H56&gt;=1, IF($A34=1, 0, BI34),"-"),"-")</f>
        <v>-</v>
      </c>
      <c r="FK34" s="16" t="str">
        <f>IF($A34&lt;=①基本情報と建物情報の入力!$G$20, IF(①基本情報と建物情報の入力!$H56&gt;=1, IF($A34=1, 0, BJ34),"-"),"-")</f>
        <v>-</v>
      </c>
      <c r="FL34" s="25" t="str">
        <f>IF($A34&lt;=①基本情報と建物情報の入力!$G$20, IF(①基本情報と建物情報の入力!$H56&gt;=1, IF($A34=1, 0, BK34),"-"),"-")</f>
        <v>-</v>
      </c>
      <c r="FM34" s="24" t="str">
        <f>IF($A34&lt;=①基本情報と建物情報の入力!$G$20, IF(①基本情報と建物情報の入力!$H56&gt;=1, BL34,"-"),"-")</f>
        <v>-</v>
      </c>
      <c r="FN34" s="16" t="str">
        <f>IF($A34&lt;=①基本情報と建物情報の入力!$G$20, IF(①基本情報と建物情報の入力!$H56&gt;=2, BM34,"-"),"-")</f>
        <v>-</v>
      </c>
      <c r="FO34" s="25" t="str">
        <f>IF($A34&lt;=①基本情報と建物情報の入力!$G$20, IF(①基本情報と建物情報の入力!$H56&gt;=3, BN34,"-"),"-")</f>
        <v>-</v>
      </c>
      <c r="FP34" s="24" t="str">
        <f>IF($A34&lt;=①基本情報と建物情報の入力!$G$20, IF(①基本情報と建物情報の入力!$H56&gt;=1, SUM(EN34,EQ34),"-"),"-")</f>
        <v>-</v>
      </c>
      <c r="FQ34" s="16" t="str">
        <f>IF($A34&lt;=①基本情報と建物情報の入力!$G$20, IF(①基本情報と建物情報の入力!$H56&gt;=2, SUM(EO34,ER34),"-"),"-")</f>
        <v>-</v>
      </c>
      <c r="FR34" s="25" t="str">
        <f>IF($A34&lt;=①基本情報と建物情報の入力!$G$20, IF(①基本情報と建物情報の入力!$H56&gt;=3, SUM(EP34,ES34),"-"),"-")</f>
        <v>-</v>
      </c>
      <c r="FS34" s="24" t="str">
        <f>IF($A34&lt;=①基本情報と建物情報の入力!$G$20, IF(①基本情報と建物情報の入力!$H56&gt;=1, AQ34,"-"),"-")</f>
        <v>-</v>
      </c>
      <c r="FT34" s="16" t="str">
        <f>IF($A34&lt;=①基本情報と建物情報の入力!$G$20, IF(①基本情報と建物情報の入力!$H56&gt;=2, AR34,"-"),"-")</f>
        <v>-</v>
      </c>
      <c r="FU34" s="25" t="str">
        <f>IF($A34&lt;=①基本情報と建物情報の入力!$G$20, IF(①基本情報と建物情報の入力!$H56&gt;=3, AS34,"-"),"-")</f>
        <v>-</v>
      </c>
      <c r="FV34" s="24" t="str">
        <f>IF($A34&lt;=①基本情報と建物情報の入力!$G$20, IF(①基本情報と建物情報の入力!$H56&gt;=1, SUM(EU34,EX34,FA34,FD34,FG34,FJ34,FM34,FP34,FS34),"-"),"-")</f>
        <v>-</v>
      </c>
      <c r="FW34" s="16" t="str">
        <f>IF($A34&lt;=①基本情報と建物情報の入力!$G$20, IF(①基本情報と建物情報の入力!$H56&gt;=2, SUM(EV34,EY34,FB34,FE34,FH34,FK34,FN34,FQ34,FT34),"-"),"-")</f>
        <v>-</v>
      </c>
      <c r="FX34" s="25" t="str">
        <f>IF($A34&lt;=①基本情報と建物情報の入力!$G$20, IF(①基本情報と建物情報の入力!$H56&gt;=3, SUM(EW34,EZ34,FC34,FF34,FI34,FL34,FO34,FR34,FU34),"-"),"-")</f>
        <v>-</v>
      </c>
      <c r="FY34" s="99"/>
      <c r="FZ34" s="24" t="str">
        <f>IF($A34&lt;=①基本情報と建物情報の入力!$G$20, ①基本情報と建物情報の入力!H$61, "-")</f>
        <v>-</v>
      </c>
      <c r="GA34" s="16" t="str">
        <f>IF($A34&lt;=①基本情報と建物情報の入力!$G$20, ①基本情報と建物情報の入力!H$62, "-")</f>
        <v>-</v>
      </c>
      <c r="GB34" s="16" t="str">
        <f>IF($A34&lt;=①基本情報と建物情報の入力!$G$20, ①基本情報と建物情報の入力!H$63, "-")</f>
        <v>-</v>
      </c>
      <c r="GC34" s="16" t="str">
        <f>IF($A34&lt;=①基本情報と建物情報の入力!$G$20, ①基本情報と建物情報の入力!H$64, "-")</f>
        <v>-</v>
      </c>
      <c r="GD34" s="16" t="str">
        <f>IF($A34&lt;=①基本情報と建物情報の入力!$G$20, ①基本情報と建物情報の入力!H$65, "-")</f>
        <v>-</v>
      </c>
      <c r="GE34" s="16" t="str">
        <f>IF($A34&lt;=①基本情報と建物情報の入力!$G$20, ①基本情報と建物情報の入力!H$66, "-")</f>
        <v>-</v>
      </c>
      <c r="GF34" s="16" t="str">
        <f>IF(A34&lt;=①基本情報と建物情報の入力!$G$20, ①基本情報と建物情報の入力!$H$66/(2*(0.09-0.15)*①基本情報と建物情報の入力!$H$66+1),"-")</f>
        <v>-</v>
      </c>
      <c r="GG34" s="16" t="str">
        <f>IF($A34&lt;=①基本情報と建物情報の入力!$G$20, ①基本情報と建物情報の入力!H$67, "-")</f>
        <v>-</v>
      </c>
      <c r="GH34" s="25" t="str">
        <f>IF($A34&lt;=①基本情報と建物情報の入力!$G$20, 4.65, "-")</f>
        <v>-</v>
      </c>
      <c r="GI34" s="99"/>
      <c r="GJ34" s="24" t="str">
        <f>IF($A34&lt;=①基本情報と建物情報の入力!$G$20,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34" s="16" t="str">
        <f t="array" ref="GK34">IF($A34&lt;=①基本情報と建物情報の入力!$G$20,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34" s="16" t="str">
        <f t="array" ref="GL34">IF($A34&lt;=①基本情報と建物情報の入力!$G$20,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34" s="16" t="str">
        <f t="array" ref="GM34">IF($A34&lt;=①基本情報と建物情報の入力!$G$20,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34" s="16" t="str">
        <f t="array" ref="GN34">IF($A34&lt;=①基本情報と建物情報の入力!$G$20,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34" s="16" t="str">
        <f t="array" ref="GO34">IF($A34&lt;=①基本情報と建物情報の入力!$G$20,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34" s="16" t="str">
        <f t="array" ref="GP34">IF($A34&lt;=①基本情報と建物情報の入力!$G$20,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34" s="16" t="str">
        <f t="array" ref="GQ34">IF($A34&lt;=①基本情報と建物情報の入力!$G$20,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34" s="16" t="str">
        <f t="array" ref="GR34">IF($A34&lt;=①基本情報と建物情報の入力!$G$20,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34" s="16" t="str">
        <f t="array" ref="GS34">IF($A34&lt;=①基本情報と建物情報の入力!$G$20,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34" s="25" t="str">
        <f t="array" ref="GT34">IF($A34&lt;=①基本情報と建物情報の入力!$G$20,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34" s="99"/>
      <c r="GV34" s="24" t="str">
        <f>IF($A34&lt;=①基本情報と建物情報の入力!$G$20, 温度差係数!$A$10, "-")</f>
        <v>-</v>
      </c>
      <c r="GW34" s="16" t="str">
        <f>IF($A34&lt;=①基本情報と建物情報の入力!$G$20,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34" s="16" t="str">
        <f>IF($A34&lt;=①基本情報と建物情報の入力!$G$20, 温度差係数!$B$10, "-")</f>
        <v>-</v>
      </c>
      <c r="GY34" s="25" t="str">
        <f>IF($A34&lt;=①基本情報と建物情報の入力!$G$20, INDEX(温度差係数!$C$10:$J$10, 0, MATCH(①基本情報と建物情報の入力!$G$13, 温度差係数!$C$9:$J$9, 0)), "-")</f>
        <v>-</v>
      </c>
      <c r="GZ34" s="99"/>
      <c r="HA34" s="24" t="str">
        <f>IF($A34&lt;=①基本情報と建物情報の入力!$G$20, IF(①基本情報と建物情報の入力!$H56&gt;=1, EH34*$FZ34*$GV34+EK34*$FZ34*$GW34,"-"),"-")</f>
        <v>-</v>
      </c>
      <c r="HB34" s="16" t="str">
        <f>IF($A34&lt;=①基本情報と建物情報の入力!$G$20, IF(①基本情報と建物情報の入力!$H56&gt;=2, EI34*$FZ34*$GV34+EL34*$FZ34*$GW34,"-"),"-")</f>
        <v>-</v>
      </c>
      <c r="HC34" s="25" t="str">
        <f>IF($A34&lt;=①基本情報と建物情報の入力!$G$20, IF(①基本情報と建物情報の入力!$H56&gt;=3, EJ34*$FZ34*$GV34+EM34*$FZ34*$GW34,"-"),"-")</f>
        <v>-</v>
      </c>
      <c r="HD34" s="24" t="str">
        <f>IF($A34&lt;=①基本情報と建物情報の入力!$G$20, IF(①基本情報と建物情報の入力!$H56&gt;=1, EX34*$GA34*$GV34,"-"),"-")</f>
        <v>-</v>
      </c>
      <c r="HE34" s="16" t="str">
        <f>IF($A34&lt;=①基本情報と建物情報の入力!$G$20, IF(①基本情報と建物情報の入力!$H56&gt;=2, EY34*$GA34*$GV34,"-"),"-")</f>
        <v>-</v>
      </c>
      <c r="HF34" s="25" t="str">
        <f>IF($A34&lt;=①基本情報と建物情報の入力!$G$20, IF(①基本情報と建物情報の入力!$H56&gt;=3, EZ34*$GA34*$GV34,"-"),"-")</f>
        <v>-</v>
      </c>
      <c r="HG34" s="24" t="str">
        <f>IF($A34&lt;=①基本情報と建物情報の入力!$G$20, IF(①基本情報と建物情報の入力!$H56&gt;=1, FA34*$GB34*$GX34,"-"),"-")</f>
        <v>-</v>
      </c>
      <c r="HH34" s="16" t="str">
        <f>IF($A34&lt;=①基本情報と建物情報の入力!$G$20, IF(①基本情報と建物情報の入力!$H56&gt;=2, FB34*$GB34*$GX34,"-"),"-")</f>
        <v>-</v>
      </c>
      <c r="HI34" s="25" t="str">
        <f>IF($A34&lt;=①基本情報と建物情報の入力!$G$20, IF(①基本情報と建物情報の入力!$H56&gt;=3, FC34*$GB34*$GX34,"-"),"-")</f>
        <v>-</v>
      </c>
      <c r="HJ34" s="24" t="str">
        <f>IF($A34&lt;=①基本情報と建物情報の入力!$G$20, IF(①基本情報と建物情報の入力!$H56&gt;=1, FD34*$GC34*$GV34,"-"),"-")</f>
        <v>-</v>
      </c>
      <c r="HK34" s="16" t="str">
        <f>IF($A34&lt;=①基本情報と建物情報の入力!$G$20, IF(①基本情報と建物情報の入力!$H56&gt;=2, FE34*$GC34*$GV34,"-"),"-")</f>
        <v>-</v>
      </c>
      <c r="HL34" s="25" t="str">
        <f>IF($A34&lt;=①基本情報と建物情報の入力!$G$20, IF(①基本情報と建物情報の入力!$H56&gt;=3, FF34*$GC34*$GV34,"-"),"-")</f>
        <v>-</v>
      </c>
      <c r="HM34" s="24" t="str">
        <f>IF($A34&lt;=①基本情報と建物情報の入力!$G$20, IF(①基本情報と建物情報の入力!$H56&gt;=1, FG34*$GD34*$GY34,"-"),"-")</f>
        <v>-</v>
      </c>
      <c r="HN34" s="16" t="str">
        <f>IF($A34&lt;=①基本情報と建物情報の入力!$G$20, IF(①基本情報と建物情報の入力!$H56&gt;=2, FH34*$GD34*$GY34,"-"),"-")</f>
        <v>-</v>
      </c>
      <c r="HO34" s="25" t="str">
        <f>IF($A34&lt;=①基本情報と建物情報の入力!$G$20, IF(①基本情報と建物情報の入力!$H56&gt;=3, FI34*$GD34*$GY34,"-"),"-")</f>
        <v>-</v>
      </c>
      <c r="HP34" s="24" t="str">
        <f>IF($A34&lt;=①基本情報と建物情報の入力!$G$20, IF(①基本情報と建物情報の入力!$H56&gt;=1, FJ34*$GE34*$GY34,"-"),"-")</f>
        <v>-</v>
      </c>
      <c r="HQ34" s="16" t="str">
        <f>IF($A34&lt;=①基本情報と建物情報の入力!$G$20, IF(①基本情報と建物情報の入力!$H56&gt;=2, FK34*$GE34*$GY34,"-"),"-")</f>
        <v>-</v>
      </c>
      <c r="HR34" s="25" t="str">
        <f>IF($A34&lt;=①基本情報と建物情報の入力!$G$20, IF(①基本情報と建物情報の入力!$H56&gt;=3, FL34*$GE34*$GY34,"-"),"-")</f>
        <v>-</v>
      </c>
      <c r="HS34" s="24" t="str">
        <f>IF($A34&lt;=①基本情報と建物情報の入力!$G$20, IF(①基本情報と建物情報の入力!$H56&gt;=1, FM34*$GF34*$GY34,"-"),"-")</f>
        <v>-</v>
      </c>
      <c r="HT34" s="16" t="str">
        <f>IF($A34&lt;=①基本情報と建物情報の入力!$G$20, IF(①基本情報と建物情報の入力!$H56&gt;=2, FN34*$GF34*$GY34,"-"),"-")</f>
        <v>-</v>
      </c>
      <c r="HU34" s="25" t="str">
        <f>IF($A34&lt;=①基本情報と建物情報の入力!$G$20, IF(①基本情報と建物情報の入力!$H56&gt;=3, FO34*$GF34*$GY34,"-"),"-")</f>
        <v>-</v>
      </c>
      <c r="HV34" s="24" t="str">
        <f>IF($A34&lt;=①基本情報と建物情報の入力!$G$20, IF(①基本情報と建物情報の入力!$H56&gt;=1, EN34*$GG34*$GV34+EQ34*$GG34*$GW34,"-"),"-")</f>
        <v>-</v>
      </c>
      <c r="HW34" s="16" t="str">
        <f>IF($A34&lt;=①基本情報と建物情報の入力!$G$20, IF(①基本情報と建物情報の入力!$H56&gt;=2, EO34*$GG34*$GV34+ER34*$GG34*$GW34,"-"),"-")</f>
        <v>-</v>
      </c>
      <c r="HX34" s="25" t="str">
        <f>IF($A34&lt;=①基本情報と建物情報の入力!$G$20, IF(①基本情報と建物情報の入力!$H56&gt;=3, EP34*$GG34*$GV34+ES34*$GG34*$GW34,"-"),"-")</f>
        <v>-</v>
      </c>
      <c r="HY34" s="24" t="str">
        <f>IF($A34&lt;=①基本情報と建物情報の入力!$G$20, IF(①基本情報と建物情報の入力!$H56&gt;=1, FS34*$GH34*$GW34,"-"),"-")</f>
        <v>-</v>
      </c>
      <c r="HZ34" s="16" t="str">
        <f>IF($A34&lt;=①基本情報と建物情報の入力!$G$20, IF(①基本情報と建物情報の入力!$H56&gt;=2, FT34*$GH34*$GW34,"-"),"-")</f>
        <v>-</v>
      </c>
      <c r="IA34" s="25" t="str">
        <f>IF($A34&lt;=①基本情報と建物情報の入力!$G$20, IF(①基本情報と建物情報の入力!$H56&gt;=3, FU34*$GH34*$GW34,"-"),"-")</f>
        <v>-</v>
      </c>
      <c r="IB34" s="99"/>
      <c r="IC34" s="24" t="str">
        <f>IF($A34&lt;=①基本情報と建物情報の入力!$G$20, IF(①基本情報と建物情報の入力!$H56&gt;=1, SUM(BP34:BQ34,BS34) *$GJ34*$GV34+BR34*$GJ34*$GW34,"-"),"-")</f>
        <v>-</v>
      </c>
      <c r="ID34" s="16" t="str">
        <f>IF($A34&lt;=①基本情報と建物情報の入力!$G$20, IF(①基本情報と建物情報の入力!$H56&gt;=2, SUM(BT34:BU34,BW34) *$GJ34*$GV34+BV34*$GJ34*$GW34,"-"),"-")</f>
        <v>-</v>
      </c>
      <c r="IE34" s="25" t="str">
        <f>IF($A34&lt;=①基本情報と建物情報の入力!$G$20, IF(①基本情報と建物情報の入力!$H56&gt;=3, SUM(BX34:BY34,CA34) *$GJ34*$GV34+BZ34*$GJ34*$GW34,"-"),"-")</f>
        <v>-</v>
      </c>
      <c r="IF34" s="24" t="str">
        <f>IF($A34&lt;=①基本情報と建物情報の入力!$G$20, IF(①基本情報と建物情報の入力!$H56&gt;=1, CB34*$GK34*$GV34,"-"),"-")</f>
        <v>-</v>
      </c>
      <c r="IG34" s="16" t="str">
        <f>IF($A34&lt;=①基本情報と建物情報の入力!$G$20, IF(①基本情報と建物情報の入力!$H56&gt;=2, CC34*$GK34*$GV34,"-"),"-")</f>
        <v>-</v>
      </c>
      <c r="IH34" s="25" t="str">
        <f>IF($A34&lt;=①基本情報と建物情報の入力!$G$20, IF(①基本情報と建物情報の入力!$H56&gt;=3, CD34*$GK34*$GV34,"-"),"-")</f>
        <v>-</v>
      </c>
      <c r="II34" s="24" t="str">
        <f>IF($A34&lt;=①基本情報と建物情報の入力!$G$20, IF(①基本情報と建物情報の入力!$H56&gt;=1, CE34*$GL34*$GV34,"-"),"-")</f>
        <v>-</v>
      </c>
      <c r="IJ34" s="16" t="str">
        <f>IF($A34&lt;=①基本情報と建物情報の入力!$G$20, IF(①基本情報と建物情報の入力!$H56&gt;=2, CF34*$GL34*$GV34,"-"),"-")</f>
        <v>-</v>
      </c>
      <c r="IK34" s="25" t="str">
        <f>IF($A34&lt;=①基本情報と建物情報の入力!$G$20, IF(①基本情報と建物情報の入力!$H56&gt;=3, CG34*$GL34*$GV34,"-"),"-")</f>
        <v>-</v>
      </c>
      <c r="IL34" s="24" t="str">
        <f>IF($A34&lt;=①基本情報と建物情報の入力!$G$20, IF(①基本情報と建物情報の入力!$H56&gt;=1, SUM(CH34:CI34,CK34)*$GM34*$GV34+CJ34*$GM34*$GW34,"-"),"-")</f>
        <v>-</v>
      </c>
      <c r="IM34" s="16" t="str">
        <f>IF($A34&lt;=①基本情報と建物情報の入力!$G$20, IF(①基本情報と建物情報の入力!$H56&gt;=2, SUM(CL34:CM34,CO34)*$GM34*$GV34+CN34*$GM34*$GW34,"-"),"-")</f>
        <v>-</v>
      </c>
      <c r="IN34" s="25" t="str">
        <f>IF($A34&lt;=①基本情報と建物情報の入力!$G$20, IF(①基本情報と建物情報の入力!$H56&gt;=3, SUM(CP34:CQ34,CS34)*$GM34*$GV34+CR34*$GM34*$GW34,"-"),"-")</f>
        <v>-</v>
      </c>
      <c r="IO34" s="24" t="str">
        <f>IF($A34&lt;=①基本情報と建物情報の入力!$G$20, IF(①基本情報と建物情報の入力!$H56&gt;=1, CT34*$GN34*$GV34,"-"),"-")</f>
        <v>-</v>
      </c>
      <c r="IP34" s="16" t="str">
        <f>IF($A34&lt;=①基本情報と建物情報の入力!$G$20, IF(①基本情報と建物情報の入力!$H56&gt;=2, CU34*$GN34*$GV34,"-"),"-")</f>
        <v>-</v>
      </c>
      <c r="IQ34" s="25" t="str">
        <f>IF($A34&lt;=①基本情報と建物情報の入力!$G$20, IF(①基本情報と建物情報の入力!$H56&gt;=3, CV34*$GN34*$GV34,"-"),"-")</f>
        <v>-</v>
      </c>
      <c r="IR34" s="24" t="str">
        <f>IF($A34&lt;=①基本情報と建物情報の入力!$G$20, IF(①基本情報と建物情報の入力!$H56&gt;=1, SUM(CW34:CX34,CZ34)*$GO34*$GV34+CY34*$GO34*$GW34,"-"),"-")</f>
        <v>-</v>
      </c>
      <c r="IS34" s="16" t="str">
        <f>IF($A34&lt;=①基本情報と建物情報の入力!$G$20, IF(①基本情報と建物情報の入力!$H56&gt;=2, SUM(DA34:DB34,DD34)*$GO34*$GV34+DC34*$GO34*$GW34,"-"),"-")</f>
        <v>-</v>
      </c>
      <c r="IT34" s="25" t="str">
        <f>IF($A34&lt;=①基本情報と建物情報の入力!$G$20, IF(①基本情報と建物情報の入力!$H56&gt;=3, SUM(DE34:DF34,DH34)*$GO34*$GV34+DG34*$GO34*$GW34,"-"),"-")</f>
        <v>-</v>
      </c>
      <c r="IU34" s="24" t="str">
        <f>IF($A34&lt;=①基本情報と建物情報の入力!$G$20, IF(①基本情報と建物情報の入力!$H56&gt;=1, DI34*$GP34*$GV34,"-"),"-")</f>
        <v>-</v>
      </c>
      <c r="IV34" s="16" t="str">
        <f>IF($A34&lt;=①基本情報と建物情報の入力!$G$20, IF(①基本情報と建物情報の入力!$H56&gt;=2, DJ34*$GP34*$GV34,"-"),"-")</f>
        <v>-</v>
      </c>
      <c r="IW34" s="25" t="str">
        <f>IF($A34&lt;=①基本情報と建物情報の入力!$G$20, IF(①基本情報と建物情報の入力!$H56&gt;=3, DK34*$GP34*$GV34,"-"),"-")</f>
        <v>-</v>
      </c>
      <c r="IX34" s="24" t="str">
        <f>IF($A34&lt;=①基本情報と建物情報の入力!$G$20, IF(①基本情報と建物情報の入力!$H56&gt;=1, DL34*$GQ34*$GV34,"-"),"-")</f>
        <v>-</v>
      </c>
      <c r="IY34" s="16" t="str">
        <f>IF($A34&lt;=①基本情報と建物情報の入力!$G$20, IF(①基本情報と建物情報の入力!$H56&gt;=2, DM34*$GQ34*$GV34,"-"),"-")</f>
        <v>-</v>
      </c>
      <c r="IZ34" s="25" t="str">
        <f>IF($A34&lt;=①基本情報と建物情報の入力!$G$20, IF(①基本情報と建物情報の入力!$H56&gt;=3, DN34*$GQ34*$GV34,"-"),"-")</f>
        <v>-</v>
      </c>
      <c r="JA34" s="24" t="str">
        <f>IF($A34&lt;=①基本情報と建物情報の入力!$G$20, IF(①基本情報と建物情報の入力!$H56&gt;=1, DO34*$GR34*$GV34,"-"),"-")</f>
        <v>-</v>
      </c>
      <c r="JB34" s="16" t="str">
        <f>IF($A34&lt;=①基本情報と建物情報の入力!$G$20, IF(①基本情報と建物情報の入力!$H56&gt;=2, DP34*$GR34*$GV34,"-"),"-")</f>
        <v>-</v>
      </c>
      <c r="JC34" s="25" t="str">
        <f>IF($A34&lt;=①基本情報と建物情報の入力!$G$20, IF(①基本情報と建物情報の入力!$H56&gt;=3, DQ34*$GR34*$GV34,"-"),"-")</f>
        <v>-</v>
      </c>
      <c r="JD34" s="24" t="str">
        <f>IF($A34&lt;=①基本情報と建物情報の入力!$G$20, IF(①基本情報と建物情報の入力!$H56&gt;=1, SUM(DR34:DS34,DU34)*$GS34*$GV34+DT34*$GS34*$GW34,"-"),"-")</f>
        <v>-</v>
      </c>
      <c r="JE34" s="16" t="str">
        <f>IF($A34&lt;=①基本情報と建物情報の入力!$G$20, IF(①基本情報と建物情報の入力!$H56&gt;=2, SUM(DV34:DW34,DY34)*$GS34*$GV34+DX34*$GS34*$GW34,"-"),"-")</f>
        <v>-</v>
      </c>
      <c r="JF34" s="25" t="str">
        <f>IF($A34&lt;=①基本情報と建物情報の入力!$G$20, IF(①基本情報と建物情報の入力!$H56&gt;=3, SUM(DZ34:EA34,EC34)*$GS34*$GV34+EB34*$GS34*$GW34,"-"),"-")</f>
        <v>-</v>
      </c>
      <c r="JG34" s="24" t="str">
        <f>IF($A34&lt;=①基本情報と建物情報の入力!$G$20, IF(①基本情報と建物情報の入力!$H56&gt;=1, ED34*$GT34*$GX34,"-"),"-")</f>
        <v>-</v>
      </c>
      <c r="JH34" s="16" t="str">
        <f>IF($A34&lt;=①基本情報と建物情報の入力!$G$20, IF(①基本情報と建物情報の入力!$H56&gt;=2, EE34*$GT34*$GX34,"-"),"-")</f>
        <v>-</v>
      </c>
      <c r="JI34" s="25" t="str">
        <f>IF($A34&lt;=①基本情報と建物情報の入力!$G$20, IF(①基本情報と建物情報の入力!$H56&gt;=3, EF34*$GT34*$GX34,"-"),"-")</f>
        <v>-</v>
      </c>
      <c r="JJ34" s="99"/>
      <c r="JK34" s="24" t="str">
        <f>IF($A34&lt;=①基本情報と建物情報の入力!$G$20, IF(①基本情報と建物情報の入力!$H56&gt;=1, SUM(HA34,HD34,HG34,HJ34,HM34,HP34,HS34,HV34,HY34)+SUM(IC34,IF34,II34,IL34,IO34,IR34,IU34,IX34,JA34,JD34,JG34),"-"),"-")</f>
        <v>-</v>
      </c>
      <c r="JL34" s="16" t="str">
        <f>IF($A34&lt;=①基本情報と建物情報の入力!$G$20, IF(①基本情報と建物情報の入力!$H56&gt;=2, SUM(HB34,HE34,HH34,HK34,HN34,HQ34,HT34,HW34,HZ34)+SUM(ID34,IG34,IJ34,IM34,IP34,IS34,IV34,IY34,JB34,JE34,JH34),"-"),"-")</f>
        <v>-</v>
      </c>
      <c r="JM34" s="25" t="str">
        <f>IF($A34&lt;=①基本情報と建物情報の入力!$G$20, IF(①基本情報と建物情報の入力!$H56&gt;=3, SUM(HC34,HF34,HI34,HL34,HO34,HR34,HU34,HX34,IA34)+SUM(IE34,IH34,IK34,IN34,IQ34,IT34,IW34,IZ34,JC34,JF34,JI34),"-"),"-")</f>
        <v>-</v>
      </c>
      <c r="JN34" s="16" t="str">
        <f>IF($A34&lt;=①基本情報と建物情報の入力!$G$20, IF(①基本情報と建物情報の入力!$H56&gt;=1, ROUNDUP(JK34/FV34, 2),"-"),"-")</f>
        <v>-</v>
      </c>
      <c r="JO34" s="16" t="str">
        <f>IF($A34&lt;=①基本情報と建物情報の入力!$G$20, IF(①基本情報と建物情報の入力!$H56&gt;=2, ROUNDUP(JL34/FW34, 2),"-"),"-")</f>
        <v>-</v>
      </c>
      <c r="JP34" s="16" t="str">
        <f>IF($A34&lt;=①基本情報と建物情報の入力!$G$20, IF(①基本情報と建物情報の入力!$H56&gt;=3, ROUNDUP(JM34/FX34, 2),"-"),"-")</f>
        <v>-</v>
      </c>
      <c r="JQ34" s="99"/>
      <c r="JR34" s="101" t="str">
        <f>IF($A34&lt;=①基本情報と建物情報の入力!$G$20, INDEX(方位係数!$B$7:$H$16, MATCH(JR$4, 方位係数!$A$7:$A$16,0), MATCH(①基本情報と建物情報の入力!$G$13, 方位係数!$B$6:$I$6,0)),"-")</f>
        <v>-</v>
      </c>
      <c r="JS34" s="101" t="str">
        <f>IF($A34&lt;=①基本情報と建物情報の入力!$G$20, INDEX(方位係数!$B$7:$H$16, MATCH(JS$4, 方位係数!$A$7:$A$16,0), MATCH(①基本情報と建物情報の入力!$G$13, 方位係数!$B$6:$I$6,0)),"-")</f>
        <v>-</v>
      </c>
      <c r="JT34" s="101" t="str">
        <f>IF($A34&lt;=①基本情報と建物情報の入力!$G$20, INDEX(方位係数!$B$7:$H$16, MATCH(JT$4, 方位係数!$A$7:$A$16,0), MATCH(①基本情報と建物情報の入力!$G$13, 方位係数!$B$6:$I$6,0)),"-")</f>
        <v>-</v>
      </c>
      <c r="JU34" s="101" t="str">
        <f>IF($A34&lt;=①基本情報と建物情報の入力!$G$20, INDEX(方位係数!$B$7:$H$16, MATCH(JU$4, 方位係数!$A$7:$A$16,0), MATCH(①基本情報と建物情報の入力!$G$13, 方位係数!$B$6:$I$6,0)),"-")</f>
        <v>-</v>
      </c>
      <c r="JV34" s="101" t="str">
        <f>IF($A34&lt;=①基本情報と建物情報の入力!$G$20, INDEX(方位係数!$B$7:$H$16, MATCH(JV$4, 方位係数!$A$7:$A$16,0), MATCH(①基本情報と建物情報の入力!$G$13, 方位係数!$B$6:$I$6,0)),"-")</f>
        <v>-</v>
      </c>
      <c r="JW34" s="99"/>
      <c r="JX34" s="24" t="str">
        <f>IF($A34&lt;=①基本情報と建物情報の入力!$G$20, IF(①基本情報と建物情報の入力!$H56&gt;=1, IF(AT34=0, 0, AT34*0.034*($FZ34+(BP34*$GJ34+$CE34*$GL34+CH34*$GM34+CW34*$GO34+DR34*$GS34)/AT34)*JR34),"-"),"-")</f>
        <v>-</v>
      </c>
      <c r="JY34" s="16" t="str">
        <f>IF($A34&lt;=①基本情報と建物情報の入力!$G$20, IF(①基本情報と建物情報の入力!$H56&gt;=1, IF(AU34=0, 0, AU34*0.034*($FZ34+(BQ34*$GJ34+$CE34*$GL34+CI34*$GM34+CX34*$GO34+DS34*$GS34)/AU34)*JS34),"-"),"-")</f>
        <v>-</v>
      </c>
      <c r="JZ34" s="16" t="str">
        <f>IF($A34&lt;=①基本情報と建物情報の入力!$G$20, IF(①基本情報と建物情報の入力!$H56&gt;=1, IF(AV34=0, 0, AV34*0.034*($FZ34+(BR34*$GJ34+$CE34*$GL34+CJ34*$GM34+CY34*$GO34+DT34*$GS34)/AV34)*JT34),"-"),"-")</f>
        <v>-</v>
      </c>
      <c r="KA34" s="25" t="str">
        <f>IF($A34&lt;=①基本情報と建物情報の入力!$G$20, IF(①基本情報と建物情報の入力!$H56&gt;=1, IF(AW34=0, 0, AW34*0.034*($FZ34+(BS34*$GJ34+$CE34*$GL34+CK34*$GM34+CZ34*$GO34+DU34*$GS34)/AW34)*JU34),"-"),"-")</f>
        <v>-</v>
      </c>
      <c r="KB34" s="24" t="str">
        <f>IF($A34&lt;=①基本情報と建物情報の入力!$G$20, IF(①基本情報と建物情報の入力!$H56&gt;=2, IF(AX34=0, 0, AX34*0.034*($FZ34+(BT34*$GJ34+$CF34*$GL34+CL34*$GM34+DA34*$GO34+DV34*$GS34)/AX34)*JR34),"-"),"-")</f>
        <v>-</v>
      </c>
      <c r="KC34" s="16" t="str">
        <f>IF($A34&lt;=①基本情報と建物情報の入力!$G$20, IF(①基本情報と建物情報の入力!$H56&gt;=2, IF(AY34=0, 0, AY34*0.034*($FZ34+(BU34*$GJ34+$CF34*$GL34+CM34*$GM34+DB34*$GO34+DW34*$GS34)/AY34)*JS34),"-"),"-")</f>
        <v>-</v>
      </c>
      <c r="KD34" s="16" t="str">
        <f>IF($A34&lt;=①基本情報と建物情報の入力!$G$20, IF(①基本情報と建物情報の入力!$H56&gt;=2, IF(AZ34=0, 0, AZ34*0.034*($FZ34+(BV34*$GJ34+$CF34*$GL34+CN34*$GM34+DC34*$GO34+DX34*$GS34)/AZ34)*JT34),"-"),"-")</f>
        <v>-</v>
      </c>
      <c r="KE34" s="25" t="str">
        <f>IF($A34&lt;=①基本情報と建物情報の入力!$G$20, IF(①基本情報と建物情報の入力!$H56&gt;=2, IF(BA34=0, 0, BA34*0.034*($FZ34+(BW34*$GJ34+$CF34*$GL34+CO34*$GM34+DD34*$GO34+DY34*$GS34)/BA34)*JU34),"-"),"-")</f>
        <v>-</v>
      </c>
      <c r="KF34" s="24" t="str">
        <f>IF($A34&lt;=①基本情報と建物情報の入力!$G$20, IF(①基本情報と建物情報の入力!$H56&gt;=3, IF(BB34=0, 0, BB34*0.034*($FZ34+(BX34*$GJ34+$CG34*$GL34+CP34*$GM34+DE34*$GO34+DZ34*$GS34)/BB34)*JR34),"-"),"-")</f>
        <v>-</v>
      </c>
      <c r="KG34" s="16" t="str">
        <f>IF($A34&lt;=①基本情報と建物情報の入力!$G$20, IF(①基本情報と建物情報の入力!$H56&gt;=3, IF(BC34=0, 0, BC34*0.034*($FZ34+(BY34*$GJ34+$CG34*$GL34+CQ34*$GM34+DF34*$GO34+EA34*$GS34)/BC34)*JS34),"-"),"-")</f>
        <v>-</v>
      </c>
      <c r="KH34" s="16" t="str">
        <f>IF($A34&lt;=①基本情報と建物情報の入力!$G$20, IF(①基本情報と建物情報の入力!$H56&gt;=3, IF(BD34=0, 0, BD34*0.034*($FZ34+(BZ34*$GJ34+$CG34*$GL34+CR34*$GM34+DG34*$GO34+EB34*$GS34)/BD34)*JT34),"-"),"-")</f>
        <v>-</v>
      </c>
      <c r="KI34" s="25" t="str">
        <f>IF($A34&lt;=①基本情報と建物情報の入力!$G$20, IF(①基本情報と建物情報の入力!$H56&gt;=3, IF(BE34=0, 0, BE34*0.034*($FZ34+(CA34*$GJ34+$CG34*$GL34+CS34*$GM34+DH34*$GO34+EC34*$GS34)/BE34)*JU34),"-"),"-")</f>
        <v>-</v>
      </c>
      <c r="KJ34" s="24" t="str">
        <f>IF($A34&lt;=①基本情報と建物情報の入力!$G$20, IF(①基本情報と建物情報の入力!$H56&gt;=1, IF(EX34=0, 0, EX34*0.034*($GA34+(CB34*$GK34+CT34*$GN34+DL34*$GQ34)/EX34)*$JV34),"-"),"-")</f>
        <v>-</v>
      </c>
      <c r="KK34" s="16" t="str">
        <f>IF($A34&lt;=①基本情報と建物情報の入力!$G$20, IF(①基本情報と建物情報の入力!$H56&gt;=2, IF(EY34=0, 0, EY34*0.034*($GA34+(CC34*$GK34+CU34*$GN34+DM34*$GQ34)/EY34)*$JV34),"-"),"-")</f>
        <v>-</v>
      </c>
      <c r="KL34" s="25" t="str">
        <f>IF($A34&lt;=①基本情報と建物情報の入力!$G$20, IF(①基本情報と建物情報の入力!$H56&gt;=3, IF(EZ34=0, 0, EZ34*0.034*($GA34+(CD34*$GK34+CV34*$GN34+DN34*$GQ34)/EZ34)*$JV34),"-"),"-")</f>
        <v>-</v>
      </c>
      <c r="KM34" s="24" t="str">
        <f>IF($A34&lt;=①基本情報と建物情報の入力!$G$20, 0.51,"-")</f>
        <v>-</v>
      </c>
      <c r="KN34" s="25" t="str">
        <f>IF($A34&lt;=①基本情報と建物情報の入力!$G$20, IF(①基本情報と建物情報の入力!$H56&gt;=1, ①基本情報と建物情報の入力!$H$68,"-"),"-")</f>
        <v>-</v>
      </c>
      <c r="KO34" s="24" t="str">
        <f>IF($A34&lt;=①基本情報と建物情報の入力!$G$20, IF(①基本情報と建物情報の入力!$H56&gt;=1, AE34*$KM34*$KN34*JR34,"-"),"-")</f>
        <v>-</v>
      </c>
      <c r="KP34" s="16" t="str">
        <f>IF($A34&lt;=①基本情報と建物情報の入力!$G$20, IF(①基本情報と建物情報の入力!$H56&gt;=1, AF34*$KM34*$KN34,"-"),"-")</f>
        <v>-</v>
      </c>
      <c r="KQ34" s="16" t="str">
        <f>IF($A34&lt;=①基本情報と建物情報の入力!$G$20, IF(①基本情報と建物情報の入力!$H56&gt;=1, AG34*$KM34*$KN34,"-"),"-")</f>
        <v>-</v>
      </c>
      <c r="KR34" s="25" t="str">
        <f>IF($A34&lt;=①基本情報と建物情報の入力!$G$20, IF(①基本情報と建物情報の入力!$H56&gt;=1, AH34*$KM34*$KN34,"-"),"-")</f>
        <v>-</v>
      </c>
      <c r="KS34" s="24" t="str">
        <f>IF($A34&lt;=①基本情報と建物情報の入力!$G$20, IF(①基本情報と建物情報の入力!$H56&gt;=2, AI34*$KM34*$KN34*JR34,"-"),"-")</f>
        <v>-</v>
      </c>
      <c r="KT34" s="16" t="str">
        <f>IF($A34&lt;=①基本情報と建物情報の入力!$G$20, IF(①基本情報と建物情報の入力!$H56&gt;=2, AJ34*$KM34*$KN34*JS34,"-"),"-")</f>
        <v>-</v>
      </c>
      <c r="KU34" s="16" t="str">
        <f>IF($A34&lt;=①基本情報と建物情報の入力!$G$20, IF(①基本情報と建物情報の入力!$H56&gt;=2, AK34*$KM34*$KN34*JT34,"-"),"-")</f>
        <v>-</v>
      </c>
      <c r="KV34" s="25" t="str">
        <f>IF($A34&lt;=①基本情報と建物情報の入力!$G$20, IF(①基本情報と建物情報の入力!$H56&gt;=2, AL34*$KM34*$KN34*JU34,"-"),"-")</f>
        <v>-</v>
      </c>
      <c r="KW34" s="24" t="str">
        <f>IF($A34&lt;=①基本情報と建物情報の入力!$G$20, IF(①基本情報と建物情報の入力!$H56&gt;=3, AM34*$KM34*$KN34*JR34,"-"),"-")</f>
        <v>-</v>
      </c>
      <c r="KX34" s="16" t="str">
        <f>IF($A34&lt;=①基本情報と建物情報の入力!$G$20, IF(①基本情報と建物情報の入力!$H56&gt;=3, AN34*$KM34*$KN34*JS34,"-"),"-")</f>
        <v>-</v>
      </c>
      <c r="KY34" s="16" t="str">
        <f>IF($A34&lt;=①基本情報と建物情報の入力!$G$20, IF(①基本情報と建物情報の入力!$H56&gt;=3, AO34*$KM34*$KN34*JT34,"-"),"-")</f>
        <v>-</v>
      </c>
      <c r="KZ34" s="25" t="str">
        <f>IF($A34&lt;=①基本情報と建物情報の入力!$G$20, IF(①基本情報と建物情報の入力!$H56&gt;=3, AP34*$KM34*$KN34*JU34,"-"),"-")</f>
        <v>-</v>
      </c>
      <c r="LA34" s="16" t="str">
        <f>IF($A34&lt;=①基本情報と建物情報の入力!$G$20, IF(①基本情報と建物情報の入力!$H56&gt;=1, SUM(JX34:KA34,KJ34,KO34:KR34), "-"), "-")</f>
        <v>-</v>
      </c>
      <c r="LB34" s="16" t="str">
        <f>IF($A34&lt;=①基本情報と建物情報の入力!$G$20, IF(①基本情報と建物情報の入力!$H56&gt;=2, SUM(KB34:KE34,KK34,KS34:KV34), "-"), "-")</f>
        <v>-</v>
      </c>
      <c r="LC34" s="16" t="str">
        <f>IF($A34&lt;=①基本情報と建物情報の入力!$G$20, IF(①基本情報と建物情報の入力!$H56&gt;=3, SUM(KF34:KI34,KL34,KW34:KZ34), "-"), "-")</f>
        <v>-</v>
      </c>
      <c r="LD34" s="137" t="str">
        <f>IF($A34&lt;=①基本情報と建物情報の入力!$G$20, IF(①基本情報と建物情報の入力!$H56&gt;=1, ROUNDDOWN(LA34/FV34*100, 1),"-"),"-")</f>
        <v>-</v>
      </c>
      <c r="LE34" s="138" t="str">
        <f>IF($A34&lt;=①基本情報と建物情報の入力!$G$20, IF(①基本情報と建物情報の入力!$H56&gt;=2, ROUNDDOWN(LB34/FW34*100, 1),"-"),"-")</f>
        <v>-</v>
      </c>
      <c r="LF34" s="139" t="str">
        <f>IF($A34&lt;=①基本情報と建物情報の入力!$G$20, IF(①基本情報と建物情報の入力!$H56&gt;=3, ROUNDDOWN(LC34/FX34*100, 1),"-"),"-")</f>
        <v>-</v>
      </c>
      <c r="LG34" s="99"/>
      <c r="LH34" s="102" t="str">
        <f>IF($A34&lt;=①基本情報と建物情報の入力!$G$20, INDEX(方位係数!$B$21:$I$30, MATCH(LH$4, 方位係数!$A$21:$A$30,0), MATCH(①基本情報と建物情報の入力!$G$13, 方位係数!$B$20:$I$20,0)),"-")</f>
        <v>-</v>
      </c>
      <c r="LI34" s="101" t="str">
        <f>IF($A34&lt;=①基本情報と建物情報の入力!$G$20, INDEX(方位係数!$B$21:$I$30, MATCH(LI$4, 方位係数!$A$21:$A$30,0), MATCH(①基本情報と建物情報の入力!$G$13, 方位係数!$B$20:$I$20,0)),"-")</f>
        <v>-</v>
      </c>
      <c r="LJ34" s="101" t="str">
        <f>IF($A34&lt;=①基本情報と建物情報の入力!$G$20, INDEX(方位係数!$B$21:$I$30, MATCH(LJ$4, 方位係数!$A$21:$A$30,0), MATCH(①基本情報と建物情報の入力!$G$13, 方位係数!$B$20:$I$20,0)),"-")</f>
        <v>-</v>
      </c>
      <c r="LK34" s="101" t="str">
        <f>IF($A34&lt;=①基本情報と建物情報の入力!$G$20, INDEX(方位係数!$B$21:$I$30, MATCH(LK$4, 方位係数!$A$21:$A$30,0), MATCH(①基本情報と建物情報の入力!$G$13, 方位係数!$B$20:$I$20,0)),"-")</f>
        <v>-</v>
      </c>
      <c r="LL34" s="103" t="str">
        <f>IF($A34&lt;=①基本情報と建物情報の入力!$G$20, INDEX(方位係数!$B$21:$I$30, MATCH(LL$4, 方位係数!$A$21:$A$30,0), MATCH(①基本情報と建物情報の入力!$G$13, 方位係数!$B$20:$I$20,0)),"-")</f>
        <v>-</v>
      </c>
      <c r="LM34" s="99"/>
      <c r="LN34" s="46" t="str">
        <f>IF($A34&lt;=①基本情報と建物情報の入力!$G$20, IF(①基本情報と建物情報の入力!$H56&gt;=1, IF(AT34=0, 0, AT34*0.034*($FZ34+(BP34*$GJ34+$CE34*$GL34+CH34*$GM34+CW34*$GO34+DR34*$GS34)/AT34)*LH34),"-"),"-")</f>
        <v>-</v>
      </c>
      <c r="LO34" s="47" t="str">
        <f>IF($A34&lt;=①基本情報と建物情報の入力!$G$20, IF(①基本情報と建物情報の入力!$H56&gt;=1, IF(AU34=0, 0, AU34*0.034*($FZ34+(BQ34*$GJ34+$CE34*$GL34+CI34*$GM34+CX34*$GO34+DS34*$GS34)/AU34)*LI34),"-"),"-")</f>
        <v>-</v>
      </c>
      <c r="LP34" s="47" t="str">
        <f>IF($A34&lt;=①基本情報と建物情報の入力!$G$20, IF(①基本情報と建物情報の入力!$H56&gt;=1, IF(AV34=0, 0, AV34*0.034*($FZ34+(BR34*$GJ34+$CE34*$GL34+CJ34*$GM34+CY34*$GO34+DT34*$GS34)/AV34)*LJ34),"-"),"-")</f>
        <v>-</v>
      </c>
      <c r="LQ34" s="104" t="str">
        <f>IF($A34&lt;=①基本情報と建物情報の入力!$G$20, IF(①基本情報と建物情報の入力!$H56&gt;=1, IF(AW34=0, 0, AW34*0.034*($FZ34+(BS34*$GJ34+$CE34*$GL34+CK34*$GM34+CZ34*$GO34+DU34*$GS34)/AW34)*LK34),"-"),"-")</f>
        <v>-</v>
      </c>
      <c r="LR34" s="24" t="str">
        <f>IF($A34&lt;=①基本情報と建物情報の入力!$G$20, IF(①基本情報と建物情報の入力!$H56&gt;=2, IF(AX34=0, 0, AX34*0.034*($FZ34+(BT34*$GJ34+$CF34*$GL34+CL34*$GM34+DA34*$GO34+DV34*$GS34)/AX34)*LH34),"-"),"-")</f>
        <v>-</v>
      </c>
      <c r="LS34" s="16" t="str">
        <f>IF($A34&lt;=①基本情報と建物情報の入力!$G$20, IF(①基本情報と建物情報の入力!$H56&gt;=2, IF(AY34=0, 0, AY34*0.034*($FZ34+(BU34*$GJ34+$CF34*$GL34+CM34*$GM34+DB34*$GO34+DW34*$GS34)/AY34)*LI34),"-"),"-")</f>
        <v>-</v>
      </c>
      <c r="LT34" s="16" t="str">
        <f>IF($A34&lt;=①基本情報と建物情報の入力!$G$20, IF(①基本情報と建物情報の入力!$H56&gt;=2, IF(AZ34=0, 0, AZ34*0.034*($FZ34+(BV34*$GJ34+$CF34*$GL34+CN34*$GM34+DC34*$GO34+DX34*$GS34)/AZ34)*LJ34),"-"),"-")</f>
        <v>-</v>
      </c>
      <c r="LU34" s="25" t="str">
        <f>IF($A34&lt;=①基本情報と建物情報の入力!$G$20, IF(①基本情報と建物情報の入力!$H56&gt;=2, IF(BA34=0, 0, BA34*0.034*($FZ34+(BW34*$GJ34+$CF34*$GL34+CO34*$GM34+DD34*$GO34+DY34*$GS34)/BA34)*LK34),"-"),"-")</f>
        <v>-</v>
      </c>
      <c r="LV34" s="24" t="str">
        <f>IF($A34&lt;=①基本情報と建物情報の入力!$G$20, IF(①基本情報と建物情報の入力!$H56&gt;=3, IF(BB34=0, 0, BB34*0.034*($FZ34+(BX34*$GJ34+$CG34*$GL34+CP34*$GM34+DE34*$GO34+DZ34*$GS34)/BB34)*LH34),"-"),"-")</f>
        <v>-</v>
      </c>
      <c r="LW34" s="16" t="str">
        <f>IF($A34&lt;=①基本情報と建物情報の入力!$G$20, IF(①基本情報と建物情報の入力!$H56&gt;=3, IF(BC34=0, 0, BC34*0.034*($FZ34+(BY34*$GJ34+$CG34*$GL34+CQ34*$GM34+DF34*$GO34+EA34*$GS34)/BC34)*LI34),"-"),"-")</f>
        <v>-</v>
      </c>
      <c r="LX34" s="16" t="str">
        <f>IF($A34&lt;=①基本情報と建物情報の入力!$G$20, IF(①基本情報と建物情報の入力!$H56&gt;=3, IF(BD34=0, 0, BD34*0.034*($FZ34+(BZ34*$GJ34+$CG34*$GL34+CR34*$GM34+DG34*$GO34+EB34*$GS34)/BD34)*LJ34),"-"),"-")</f>
        <v>-</v>
      </c>
      <c r="LY34" s="25" t="str">
        <f>IF($A34&lt;=①基本情報と建物情報の入力!$G$20, IF(①基本情報と建物情報の入力!$H56&gt;=3, IF(BE34=0, 0, BE34*0.034*($FZ34+(CA34*$GJ34+$CG34*$GL34+CS34*$GM34+DH34*$GO34+EC34*$GS34)/BE34)*LK34),"-"),"-")</f>
        <v>-</v>
      </c>
      <c r="LZ34" s="16" t="str">
        <f>IF($A34&lt;=①基本情報と建物情報の入力!$G$20, IF(①基本情報と建物情報の入力!$H56&gt;=1, IF(EX34=0, 0, EX34*0.034*($GA34+(CB34*$GK34+CT34*$GN34+DL34*$GQ34)/EX34)*$LL34),"-"),"-")</f>
        <v>-</v>
      </c>
      <c r="MA34" s="16" t="str">
        <f>IF($A34&lt;=①基本情報と建物情報の入力!$G$20, IF(①基本情報と建物情報の入力!$H56&gt;=2, IF(EY34=0, 0, EY34*0.034*($GA34+(CC34*$GK34+CU34*$GN34+DM34*$GQ34)/EY34)*$LL34),"-"),"-")</f>
        <v>-</v>
      </c>
      <c r="MB34" s="16" t="str">
        <f>IF($A34&lt;=①基本情報と建物情報の入力!$G$20, IF(①基本情報と建物情報の入力!$H56&gt;=3, IF(EZ34=0, 0, EZ34*0.034*($GA34+(CD34*$GK34+CV34*$GN34+DN34*$GQ34)/EZ34)*$LL34),"-"),"-")</f>
        <v>-</v>
      </c>
      <c r="MC34" s="24" t="str">
        <f>IF($A34&lt;=①基本情報と建物情報の入力!$G$20, 0.93,"-")</f>
        <v>-</v>
      </c>
      <c r="MD34" s="25" t="str">
        <f>IF($A34&lt;=①基本情報と建物情報の入力!$G$20, IF(①基本情報と建物情報の入力!$H56&gt;=1, ①基本情報と建物情報の入力!$H$69,"-"),"-")</f>
        <v>-</v>
      </c>
      <c r="ME34" s="24" t="str">
        <f>IF($A34&lt;=①基本情報と建物情報の入力!$G$20, IF(①基本情報と建物情報の入力!$H56&gt;=1, AE34*$MC34*$MD34*LH34,"-"),"-")</f>
        <v>-</v>
      </c>
      <c r="MF34" s="16" t="str">
        <f>IF($A34&lt;=①基本情報と建物情報の入力!$G$20, IF(①基本情報と建物情報の入力!$H56&gt;=1, AF34*$MC34*$MD34*LI34,"-"),"-")</f>
        <v>-</v>
      </c>
      <c r="MG34" s="16" t="str">
        <f>IF($A34&lt;=①基本情報と建物情報の入力!$G$20, IF(①基本情報と建物情報の入力!$H56&gt;=1, AG34*$MC34*$MD34*LJ34,"-"),"-")</f>
        <v>-</v>
      </c>
      <c r="MH34" s="25" t="str">
        <f>IF($A34&lt;=①基本情報と建物情報の入力!$G$20, IF(①基本情報と建物情報の入力!$H56&gt;=1, AH34*$MC34*$MD34*LK34,"-"),"-")</f>
        <v>-</v>
      </c>
      <c r="MI34" s="24" t="str">
        <f>IF($A34&lt;=①基本情報と建物情報の入力!$G$20, IF(①基本情報と建物情報の入力!$H56&gt;=2, AI34*$MC34*$MD34*LH34,"-"),"-")</f>
        <v>-</v>
      </c>
      <c r="MJ34" s="16" t="str">
        <f>IF($A34&lt;=①基本情報と建物情報の入力!$G$20, IF(①基本情報と建物情報の入力!$H56&gt;=2, AJ34*$MC34*$MD34*LI34,"-"),"-")</f>
        <v>-</v>
      </c>
      <c r="MK34" s="16" t="str">
        <f>IF($A34&lt;=①基本情報と建物情報の入力!$G$20, IF(①基本情報と建物情報の入力!$H56&gt;=2, AK34*$MC34*$MD34*LJ34,"-"),"-")</f>
        <v>-</v>
      </c>
      <c r="ML34" s="25" t="str">
        <f>IF($A34&lt;=①基本情報と建物情報の入力!$G$20, IF(①基本情報と建物情報の入力!$H56&gt;=2, AL34*$MC34*$MD34*LK34,"-"),"-")</f>
        <v>-</v>
      </c>
      <c r="MM34" s="24" t="str">
        <f>IF($A34&lt;=①基本情報と建物情報の入力!$G$20, IF(①基本情報と建物情報の入力!$H56&gt;=3, AM34*$MC34*$MD34*LH34,"-"),"-")</f>
        <v>-</v>
      </c>
      <c r="MN34" s="16" t="str">
        <f>IF($A34&lt;=①基本情報と建物情報の入力!$G$20, IF(①基本情報と建物情報の入力!$H56&gt;=3, AN34*$MC34*$MD34*LI34,"-"),"-")</f>
        <v>-</v>
      </c>
      <c r="MO34" s="16" t="str">
        <f>IF($A34&lt;=①基本情報と建物情報の入力!$G$20, IF(①基本情報と建物情報の入力!$H56&gt;=3, AO34*$MC34*$MD34*LJ34,"-"),"-")</f>
        <v>-</v>
      </c>
      <c r="MP34" s="25" t="str">
        <f>IF($A34&lt;=①基本情報と建物情報の入力!$G$20, IF(①基本情報と建物情報の入力!$H56&gt;=3, AP34*$MC34*$MD34*LK34,"-"),"-")</f>
        <v>-</v>
      </c>
      <c r="MQ34" s="16" t="str">
        <f>IF($A34&lt;=①基本情報と建物情報の入力!$G$20, IF(①基本情報と建物情報の入力!$H56&gt;=1, SUM(LN34:LQ34,LZ34,ME34:MH34), "-"), "-")</f>
        <v>-</v>
      </c>
      <c r="MR34" s="16" t="str">
        <f>IF($A34&lt;=①基本情報と建物情報の入力!$G$20, IF(①基本情報と建物情報の入力!$H56&gt;=2, SUM(LR34:LU34,MA34,MI34:ML34), "-"), "-")</f>
        <v>-</v>
      </c>
      <c r="MS34" s="16" t="str">
        <f>IF($A34&lt;=①基本情報と建物情報の入力!$G$20, IF(①基本情報と建物情報の入力!$H56&gt;=3, SUM(LV34:LY34,MB34,MM34:MP34), "-"), "-")</f>
        <v>-</v>
      </c>
      <c r="MT34" s="137" t="str">
        <f>IF($A34&lt;=①基本情報と建物情報の入力!$G$20, IF(①基本情報と建物情報の入力!$H56&gt;=1, ROUNDUP(MQ34/FV34*100,1),"-"),"-")</f>
        <v>-</v>
      </c>
      <c r="MU34" s="138" t="str">
        <f>IF($A34&lt;=①基本情報と建物情報の入力!$G$20, IF(①基本情報と建物情報の入力!$H56&gt;=2,ROUNDUP(MR34/FW34*100,1),"-"),"-")</f>
        <v>-</v>
      </c>
      <c r="MV34" s="139" t="str">
        <f>IF($A34&lt;=①基本情報と建物情報の入力!$G$20, IF(①基本情報と建物情報の入力!$H56&gt;=3, ROUNDUP(MS34/FX34*100,1),"-"),"-")</f>
        <v>-</v>
      </c>
      <c r="MW34" s="99"/>
      <c r="MX34" s="24" t="str">
        <f>IF($A34&lt;=①基本情報と建物情報の入力!$G$20, IF(①基本情報と建物情報の入力!$H56&gt;=1, 1,"-"), "-")</f>
        <v>-</v>
      </c>
      <c r="MY34" s="16" t="str">
        <f>IF($A34&lt;=①基本情報と建物情報の入力!$G$20, IF(①基本情報と建物情報の入力!$H56&gt;=2, 1,"-"), "-")</f>
        <v>-</v>
      </c>
      <c r="MZ34" s="25" t="str">
        <f>IF($A34&lt;=①基本情報と建物情報の入力!$G$20, IF(①基本情報と建物情報の入力!$H56&gt;=3, ①基本情報と建物情報の入力!$H56-2,"-"), "-")</f>
        <v>-</v>
      </c>
      <c r="NA34" s="24" t="str">
        <f>IF($A34&lt;=①基本情報と建物情報の入力!$G$20, IF(①基本情報と建物情報の入力!$H56&gt;=1, FV34*MX34, "-"),"-")</f>
        <v>-</v>
      </c>
      <c r="NB34" s="16" t="str">
        <f>IF($A34&lt;=①基本情報と建物情報の入力!$G$20, IF(①基本情報と建物情報の入力!$H56&gt;=2, FW34*MY34, "-"),"-")</f>
        <v>-</v>
      </c>
      <c r="NC34" s="25" t="str">
        <f>IF($A34&lt;=①基本情報と建物情報の入力!$G$20, IF(①基本情報と建物情報の入力!$H56&gt;=3, FX34*MZ34, "-"),"-")</f>
        <v>-</v>
      </c>
      <c r="ND34" s="24" t="str">
        <f>IF($A34&lt;=①基本情報と建物情報の入力!$G$20, IF(①基本情報と建物情報の入力!$H56&gt;=1,  JK34*MX34, "-"),"-")</f>
        <v>-</v>
      </c>
      <c r="NE34" s="16" t="str">
        <f>IF($A34&lt;=①基本情報と建物情報の入力!$G$20, IF(①基本情報と建物情報の入力!$H56&gt;=2,  JL34*MY34, "-"),"-")</f>
        <v>-</v>
      </c>
      <c r="NF34" s="25" t="str">
        <f>IF($A34&lt;=①基本情報と建物情報の入力!$G$20, IF(①基本情報と建物情報の入力!$H56&gt;=3,  JM34*MZ34, "-"),"-")</f>
        <v>-</v>
      </c>
      <c r="NG34" s="24" t="str">
        <f>IF($A34&lt;=①基本情報と建物情報の入力!$G$20, IF(①基本情報と建物情報の入力!$H56&gt;=1,  MQ34*MX34, "-"),"-")</f>
        <v>-</v>
      </c>
      <c r="NH34" s="16" t="str">
        <f>IF($A34&lt;=①基本情報と建物情報の入力!$G$20, IF(①基本情報と建物情報の入力!$H56&gt;=2,  MR34*MY34, "-"),"-")</f>
        <v>-</v>
      </c>
      <c r="NI34" s="25" t="str">
        <f>IF($A34&lt;=①基本情報と建物情報の入力!$G$20, IF(①基本情報と建物情報の入力!$H56&gt;=3,  MS34*MZ34, "-"),"-")</f>
        <v>-</v>
      </c>
      <c r="NJ34" s="112"/>
      <c r="NK34" s="112"/>
      <c r="NL34" s="99"/>
      <c r="NM34" s="209" t="str">
        <f>IF($A34&lt;=①基本情報と建物情報の入力!$G$20,IF(①基本情報と建物情報の入力!$H56&gt;=1,③一次エネルギー消費量の計算結果!E96-③一次エネルギー消費量の計算結果!F96,"-"),"-")</f>
        <v>-</v>
      </c>
      <c r="NN34" s="210" t="str">
        <f>IF($A34&lt;=①基本情報と建物情報の入力!$G$20,IF(①基本情報と建物情報の入力!$H56&gt;=2,③一次エネルギー消費量の計算結果!E97-③一次エネルギー消費量の計算結果!F97,"-"),"-")</f>
        <v>-</v>
      </c>
      <c r="NO34" s="211" t="str">
        <f>IF($A34&lt;=①基本情報と建物情報の入力!$G$20,IF(①基本情報と建物情報の入力!$H56&gt;=3,③一次エネルギー消費量の計算結果!E98-③一次エネルギー消費量の計算結果!F98,"-"),"-")</f>
        <v>-</v>
      </c>
      <c r="NP34" s="209" t="str">
        <f>IF($A34&lt;=①基本情報と建物情報の入力!$G$20,IF(①基本情報と建物情報の入力!$H56&gt;=1,③一次エネルギー消費量の計算結果!G96-③一次エネルギー消費量の計算結果!H96,"-"),"-")</f>
        <v>-</v>
      </c>
      <c r="NQ34" s="210" t="str">
        <f>IF($A34&lt;=①基本情報と建物情報の入力!$G$20,IF(①基本情報と建物情報の入力!$H56&gt;=2,③一次エネルギー消費量の計算結果!G97-③一次エネルギー消費量の計算結果!H97,"-"),"-")</f>
        <v>-</v>
      </c>
      <c r="NR34" s="211" t="str">
        <f>IF($A34&lt;=①基本情報と建物情報の入力!$G$20,IF(①基本情報と建物情報の入力!$H56&gt;=3,③一次エネルギー消費量の計算結果!G98-③一次エネルギー消費量の計算結果!H98,"-"),"-")</f>
        <v>-</v>
      </c>
      <c r="NS34" s="209" t="str">
        <f>IF($A34&lt;=①基本情報と建物情報の入力!$G$20, IF(①基本情報と建物情報の入力!$H56&gt;=1,NM34*MX34,"-"), "-")</f>
        <v>-</v>
      </c>
      <c r="NT34" s="210" t="str">
        <f>IF($A34&lt;=①基本情報と建物情報の入力!$G$20, IF(①基本情報と建物情報の入力!$H56&gt;=2,NN34*MY34,"-"), "-")</f>
        <v>-</v>
      </c>
      <c r="NU34" s="211" t="str">
        <f>IF($A34&lt;=①基本情報と建物情報の入力!$G$20, IF(①基本情報と建物情報の入力!$H56&gt;=3,NO34*MZ34,"-"), "-")</f>
        <v>-</v>
      </c>
      <c r="NV34" s="209" t="str">
        <f>IF($A34&lt;=①基本情報と建物情報の入力!$G$20, IF(①基本情報と建物情報の入力!$H56&gt;=1,NP34*MX34,"-"), "-")</f>
        <v>-</v>
      </c>
      <c r="NW34" s="210" t="str">
        <f>IF($A34&lt;=①基本情報と建物情報の入力!$G$20, IF(①基本情報と建物情報の入力!$H56&gt;=2,NQ34*MY34,"-"), "-")</f>
        <v>-</v>
      </c>
      <c r="NX34" s="210" t="str">
        <f>IF($A34&lt;=①基本情報と建物情報の入力!$G$20, IF(①基本情報と建物情報の入力!$H56&gt;=3,NR34*MZ34,"-"), "-")</f>
        <v>-</v>
      </c>
      <c r="NY34" s="112"/>
      <c r="NZ34" s="112"/>
    </row>
    <row r="35" spans="1:390" s="16" customFormat="1">
      <c r="A35" s="17">
        <f t="shared" si="0"/>
        <v>29</v>
      </c>
      <c r="B35" s="154" t="s">
        <v>104</v>
      </c>
      <c r="C35" s="16" t="str">
        <f>IF(A35&lt;=①基本情報と建物情報の入力!$G$20, ①基本情報と建物情報の入力!$G$19/①基本情報と建物情報の入力!$G$20, "-")</f>
        <v>-</v>
      </c>
      <c r="D35" s="16" t="str">
        <f>IF(A35&lt;=①基本情報と建物情報の入力!$G$20, IF(①基本情報と建物情報の入力!H57&gt;=1, (①基本情報と建物情報の入力!$D57+SQRT(①基本情報と建物情報の入力!$D57^2-16*①基本情報と建物情報の入力!$C57))/4, "-"), "-")</f>
        <v>-</v>
      </c>
      <c r="E35" s="16" t="str">
        <f>IF(A35&lt;=①基本情報と建物情報の入力!$G$20, IF(①基本情報と建物情報の入力!H57&gt;=1, (①基本情報と建物情報の入力!$D57-SQRT(①基本情報と建物情報の入力!$D57^2-16*①基本情報と建物情報の入力!$C57))/4, "-"), "-")</f>
        <v>-</v>
      </c>
      <c r="F35" s="16" t="str">
        <f>IF(A35&lt;=①基本情報と建物情報の入力!$G$20, IF(①基本情報と建物情報の入力!H57&gt;=1, IF(A35=①基本情報と建物情報の入力!$G$20, ①基本情報と建物情報の入力!$C57, ①基本情報と建物情報の入力!G57), "-"), "-")</f>
        <v>-</v>
      </c>
      <c r="G35" s="16" t="str">
        <f>IF(A35&lt;=①基本情報と建物情報の入力!$G$20, IF(①基本情報と建物情報の入力!H57&gt;=1, IF(A35=1, 0, ①基本情報と建物情報の入力!F57), "-"), "-")</f>
        <v>-</v>
      </c>
      <c r="H35" s="24" t="str">
        <f>IF(A35&lt;=①基本情報と建物情報の入力!$G$20,IF(①基本情報と建物情報の入力!H57&gt;=1, ①基本情報と建物情報の入力!$E57*(1-(0.24/①基本情報と建物情報の入力!$H57))*0.64,"-"), "-")</f>
        <v>-</v>
      </c>
      <c r="I35" s="16" t="str">
        <f>IF(A35&lt;=①基本情報と建物情報の入力!$G$20,IF(①基本情報と建物情報の入力!H57&gt;=1,①基本情報と建物情報の入力!$E57*0.12/①基本情報と建物情報の入力!$H57,"-"), "-")</f>
        <v>-</v>
      </c>
      <c r="J35" s="16" t="str">
        <f>IF(A35&lt;=①基本情報と建物情報の入力!$G$20,IF(①基本情報と建物情報の入力!H57&gt;=1,①基本情報と建物情報の入力!$E57*(1-(0.24/①基本情報と建物情報の入力!$H57))*0.36,"-"), "-")</f>
        <v>-</v>
      </c>
      <c r="K35" s="25" t="str">
        <f>IF(A35&lt;=①基本情報と建物情報の入力!$G$20,IF(①基本情報と建物情報の入力!H57&gt;=1,①基本情報と建物情報の入力!$E57*0.12/①基本情報と建物情報の入力!$H57,"-"), "-")</f>
        <v>-</v>
      </c>
      <c r="L35" s="24" t="str">
        <f>IF($A35&lt;=①基本情報と建物情報の入力!$G$20, IF(①基本情報と建物情報の入力!H57&gt;=1,D35*$C35-H35, "-"), "-")</f>
        <v>-</v>
      </c>
      <c r="M35" s="16" t="str">
        <f>IF($A35&lt;=①基本情報と建物情報の入力!$G$20, IF(①基本情報と建物情報の入力!H57&gt;=1,E35*$C35-I35, "-"), "-")</f>
        <v>-</v>
      </c>
      <c r="N35" s="16" t="str">
        <f>IF($A35&lt;=①基本情報と建物情報の入力!$G$20, IF(①基本情報と建物情報の入力!H57&gt;=1,D35*$C35-J35-1.6*①基本情報と建物情報の入力!$H57, "-"), "-")</f>
        <v>-</v>
      </c>
      <c r="O35" s="25" t="str">
        <f>IF($A35&lt;=①基本情報と建物情報の入力!$G$20, IF(①基本情報と建物情報の入力!H57&gt;=1,E35*$C35-K35, "-"), "-")</f>
        <v>-</v>
      </c>
      <c r="P35" s="24" t="str">
        <f>IF(A35&lt;=①基本情報と建物情報の入力!$G$20, IF(①基本情報と建物情報の入力!H57&gt;=1,①基本情報と建物情報の入力!C57/①基本情報と建物情報の入力!H57, "-"), "-")</f>
        <v>-</v>
      </c>
      <c r="Q35" s="16" t="str">
        <f>IF(A35&lt;=①基本情報と建物情報の入力!$G$20, IF(①基本情報と建物情報の入力!H57&gt;=2, ①基本情報と建物情報の入力!C57/①基本情報と建物情報の入力!H57, "-"),"-")</f>
        <v>-</v>
      </c>
      <c r="R35" s="25" t="str">
        <f>IF(A35&lt;=①基本情報と建物情報の入力!$G$20,IF(①基本情報と建物情報の入力!H57&gt;=3, ①基本情報と建物情報の入力!C57/①基本情報と建物情報の入力!H57, "-"),"-")</f>
        <v>-</v>
      </c>
      <c r="S35" s="24" t="str">
        <f>IF($A35&lt;=①基本情報と建物情報の入力!$G$20, IF(①基本情報と建物情報の入力!$H57&gt;=1, IF(①基本情報と建物情報の入力!$I57="有り", P35*室面積の比率!$B$4, P35*室面積の比率!$B$5),"-"), "-")</f>
        <v>-</v>
      </c>
      <c r="T35" s="16" t="str">
        <f>IF($A35&lt;=①基本情報と建物情報の入力!$G$20, IF(①基本情報と建物情報の入力!$H57&gt;=2, IF(①基本情報と建物情報の入力!$I57="有り", Q35*室面積の比率!$B$4, Q35*室面積の比率!$B$5),"-"), "-")</f>
        <v>-</v>
      </c>
      <c r="U35" s="25" t="str">
        <f>IF($A35&lt;=①基本情報と建物情報の入力!$G$20, IF(①基本情報と建物情報の入力!$H57&gt;=3, IF(①基本情報と建物情報の入力!$I57="有り", R35*室面積の比率!$B$4, R35*室面積の比率!$B$5),"-"), "-")</f>
        <v>-</v>
      </c>
      <c r="V35" s="24" t="str">
        <f>IF($A35&lt;=①基本情報と建物情報の入力!$G$20, IF(①基本情報と建物情報の入力!$H57&gt;=1, IF(①基本情報と建物情報の入力!$I57="有り", P35*室面積の比率!$C$4, 0),"-"), "-")</f>
        <v>-</v>
      </c>
      <c r="W35" s="16" t="str">
        <f>IF($A35&lt;=①基本情報と建物情報の入力!$G$20, IF(①基本情報と建物情報の入力!$H57&gt;=2, IF(①基本情報と建物情報の入力!$I57="有り", Q35*室面積の比率!$C$4, 0),"-"), "-")</f>
        <v>-</v>
      </c>
      <c r="X35" s="25" t="str">
        <f>IF($A35&lt;=①基本情報と建物情報の入力!$G$20, IF(①基本情報と建物情報の入力!$H57&gt;=3, IF(①基本情報と建物情報の入力!$I57="有り", R35*室面積の比率!$C$4, 0),"-"), "-")</f>
        <v>-</v>
      </c>
      <c r="Y35" s="24" t="str">
        <f>IF(A35&lt;=①基本情報と建物情報の入力!$G$20, IF(①基本情報と建物情報の入力!H57&gt;=1, F35/①基本情報と建物情報の入力!H57, "-"),"-")</f>
        <v>-</v>
      </c>
      <c r="Z35" s="16" t="str">
        <f>IF(A35&lt;=①基本情報と建物情報の入力!$G$20, IF(①基本情報と建物情報の入力!H57&gt;=2, F35/①基本情報と建物情報の入力!H57, "-"),"-")</f>
        <v>-</v>
      </c>
      <c r="AA35" s="25" t="str">
        <f>IF(A35&lt;=①基本情報と建物情報の入力!$G$20, IF(①基本情報と建物情報の入力!H57&gt;=3, F35/①基本情報と建物情報の入力!H57, "-"),"-")</f>
        <v>-</v>
      </c>
      <c r="AB35" s="24" t="str">
        <f>IF(A35&lt;=①基本情報と建物情報の入力!$G$20, IF(①基本情報と建物情報の入力!H57&gt;=1, G35/①基本情報と建物情報の入力!H57, "-"),"-")</f>
        <v>-</v>
      </c>
      <c r="AC35" s="16" t="str">
        <f>IF(A35&lt;=①基本情報と建物情報の入力!$G$20, IF(①基本情報と建物情報の入力!H57&gt;=2, G35/①基本情報と建物情報の入力!H57, "-"),"-")</f>
        <v>-</v>
      </c>
      <c r="AD35" s="25" t="str">
        <f>IF(A35&lt;=①基本情報と建物情報の入力!$G$20, IF(①基本情報と建物情報の入力!H57&gt;=3, G35/①基本情報と建物情報の入力!H57, "-"),"-")</f>
        <v>-</v>
      </c>
      <c r="AE35" s="24" t="str">
        <f>IF(A35&lt;=①基本情報と建物情報の入力!$G$20, IF(①基本情報と建物情報の入力!H57&gt;=1,H35/①基本情報と建物情報の入力!H57,"-"), "-")</f>
        <v>-</v>
      </c>
      <c r="AF35" s="16" t="str">
        <f>IF(A35&lt;=①基本情報と建物情報の入力!$G$20,IF(①基本情報と建物情報の入力!H57&gt;=1,I35,"-"), "-")</f>
        <v>-</v>
      </c>
      <c r="AG35" s="16" t="str">
        <f>IF(A35&lt;=①基本情報と建物情報の入力!$G$20,IF(①基本情報と建物情報の入力!H57&gt;=1,J35/①基本情報と建物情報の入力!H57,"-"), "-")</f>
        <v>-</v>
      </c>
      <c r="AH35" s="25" t="str">
        <f>IF(A35&lt;=①基本情報と建物情報の入力!$G$20,IF(①基本情報と建物情報の入力!H57&gt;=1,IF(①基本情報と建物情報の入力!H57=1, K35,0), "-"),"-")</f>
        <v>-</v>
      </c>
      <c r="AI35" s="24" t="str">
        <f>IF(A35&lt;=①基本情報と建物情報の入力!$G$20, IF(①基本情報と建物情報の入力!H57&gt;=2, H35/①基本情報と建物情報の入力!H57,"-"),"-")</f>
        <v>-</v>
      </c>
      <c r="AJ35" s="16" t="str">
        <f>IF(A35&lt;=①基本情報と建物情報の入力!$G$20,IF(①基本情報と建物情報の入力!H57&gt;=2, 0, "-"), "-")</f>
        <v>-</v>
      </c>
      <c r="AK35" s="16" t="str">
        <f>IF(A35&lt;=①基本情報と建物情報の入力!$G$20, IF(①基本情報と建物情報の入力!H57&gt;=2, J35/①基本情報と建物情報の入力!H57,"-"),"-")</f>
        <v>-</v>
      </c>
      <c r="AL35" s="25" t="str">
        <f>IF(A35&lt;=①基本情報と建物情報の入力!$G$20, IF(①基本情報と建物情報の入力!H57&gt;=2, K35, "-"), "-")</f>
        <v>-</v>
      </c>
      <c r="AM35" s="24" t="str">
        <f>IF(A35&lt;=①基本情報と建物情報の入力!$G$20, IF(①基本情報と建物情報の入力!H57&gt;=3, H35/①基本情報と建物情報の入力!H57,"-"), "-")</f>
        <v>-</v>
      </c>
      <c r="AN35" s="16" t="str">
        <f>IF(A35&lt;=①基本情報と建物情報の入力!$G$20, IF(①基本情報と建物情報の入力!H57&gt;=3, 0, "-"),"-")</f>
        <v>-</v>
      </c>
      <c r="AO35" s="16" t="str">
        <f>IF(A35&lt;=①基本情報と建物情報の入力!$G$20,IF(①基本情報と建物情報の入力!H57&gt;=3, J35/①基本情報と建物情報の入力!H57,"-"),"-")</f>
        <v>-</v>
      </c>
      <c r="AP35" s="25" t="str">
        <f>IF(A35&lt;=①基本情報と建物情報の入力!$G$20,IF(①基本情報と建物情報の入力!H57&gt;=3, 0, "-"),"-")</f>
        <v>-</v>
      </c>
      <c r="AQ35" s="24" t="str">
        <f>IF(A35&lt;=①基本情報と建物情報の入力!$G$20,IF(①基本情報と建物情報の入力!H57&gt;=1,1.6,"-"), "-")</f>
        <v>-</v>
      </c>
      <c r="AR35" s="16" t="str">
        <f>IF(A35&lt;=①基本情報と建物情報の入力!$G$20, IF(①基本情報と建物情報の入力!H57&gt;=2, 1.6, "-"), "-")</f>
        <v>-</v>
      </c>
      <c r="AS35" s="25" t="str">
        <f>IF(A35&lt;=①基本情報と建物情報の入力!$G$20, IF(①基本情報と建物情報の入力!H57&gt;=3, 1.6, "-"), "-")</f>
        <v>-</v>
      </c>
      <c r="AT35" s="24" t="str">
        <f>IF(A35&lt;=①基本情報と建物情報の入力!$G$20, IF(①基本情報と建物情報の入力!H57&gt;=1,L35/①基本情報と建物情報の入力!H57, "-"), "-")</f>
        <v>-</v>
      </c>
      <c r="AU35" s="16" t="str">
        <f>IF(A35&lt;=①基本情報と建物情報の入力!$G$20, IF(①基本情報と建物情報の入力!H57&gt;=1,M35, "-"), "-")</f>
        <v>-</v>
      </c>
      <c r="AV35" s="16" t="str">
        <f>IF(A35&lt;=①基本情報と建物情報の入力!$G$20, IF(①基本情報と建物情報の入力!H57&gt;=1,N35/①基本情報と建物情報の入力!H57, "-"), "-")</f>
        <v>-</v>
      </c>
      <c r="AW35" s="25" t="str">
        <f>IF(A35&lt;=①基本情報と建物情報の入力!$G$20, IF(①基本情報と建物情報の入力!H57&gt;=1, IF(①基本情報と建物情報の入力!H57=1, O35, 0), "-"), "-")</f>
        <v>-</v>
      </c>
      <c r="AX35" s="24" t="str">
        <f>IF(A35&lt;=①基本情報と建物情報の入力!$G$20, IF(①基本情報と建物情報の入力!H57&gt;=2, L35/①基本情報と建物情報の入力!H57, "-"), "-")</f>
        <v>-</v>
      </c>
      <c r="AY35" s="16" t="str">
        <f>IF(A35&lt;=①基本情報と建物情報の入力!$G$20, IF(①基本情報と建物情報の入力!H57&gt;=2, 0, "-"), "-")</f>
        <v>-</v>
      </c>
      <c r="AZ35" s="16" t="str">
        <f>IF(A35&lt;=①基本情報と建物情報の入力!$G$20, IF(①基本情報と建物情報の入力!H57&gt;=2, N35/①基本情報と建物情報の入力!H57, "-"), "-")</f>
        <v>-</v>
      </c>
      <c r="BA35" s="25" t="str">
        <f>IF(A35&lt;=①基本情報と建物情報の入力!$G$20, IF(①基本情報と建物情報の入力!H57&gt;=2, O35, "-"),"-")</f>
        <v>-</v>
      </c>
      <c r="BB35" s="24" t="str">
        <f>IF(A35&lt;=①基本情報と建物情報の入力!$G$20, IF(①基本情報と建物情報の入力!H57&gt;=3, L35/①基本情報と建物情報の入力!H57, "-"),"-")</f>
        <v>-</v>
      </c>
      <c r="BC35" s="16" t="str">
        <f>IF(A35&lt;=①基本情報と建物情報の入力!$G$20, IF(①基本情報と建物情報の入力!H57&gt;=3, 0, "-"), "-")</f>
        <v>-</v>
      </c>
      <c r="BD35" s="16" t="str">
        <f>IF(A35&lt;=①基本情報と建物情報の入力!$G$20, IF(①基本情報と建物情報の入力!H57&gt;=3, N35/①基本情報と建物情報の入力!H57, "-"),"-")</f>
        <v>-</v>
      </c>
      <c r="BE35" s="25" t="str">
        <f>IF(A35&lt;=①基本情報と建物情報の入力!$G$20, IF(①基本情報と建物情報の入力!H57&gt;=3, 0, "-"), "-")</f>
        <v>-</v>
      </c>
      <c r="BF35" s="24" t="str">
        <f>IF(A35&lt;=①基本情報と建物情報の入力!$G$20, IF(①基本情報と建物情報の入力!H57=1, 0, IF(①基本情報と建物情報の入力!H57&gt;=2, E35*C35, "-")), "-")</f>
        <v>-</v>
      </c>
      <c r="BG35" s="16" t="str">
        <f>IF(A35&lt;=①基本情報と建物情報の入力!$G$20, IF(①基本情報と建物情報の入力!H57&gt;=2, E35*C35, "-"),"-")</f>
        <v>-</v>
      </c>
      <c r="BH35" s="25" t="str">
        <f>IF(A35&lt;=①基本情報と建物情報の入力!$G$20, IF(①基本情報と建物情報の入力!H57&gt;=3, E35*C35*2, "-"), "-")</f>
        <v>-</v>
      </c>
      <c r="BI35" s="24" t="str">
        <f>IF(A35&lt;=①基本情報と建物情報の入力!$G$20, IF(①基本情報と建物情報の入力!H57&gt;=1, IF(A35=1, 0, P35-AB35), "-"), "-")</f>
        <v>-</v>
      </c>
      <c r="BJ35" s="16" t="str">
        <f>IF(A35&lt;=①基本情報と建物情報の入力!$G$20, IF(①基本情報と建物情報の入力!H57&gt;=2, IF(A35=1, 0, Q35-AC35), "-"),"-")</f>
        <v>-</v>
      </c>
      <c r="BK35" s="25" t="str">
        <f>IF(A35&lt;=①基本情報と建物情報の入力!$G$20, IF(①基本情報と建物情報の入力!H57&gt;=3, IF(A35=1, 0, R35-AD35), "-"),"-")</f>
        <v>-</v>
      </c>
      <c r="BL35" s="24" t="str">
        <f>IF(A35&lt;=①基本情報と建物情報の入力!$G$20, IF(①基本情報と建物情報の入力!H57&gt;=1, IF(A35=①基本情報と建物情報の入力!$G$20, 0, P35-Y35), "-"), "-")</f>
        <v>-</v>
      </c>
      <c r="BM35" s="16" t="str">
        <f>IF(A35&lt;=①基本情報と建物情報の入力!$G$20, IF(①基本情報と建物情報の入力!H57&gt;=2, IF(A35=①基本情報と建物情報の入力!$G$20, 0, Q35-Z35), "-"), "-")</f>
        <v>-</v>
      </c>
      <c r="BN35" s="25" t="str">
        <f>IF(A35&lt;=①基本情報と建物情報の入力!$G$20, IF(①基本情報と建物情報の入力!H57&gt;=3, IF(A35=①基本情報と建物情報の入力!$G$20, 0, R35-AA35), "-"), "-")</f>
        <v>-</v>
      </c>
      <c r="BO35" s="99"/>
      <c r="BP35" s="24" t="str">
        <f>IF(A35&lt;=①基本情報と建物情報の入力!$G$20,IF(①基本情報と建物情報の入力!H57&gt;=1,IF(①基本情報と建物情報の入力!H57=1,C35*2/2,C35/2), "-"), "-")</f>
        <v>-</v>
      </c>
      <c r="BQ35" s="16" t="str">
        <f>IF(A35&lt;=①基本情報と建物情報の入力!$G$20, IF(①基本情報と建物情報の入力!H57&gt;=1, C35*2/2, "-"), "-")</f>
        <v>-</v>
      </c>
      <c r="BR35" s="16" t="str">
        <f>IF(A35&lt;=①基本情報と建物情報の入力!$G$20, IF(①基本情報と建物情報の入力!H57&gt;=1, IF(①基本情報と建物情報の入力!H57=1, C35*2/2, C35/2), "-"), "-")</f>
        <v>-</v>
      </c>
      <c r="BS35" s="25" t="str">
        <f>IF(A35&lt;=①基本情報と建物情報の入力!$G$20, IF(①基本情報と建物情報の入力!H57&gt;=1, IF(①基本情報と建物情報の入力!H57=1, C35*2/2, 0), "-"), "-")</f>
        <v>-</v>
      </c>
      <c r="BT35" s="24" t="str">
        <f>IF(A35&lt;=①基本情報と建物情報の入力!$G$20, IF(①基本情報と建物情報の入力!H57&gt;=2, C35/2, "-"), "-")</f>
        <v>-</v>
      </c>
      <c r="BU35" s="16" t="str">
        <f>IF(A35&lt;=①基本情報と建物情報の入力!$G$20, IF(①基本情報と建物情報の入力!H57&gt;=2, 0, "-"), "-")</f>
        <v>-</v>
      </c>
      <c r="BV35" s="16" t="str">
        <f>IF(A35&lt;=①基本情報と建物情報の入力!$G$20, IF(①基本情報と建物情報の入力!H57&gt;=2, C35/2, "-"), "-")</f>
        <v>-</v>
      </c>
      <c r="BW35" s="25" t="str">
        <f>IF(A35&lt;=①基本情報と建物情報の入力!$G$20, IF(①基本情報と建物情報の入力!H57&gt;=2, C35*2/2, "-"), "-")</f>
        <v>-</v>
      </c>
      <c r="BX35" s="24" t="str">
        <f>IF(A35&lt;=①基本情報と建物情報の入力!$G$20, IF(①基本情報と建物情報の入力!H57&gt;=3, 0, "-"), "-")</f>
        <v>-</v>
      </c>
      <c r="BY35" s="16" t="str">
        <f>IF(A35&lt;=①基本情報と建物情報の入力!$G$20, IF(①基本情報と建物情報の入力!H57&gt;=3, 0, "-"), "-")</f>
        <v>-</v>
      </c>
      <c r="BZ35" s="16" t="str">
        <f>IF(A35&lt;=①基本情報と建物情報の入力!$G$20, IF(①基本情報と建物情報の入力!H57&gt;=3, 0, "-"), "-")</f>
        <v>-</v>
      </c>
      <c r="CA35" s="25" t="str">
        <f>IF(A35&lt;=①基本情報と建物情報の入力!$G$20, IF(①基本情報と建物情報の入力!H57&gt;=3, 0, "-"), "-")</f>
        <v>-</v>
      </c>
      <c r="CB35" s="24" t="str">
        <f>IF(A35&lt;=①基本情報と建物情報の入力!$G$20,IF(①基本情報と建物情報の入力!H57&gt;=1, IF(F35&gt;0, IF(A35=①基本情報と建物情報の入力!$G$20, IF(①基本情報と建物情報の入力!H57=1, (D35+E35)*2, D35/①基本情報と建物情報の入力!H57*2+E35), IF(①基本情報と建物情報の入力!H57=1, (D35+F35/D35*2), D35/①基本情報と建物情報の入力!H57+F35/D35)),0),"-"),"-")</f>
        <v>-</v>
      </c>
      <c r="CC35" s="16" t="str">
        <f>IF(A35&lt;=①基本情報と建物情報の入力!$G$20, IF(①基本情報と建物情報の入力!H57&gt;=2, IF(F35&gt;0, IF(A35=①基本情報と建物情報の入力!$G$20, D35/①基本情報と建物情報の入力!H57*2+E35, D35/①基本情報と建物情報の入力!H57+F35/D35), 0),"-"),"-")</f>
        <v>-</v>
      </c>
      <c r="CD35" s="25" t="str">
        <f>IF(A35&lt;=①基本情報と建物情報の入力!$G$20, IF(①基本情報と建物情報の入力!H57&gt;=3, IF(F35&gt;0, IF(A35=①基本情報と建物情報の入力!$G$20, D35/①基本情報と建物情報の入力!H57*2, D35/①基本情報と建物情報の入力!H57),0),"-"),"-")</f>
        <v>-</v>
      </c>
      <c r="CE35" s="24" t="str">
        <f>IF(A35&lt;=①基本情報と建物情報の入力!$G$20, IF(①基本情報と建物情報の入力!H57&gt;=1, IF(A35=1,0, IF(G35&gt;0, IF(①基本情報と建物情報の入力!H57=1, D35+G35/D35*2, D35/①基本情報と建物情報の入力!H57+G35/D35),0)),"-"),"-")</f>
        <v>-</v>
      </c>
      <c r="CF35" s="16" t="str">
        <f>IF(A35&lt;=①基本情報と建物情報の入力!$G$20, IF(①基本情報と建物情報の入力!H57&gt;=2, IF(A35=1, 0, IF(G35&gt;0, D35/①基本情報と建物情報の入力!H57+G35/D35, 0)),"-"),"-")</f>
        <v>-</v>
      </c>
      <c r="CG35" s="25" t="str">
        <f>IF(A35&lt;=①基本情報と建物情報の入力!$G$20, IF(①基本情報と建物情報の入力!H57&gt;=3, IF(A35=1, 0, IF(G35&gt;0, D35/①基本情報と建物情報の入力!H57,0)),"-"), "-")</f>
        <v>-</v>
      </c>
      <c r="CH35" s="24" t="str">
        <f>IF(A35&lt;=①基本情報と建物情報の入力!$G$20, IF(①基本情報と建物情報の入力!H57&gt;=1, IF(①基本情報と建物情報の入力!H57=1, D35/①基本情報と建物情報の入力!H57/20*C35, C35/2+D35/①基本情報と建物情報の入力!H57/20*C35), "-"), "-")</f>
        <v>-</v>
      </c>
      <c r="CI35" s="16" t="str">
        <f>IF(A35&lt;=①基本情報と建物情報の入力!$G$20, IF(①基本情報と建物情報の入力!H57&gt;=1, C35*E35/20, "-"), "-")</f>
        <v>-</v>
      </c>
      <c r="CJ35" s="16" t="str">
        <f>IF(A35&lt;=①基本情報と建物情報の入力!$G$20, IF(①基本情報と建物情報の入力!H57&gt;=1,IF(①基本情報と建物情報の入力!H57=1, D35/①基本情報と建物情報の入力!H57/20*C35, C35/2+D35/①基本情報と建物情報の入力!H57/20*C35), "-"), "-")</f>
        <v>-</v>
      </c>
      <c r="CK35" s="25" t="str">
        <f>IF(A35&lt;=①基本情報と建物情報の入力!$G$20, IF(①基本情報と建物情報の入力!H57&gt;=1, IF(①基本情報と建物情報の入力!H57=1, C35*E35/20, 0), "-"), "-")</f>
        <v>-</v>
      </c>
      <c r="CL35" s="24" t="str">
        <f>IF(A35&lt;=①基本情報と建物情報の入力!$G$20, IF(①基本情報と建物情報の入力!H57&gt;=2, C35/2+D35/①基本情報と建物情報の入力!H57/20*C35,"-"), "-")</f>
        <v>-</v>
      </c>
      <c r="CM35" s="16" t="str">
        <f>IF(A35&lt;=①基本情報と建物情報の入力!$G$20, IF(①基本情報と建物情報の入力!H57&gt;=2, 0,"-"), "-")</f>
        <v>-</v>
      </c>
      <c r="CN35" s="16" t="str">
        <f>IF(A35&lt;=①基本情報と建物情報の入力!$G$20, IF(①基本情報と建物情報の入力!H57&gt;=2, C35/2+D35/①基本情報と建物情報の入力!H57/20*C35,"-"), "-")</f>
        <v>-</v>
      </c>
      <c r="CO35" s="25" t="str">
        <f>IF(A35&lt;=①基本情報と建物情報の入力!$G$20, IF(①基本情報と建物情報の入力!H57&gt;=2, C35*E35/20, "-"), "-")</f>
        <v>-</v>
      </c>
      <c r="CP35" s="24" t="str">
        <f>IF(A35&lt;=①基本情報と建物情報の入力!$G$20, IF(①基本情報と建物情報の入力!H57&gt;=3, C35+D35/①基本情報と建物情報の入力!H57/20*C35, "-"), "-")</f>
        <v>-</v>
      </c>
      <c r="CQ35" s="16" t="str">
        <f>IF(A35&lt;=①基本情報と建物情報の入力!$G$20, IF(①基本情報と建物情報の入力!H57&gt;=3, 0, "-"), "-")</f>
        <v>-</v>
      </c>
      <c r="CR35" s="16" t="str">
        <f>IF(A35&lt;=①基本情報と建物情報の入力!$G$20, IF(①基本情報と建物情報の入力!H57&gt;=3, C35+D35/①基本情報と建物情報の入力!H57/20*C35, "-"), "-")</f>
        <v>-</v>
      </c>
      <c r="CS35" s="25" t="str">
        <f>IF(A35&lt;=①基本情報と建物情報の入力!$G$20, IF(①基本情報と建物情報の入力!H57&gt;=3, 0, "-"), "-")</f>
        <v>-</v>
      </c>
      <c r="CT35" s="24" t="str">
        <f>IF(A35&lt;=①基本情報と建物情報の入力!$G$20, IF(①基本情報と建物情報の入力!H57&gt;=1, IF(F35&gt;0, IF(A35=①基本情報と建物情報の入力!$G$20, IF(①基本情報と建物情報の入力!H57=1, D35*E35/20/①基本情報と建物情報の入力!H57*2, E35/2+D35*E35/20/①基本情報と建物情報の入力!H57*2),IF(①基本情報と建物情報の入力!H57=1, F35/10/①基本情報と建物情報の入力!H57,F35/D35/2+F35/10/①基本情報と建物情報の入力!H57)),0),"-"),"-")</f>
        <v>-</v>
      </c>
      <c r="CU35" s="16" t="str">
        <f>IF(A35&lt;=①基本情報と建物情報の入力!$G$20, IF(①基本情報と建物情報の入力!H57&gt;=2, IF(F35&gt;0, IF(A35=①基本情報と建物情報の入力!$G$20,E35/2+D35*E35/20/①基本情報と建物情報の入力!H57*2, F35/D35/2+F35/10/①基本情報と建物情報の入力!H57),0),"-"),"-")</f>
        <v>-</v>
      </c>
      <c r="CV35" s="25" t="str">
        <f>IF(A35&lt;=①基本情報と建物情報の入力!$G$20, IF(①基本情報と建物情報の入力!H57&gt;=3, IF(F35&gt;0, IF(A35=①基本情報と建物情報の入力!$G$20, E35+E35*D35/20/①基本情報と建物情報の入力!H57*2, F35/D35+F35/10/①基本情報と建物情報の入力!H57),0),"-"), "-")</f>
        <v>-</v>
      </c>
      <c r="CW35" s="24" t="str">
        <f>IF(A35&lt;=①基本情報と建物情報の入力!$G$20, IF(①基本情報と建物情報の入力!H57&gt;=1, IF(A35=1, IF(A35=①基本情報と建物情報の入力!$G$20, 0, IF(F35&gt;0, 0, IF(G36&gt;0, 0, D35/①基本情報と建物情報の入力!H57/2))), IF(A35=①基本情報と建物情報の入力!$G$20, IF(G35&gt;0, 0, IF(F34&gt;0, 0, D35/①基本情報と建物情報の入力!H57/2)), IF(F35&gt;0, IF(G35&gt;0, 0, IF(F34&gt;0, 0, D35/①基本情報と建物情報の入力!H57/2)), IF(G35&gt;0, IF(G36&gt;0, 0, D35/①基本情報と建物情報の入力!H57/2), IF(G36&gt;0, IF(F34&gt;0, 0,D35/①基本情報と建物情報の入力!H57/2), IF(F34&gt;0, D35/①基本情報と建物情報の入力!H57/2, D35/①基本情報と建物情報の入力!H57)))))),"-"),"-")</f>
        <v>-</v>
      </c>
      <c r="CX35" s="16" t="str">
        <f>IF(A35&lt;=①基本情報と建物情報の入力!$G$20, IF(①基本情報と建物情報の入力!H57&gt;=1, IF(A35=1, IF(A35=①基本情報と建物情報の入力!$G$20, 0, E35/2), IF(A35=①基本情報と建物情報の入力!$G$20, E35/2, E35)),"-"),"-")</f>
        <v>-</v>
      </c>
      <c r="CY35" s="16" t="str">
        <f>IF(A35&lt;=①基本情報と建物情報の入力!$G$20, IF(①基本情報と建物情報の入力!H57&gt;=1, IF(A35=1, IF(A35=①基本情報と建物情報の入力!$G$20, 0, D35/①基本情報と建物情報の入力!H57/2), IF(A35=①基本情報と建物情報の入力!$G$20, D35/①基本情報と建物情報の入力!H57/2, D35/①基本情報と建物情報の入力!H57)),"-"),"-")</f>
        <v>-</v>
      </c>
      <c r="CZ35" s="25" t="str">
        <f>IF(A35&lt;=①基本情報と建物情報の入力!$G$20, IF(①基本情報と建物情報の入力!H57&gt;=1, IF(A35=1, IF(A35=①基本情報と建物情報の入力!$G$20, 0, IF(①基本情報と建物情報の入力!H57=1, E35/2, 0)), IF(A35=①基本情報と建物情報の入力!$G$20, IF(①基本情報と建物情報の入力!H57=1, E35/2, 0),IF(①基本情報と建物情報の入力!H57=1, E35, 0))),"-"),"-")</f>
        <v>-</v>
      </c>
      <c r="DA35" s="46" t="str">
        <f>IF(A35&lt;=①基本情報と建物情報の入力!$G$20, IF(①基本情報と建物情報の入力!H57&gt;=2, IF(A35=1, IF(A35=①基本情報と建物情報の入力!$G$20, 0, IF(F35&gt;0, 0, IF(G36&gt;0, 0, D35/①基本情報と建物情報の入力!H57/2))), IF(A35=①基本情報と建物情報の入力!$G$20, IF(G35&gt;0, 0, IF(F34&gt;0, 0, D35/①基本情報と建物情報の入力!H57/2)), IF(F35&gt;0, IF(G35&gt;0, 0, IF(F34&gt;0, 0, D35/①基本情報と建物情報の入力!H57/2)), IF(G35&gt;0, IF(G36&gt;0, 0, D35/①基本情報と建物情報の入力!H57/2), IF(G36&gt;0,IF(F34&gt;0, 0, D35/①基本情報と建物情報の入力!H57/2), IF(F34&gt;0, D35/①基本情報と建物情報の入力!H57/2, D35/①基本情報と建物情報の入力!H57)))))),"-"),"-")</f>
        <v>-</v>
      </c>
      <c r="DB35" s="16" t="str">
        <f>IF(A35&lt;=①基本情報と建物情報の入力!$G$20, IF(①基本情報と建物情報の入力!H57&gt;=2, 0,"-"),"-")</f>
        <v>-</v>
      </c>
      <c r="DC35" s="16" t="str">
        <f>IF(A35&lt;=①基本情報と建物情報の入力!$G$20, IF(①基本情報と建物情報の入力!H57&gt;=2, IF(A35=1, IF(A35=①基本情報と建物情報の入力!$G$20, 0, D35/①基本情報と建物情報の入力!H57/2), IF(A35=①基本情報と建物情報の入力!$G$20, D35/①基本情報と建物情報の入力!H57/2, D35/①基本情報と建物情報の入力!H57)),"-"),"-")</f>
        <v>-</v>
      </c>
      <c r="DD35" s="25" t="str">
        <f>IF(A35&lt;=①基本情報と建物情報の入力!$G$20, IF(①基本情報と建物情報の入力!H57&gt;=2, IF(A35=1, IF(A35=①基本情報と建物情報の入力!$G$20, 0, E35/2), IF(A35=①基本情報と建物情報の入力!$G$20, E35/2, E35)),"-"),"-")</f>
        <v>-</v>
      </c>
      <c r="DE35" s="47" t="str">
        <f>IF(A35&lt;=①基本情報と建物情報の入力!$G$20, IF(①基本情報と建物情報の入力!H57&gt;=3, IF(A35=1, IF(A35=①基本情報と建物情報の入力!$G$20, 0, IF(F35&gt;0, 0, IF(G36&gt;0, 0, D35/①基本情報と建物情報の入力!H57/2))), IF(A35=①基本情報と建物情報の入力!$G$20, IF(G35&gt;0, 0, IF(F34&gt;0, 0, D35/①基本情報と建物情報の入力!H57/2)), IF(F35&gt;0, IF(G35&gt;0, 0, IF(F34&gt;0, 0, D35/①基本情報と建物情報の入力!H57/2)), IF(G35&gt;0, IF(G36&gt;0, 0, D35/①基本情報と建物情報の入力!H57/2), IF(G36&gt;0, IF(F34&gt;0, 0, D35/①基本情報と建物情報の入力!H57/2), IF(F34&gt;0, D35/①基本情報と建物情報の入力!H57/2, D35/①基本情報と建物情報の入力!H57)))))),"-"),"-")</f>
        <v>-</v>
      </c>
      <c r="DF35" s="16" t="str">
        <f>IF(A35&lt;=①基本情報と建物情報の入力!$G$20, IF(①基本情報と建物情報の入力!H57&gt;=3, 0, "-"),"-")</f>
        <v>-</v>
      </c>
      <c r="DG35" s="16" t="str">
        <f>IF(A35&lt;=①基本情報と建物情報の入力!$G$20, IF(①基本情報と建物情報の入力!H57&gt;=3, IF(A35=1, IF(A35=①基本情報と建物情報の入力!$G$20, 0, D35/①基本情報と建物情報の入力!H57/2), IF(A35=①基本情報と建物情報の入力!$G$20, D35/①基本情報と建物情報の入力!H57/2, D35/①基本情報と建物情報の入力!H57)),"-"),"-")</f>
        <v>-</v>
      </c>
      <c r="DH35" s="25" t="str">
        <f>IF(A35&lt;=①基本情報と建物情報の入力!$G$20, IF(①基本情報と建物情報の入力!H57&gt;=3, 0, "-"),"-")</f>
        <v>-</v>
      </c>
      <c r="DI35" s="24" t="str">
        <f>IF(A35&lt;=①基本情報と建物情報の入力!$G$20, IF(①基本情報と建物情報の入力!H57&gt;=1, IF(A35=1, 0, IF(G35&gt;0, IF(①基本情報と建物情報の入力!H57=1, G35/10/①基本情報と建物情報の入力!H57, G35/D35/2+G35/10/①基本情報と建物情報の入力!H57), 0)),"-"),"-")</f>
        <v>-</v>
      </c>
      <c r="DJ35" s="16" t="str">
        <f>IF(A35&lt;=①基本情報と建物情報の入力!$G$20, IF(①基本情報と建物情報の入力!H57&gt;=2, IF(A35=1, 0, IF(G35&gt;0, G35/D35/2+G35/10/①基本情報と建物情報の入力!H57, 0)),"-"),"-")</f>
        <v>-</v>
      </c>
      <c r="DK35" s="25" t="str">
        <f>IF(A35&lt;=①基本情報と建物情報の入力!$G$20, IF(①基本情報と建物情報の入力!H57&gt;=3, IF(A35=1, 0, IF(G35&gt;0, G35/D35+G35/10/①基本情報と建物情報の入力!H57, 0)),"-"),"-")</f>
        <v>-</v>
      </c>
      <c r="DL35" s="24" t="str">
        <f>IF(A35&lt;=①基本情報と建物情報の入力!$G$20, IF(①基本情報と建物情報の入力!H57&gt;=1, IF(A35=1, IF(A35=①基本情報と建物情報の入力!$G$20, 0, IF(F35&gt;0, D35/①基本情報と建物情報の入力!H57/2, 0)), IF(A35=①基本情報と建物情報の入力!$G$20, IF(F34&gt;0, D35/①基本情報と建物情報の入力!H57/2, 0), IF(F35&gt;0, IF(F34&gt;0, D35/①基本情報と建物情報の入力!H57, D35/①基本情報と建物情報の入力!H57/2), IF(F34&gt;0, D35/①基本情報と建物情報の入力!H57/2, 0)))),"-"),"-")</f>
        <v>-</v>
      </c>
      <c r="DM35" s="16" t="str">
        <f>IF(A35&lt;=①基本情報と建物情報の入力!$G$20, IF(①基本情報と建物情報の入力!H57&gt;=2, IF(A35=1, IF(A35=①基本情報と建物情報の入力!$G$20, 0, IF(F35&gt;0, D35/①基本情報と建物情報の入力!H57/2, 0)), IF(A35=①基本情報と建物情報の入力!$G$20, IF(F34&gt;0, D35/①基本情報と建物情報の入力!H57/2, 0), IF(F35&gt;0, IF(F34&gt;0, D35/①基本情報と建物情報の入力!H57, D35/①基本情報と建物情報の入力!H57/2), IF(F34&gt;0, D35/①基本情報と建物情報の入力!H57/2, 0)))),"-"),"-")</f>
        <v>-</v>
      </c>
      <c r="DN35" s="25" t="str">
        <f>IF(A35&lt;=①基本情報と建物情報の入力!$G$20, IF(①基本情報と建物情報の入力!H57&gt;=3, IF(A35=1, IF(A35=①基本情報と建物情報の入力!$G$20, 0, IF(F35&gt;0, D35/①基本情報と建物情報の入力!H57/2, 0)), IF(A35=①基本情報と建物情報の入力!$G$20, IF(F34&gt;0, D35/①基本情報と建物情報の入力!H57/2, 0), IF(F35&gt;0, IF(F34&gt;0, D35/①基本情報と建物情報の入力!H57, D35/①基本情報と建物情報の入力!H57/2), IF(F34&gt;0, D35/①基本情報と建物情報の入力!H57/2, 0)))),"-"),"-")</f>
        <v>-</v>
      </c>
      <c r="DO35" s="24" t="str">
        <f>IF(A35&lt;=①基本情報と建物情報の入力!$G$20, IF(①基本情報と建物情報の入力!H57&gt;=1, IF(A35=1, IF(A35=①基本情報と建物情報の入力!$G$20, 0, IF(G36&gt;0, D35/①基本情報と建物情報の入力!H57/2, 0)), IF(A35=①基本情報と建物情報の入力!$G$20, IF(G35&gt;0, D35/①基本情報と建物情報の入力!H57/2,0), IF(G35&gt;0, IF(G36&gt;0, D35/①基本情報と建物情報の入力!H58, D35/①基本情報と建物情報の入力!H57/2), IF(G36&gt;0, D35/①基本情報と建物情報の入力!H57/2,0)))),"-"),"-")</f>
        <v>-</v>
      </c>
      <c r="DP35" s="16" t="str">
        <f>IF(A35&lt;=①基本情報と建物情報の入力!$G$20, IF(①基本情報と建物情報の入力!H57&gt;=2, IF(A35=1, IF(A35=①基本情報と建物情報の入力!$G$20, 0, IF(G36&gt;0, D35/①基本情報と建物情報の入力!H57/2, 0)), IF(A35=①基本情報と建物情報の入力!$G$20, IF(G35&gt;0, D35/①基本情報と建物情報の入力!H57/2,0), IF(G35&gt;0, IF(G36&gt;0, D35/①基本情報と建物情報の入力!H58, D35/①基本情報と建物情報の入力!H57/2), IF(G36&gt;0, D35/①基本情報と建物情報の入力!H57/2,0)))),"-"),"-")</f>
        <v>-</v>
      </c>
      <c r="DQ35" s="25" t="str">
        <f>IF(A35&lt;=①基本情報と建物情報の入力!$G$20, IF(①基本情報と建物情報の入力!H57&gt;=3, IF(A35=1, IF(A35=①基本情報と建物情報の入力!$G$20, 0, IF(G36&gt;0, D35/①基本情報と建物情報の入力!H57/2, 0)), IF(A35=①基本情報と建物情報の入力!$G$20, IF(G35&gt;0, D35/①基本情報と建物情報の入力!H57/2,0), IF(G35&gt;0, IF(G36&gt;0, D35/①基本情報と建物情報の入力!H58, D35/①基本情報と建物情報の入力!H57/2), IF(G36&gt;0, D35/①基本情報と建物情報の入力!H57/2,0)))),"-"),"-")</f>
        <v>-</v>
      </c>
      <c r="DR35" s="24" t="str">
        <f>IF(A35&lt;=①基本情報と建物情報の入力!$G$20, IF(①基本情報と建物情報の入力!H57&gt;=1, IF(A35=1, D35/①基本情報と建物情報の入力!H57, 0),"-"),"-")</f>
        <v>-</v>
      </c>
      <c r="DS35" s="16" t="str">
        <f>IF(A35&lt;=①基本情報と建物情報の入力!$G$20, IF(①基本情報と建物情報の入力!H57&gt;=1, IF(A35=1, E35, 0),"-"),"-")</f>
        <v>-</v>
      </c>
      <c r="DT35" s="16" t="str">
        <f>IF(A35&lt;=①基本情報と建物情報の入力!$G$20, IF(①基本情報と建物情報の入力!H57&gt;=1, IF(A35=1, D35/①基本情報と建物情報の入力!H57, 0),"-"),"-")</f>
        <v>-</v>
      </c>
      <c r="DU35" s="25" t="str">
        <f>IF(A35&lt;=①基本情報と建物情報の入力!$G$20, IF(①基本情報と建物情報の入力!H57&gt;=1, IF(A35=1, IF(①基本情報と建物情報の入力!H57=1, E35, 0), 0),"-"),"-")</f>
        <v>-</v>
      </c>
      <c r="DV35" s="24" t="str">
        <f>IF(A35&lt;=①基本情報と建物情報の入力!$G$20, IF(①基本情報と建物情報の入力!H57&gt;=2, IF(A35=1, D35/①基本情報と建物情報の入力!H57, 0),"-"),"-")</f>
        <v>-</v>
      </c>
      <c r="DW35" s="16" t="str">
        <f>IF(A35&lt;=①基本情報と建物情報の入力!$G$20, IF(①基本情報と建物情報の入力!H57&gt;=2, 0,"-"),"-")</f>
        <v>-</v>
      </c>
      <c r="DX35" s="16" t="str">
        <f>IF(A35&lt;=①基本情報と建物情報の入力!$G$20, IF(①基本情報と建物情報の入力!H57&gt;=2, IF(A35=1, D35/①基本情報と建物情報の入力!H57, 0),"-"),"-")</f>
        <v>-</v>
      </c>
      <c r="DY35" s="25" t="str">
        <f>IF(A35&lt;=①基本情報と建物情報の入力!$G$20, IF(①基本情報と建物情報の入力!H57&gt;=2, IF(A35=1, E35, 0),"-"),"-")</f>
        <v>-</v>
      </c>
      <c r="DZ35" s="24" t="str">
        <f>IF(A35&lt;=①基本情報と建物情報の入力!$G$20, IF(①基本情報と建物情報の入力!H57&gt;=3, IF(A35=1, D35/①基本情報と建物情報の入力!H57, 0),"-"),"-")</f>
        <v>-</v>
      </c>
      <c r="EA35" s="16" t="str">
        <f>IF(A35&lt;=①基本情報と建物情報の入力!$G$20, IF(①基本情報と建物情報の入力!H57&gt;=3, 0, "-"),"-")</f>
        <v>-</v>
      </c>
      <c r="EB35" s="16" t="str">
        <f>IF(A35&lt;=①基本情報と建物情報の入力!$G$20, IF(①基本情報と建物情報の入力!H57&gt;=3, IF(A35=1, D35/①基本情報と建物情報の入力!H57, 0),"-"),"-")</f>
        <v>-</v>
      </c>
      <c r="EC35" s="25" t="str">
        <f>IF(A35&lt;=①基本情報と建物情報の入力!$G$20, IF(①基本情報と建物情報の入力!H57&gt;=3, 0, "-"),"-")</f>
        <v>-</v>
      </c>
      <c r="ED35" s="24" t="str">
        <f>IF(A35&lt;=①基本情報と建物情報の入力!$G$20, IF(①基本情報と建物情報の入力!H57&gt;=1, IF(A35=1, IF(①基本情報と建物情報の入力!H57=1, D35*E35/①基本情報と建物情報の入力!H57/10, E35/2+D35*E35/①基本情報と建物情報の入力!H57/10),0),"-"),"-")</f>
        <v>-</v>
      </c>
      <c r="EE35" s="16" t="str">
        <f>IF(A35&lt;=①基本情報と建物情報の入力!$G$20, IF(①基本情報と建物情報の入力!H57&gt;=2, IF(A35=1, E35/2+D35*E35/①基本情報と建物情報の入力!H57/10,0),"-"),"-")</f>
        <v>-</v>
      </c>
      <c r="EF35" s="25" t="str">
        <f>IF(A35&lt;=①基本情報と建物情報の入力!$G$20, IF(①基本情報と建物情報の入力!H57&gt;=3, IF(A35=1, E35+D35*E35/①基本情報と建物情報の入力!H57/10,0),"-"),"-")</f>
        <v>-</v>
      </c>
      <c r="EG35" s="99"/>
      <c r="EH35" s="24" t="str">
        <f>IF(A35&lt;=①基本情報と建物情報の入力!$G$20, IF(①基本情報と建物情報の入力!H57&gt;=1, SUM(AT35:AU35,AW35),"-"),"-")</f>
        <v>-</v>
      </c>
      <c r="EI35" s="16" t="str">
        <f>IF(A35&lt;=①基本情報と建物情報の入力!$G$20, IF(①基本情報と建物情報の入力!H57&gt;=2, SUM(AX35:AY35,BA35),"-"),"-")</f>
        <v>-</v>
      </c>
      <c r="EJ35" s="25" t="str">
        <f>IF(A35&lt;=①基本情報と建物情報の入力!$G$20, IF(①基本情報と建物情報の入力!H57&gt;=3, SUM(BB35:BC35,BE35),"-"),"-")</f>
        <v>-</v>
      </c>
      <c r="EK35" s="24" t="str">
        <f>IF(A35&lt;=①基本情報と建物情報の入力!$G$20, IF(①基本情報と建物情報の入力!H57&gt;=1,  AV35,"-"),"-")</f>
        <v>-</v>
      </c>
      <c r="EL35" s="16" t="str">
        <f>IF(A35&lt;=①基本情報と建物情報の入力!$G$20, IF(①基本情報と建物情報の入力!H57&gt;=2,AZ35,"-"),"-")</f>
        <v>-</v>
      </c>
      <c r="EM35" s="25" t="str">
        <f>IF(A35&lt;=①基本情報と建物情報の入力!$G$20, IF(①基本情報と建物情報の入力!H57&gt;=3, BD35,"-"),"-")</f>
        <v>-</v>
      </c>
      <c r="EN35" s="24" t="str">
        <f>IF($A35&lt;=①基本情報と建物情報の入力!$G$20, IF(①基本情報と建物情報の入力!$H57&gt;=1, SUM(AE35:AF35,AH35),"-"),"-")</f>
        <v>-</v>
      </c>
      <c r="EO35" s="16" t="str">
        <f>IF($A35&lt;=①基本情報と建物情報の入力!$G$20, IF(①基本情報と建物情報の入力!$H57&gt;=2, SUM(AI35:AJ35,AL35),"-"),"-")</f>
        <v>-</v>
      </c>
      <c r="EP35" s="25" t="str">
        <f>IF($A35&lt;=①基本情報と建物情報の入力!$G$20, IF(①基本情報と建物情報の入力!$H57&gt;=3, SUM(AM35:AN35,AP35),"-"),"-")</f>
        <v>-</v>
      </c>
      <c r="EQ35" s="24" t="str">
        <f>IF($A35&lt;=①基本情報と建物情報の入力!$G$20, IF(①基本情報と建物情報の入力!$H57&gt;=1, AG35,"-"),"-")</f>
        <v>-</v>
      </c>
      <c r="ER35" s="16" t="str">
        <f>IF($A35&lt;=①基本情報と建物情報の入力!$G$20, IF(①基本情報と建物情報の入力!$H57&gt;=2, AK35,"-"),"-")</f>
        <v>-</v>
      </c>
      <c r="ES35" s="25" t="str">
        <f>IF($A35&lt;=①基本情報と建物情報の入力!$G$20, IF(①基本情報と建物情報の入力!$H57&gt;=3, AO35,"-"),"-")</f>
        <v>-</v>
      </c>
      <c r="ET35" s="99"/>
      <c r="EU35" s="24" t="str">
        <f>IF($A35&lt;=①基本情報と建物情報の入力!$G$20, IF(①基本情報と建物情報の入力!$H57&gt;=1,SUM(EH35,EK35),"-"),"-")</f>
        <v>-</v>
      </c>
      <c r="EV35" s="16" t="str">
        <f>IF($A35&lt;=①基本情報と建物情報の入力!$G$20, IF(①基本情報と建物情報の入力!$H57&gt;=2,SUM(EI35,EL35),"-"),"-")</f>
        <v>-</v>
      </c>
      <c r="EW35" s="25" t="str">
        <f>IF($A35&lt;=①基本情報と建物情報の入力!$G$20, IF(①基本情報と建物情報の入力!$H57&gt;=3,SUM(EJ35,EM35),"-"),"-")</f>
        <v>-</v>
      </c>
      <c r="EX35" s="24" t="str">
        <f>IF($A35&lt;=①基本情報と建物情報の入力!$G$20, IF(①基本情報と建物情報の入力!$H57&gt;=1,   Y35,"-"),"-")</f>
        <v>-</v>
      </c>
      <c r="EY35" s="16" t="str">
        <f>IF($A35&lt;=①基本情報と建物情報の入力!$G$20, IF(①基本情報と建物情報の入力!$H57&gt;=1,   Z35,"-"),"-")</f>
        <v>-</v>
      </c>
      <c r="EZ35" s="25" t="str">
        <f>IF($A35&lt;=①基本情報と建物情報の入力!$G$20, IF(①基本情報と建物情報の入力!$H57&gt;=1,   AA35,"-"),"-")</f>
        <v>-</v>
      </c>
      <c r="FA35" s="24" t="str">
        <f>IF($A35&lt;=①基本情報と建物情報の入力!$G$20, IF(①基本情報と建物情報の入力!$H57&gt;=1, IF($A35=1, P35, 0),"-"),"-")</f>
        <v>-</v>
      </c>
      <c r="FB35" s="16" t="str">
        <f>IF($A35&lt;=①基本情報と建物情報の入力!$G$20, IF(①基本情報と建物情報の入力!$H57&gt;=2, IF($A35=1, Q35, 0),"-"),"-")</f>
        <v>-</v>
      </c>
      <c r="FC35" s="25" t="str">
        <f>IF($A35&lt;=①基本情報と建物情報の入力!$G$20, IF(①基本情報と建物情報の入力!$H57&gt;=3, IF($A35=1, R35, 0),"-"),"-")</f>
        <v>-</v>
      </c>
      <c r="FD35" s="24" t="str">
        <f>IF($A35&lt;=①基本情報と建物情報の入力!$G$20, IF(①基本情報と建物情報の入力!$H57&gt;=1, AB35,"-"),"-")</f>
        <v>-</v>
      </c>
      <c r="FE35" s="16" t="str">
        <f>IF($A35&lt;=①基本情報と建物情報の入力!$G$20, IF(①基本情報と建物情報の入力!$H57&gt;=2, AC35,"-"),"-")</f>
        <v>-</v>
      </c>
      <c r="FF35" s="25" t="str">
        <f>IF($A35&lt;=①基本情報と建物情報の入力!$G$20, IF(①基本情報と建物情報の入力!$H57&gt;=3, AD35,"-"),"-")</f>
        <v>-</v>
      </c>
      <c r="FG35" s="24" t="str">
        <f>IF($A35&lt;=①基本情報と建物情報の入力!$G$20, IF(①基本情報と建物情報の入力!$H57&gt;=1, BF35,"-"),"-")</f>
        <v>-</v>
      </c>
      <c r="FH35" s="16" t="str">
        <f>IF($A35&lt;=①基本情報と建物情報の入力!$G$20, IF(①基本情報と建物情報の入力!$H57&gt;=2, BG35,"-"),"-")</f>
        <v>-</v>
      </c>
      <c r="FI35" s="25" t="str">
        <f>IF($A35&lt;=①基本情報と建物情報の入力!$G$20, IF(①基本情報と建物情報の入力!$H57&gt;=3, BH35,"-"),"-")</f>
        <v>-</v>
      </c>
      <c r="FJ35" s="24" t="str">
        <f>IF($A35&lt;=①基本情報と建物情報の入力!$G$20, IF(①基本情報と建物情報の入力!$H57&gt;=1, IF($A35=1, 0, BI35),"-"),"-")</f>
        <v>-</v>
      </c>
      <c r="FK35" s="16" t="str">
        <f>IF($A35&lt;=①基本情報と建物情報の入力!$G$20, IF(①基本情報と建物情報の入力!$H57&gt;=1, IF($A35=1, 0, BJ35),"-"),"-")</f>
        <v>-</v>
      </c>
      <c r="FL35" s="25" t="str">
        <f>IF($A35&lt;=①基本情報と建物情報の入力!$G$20, IF(①基本情報と建物情報の入力!$H57&gt;=1, IF($A35=1, 0, BK35),"-"),"-")</f>
        <v>-</v>
      </c>
      <c r="FM35" s="24" t="str">
        <f>IF($A35&lt;=①基本情報と建物情報の入力!$G$20, IF(①基本情報と建物情報の入力!$H57&gt;=1, BL35,"-"),"-")</f>
        <v>-</v>
      </c>
      <c r="FN35" s="16" t="str">
        <f>IF($A35&lt;=①基本情報と建物情報の入力!$G$20, IF(①基本情報と建物情報の入力!$H57&gt;=2, BM35,"-"),"-")</f>
        <v>-</v>
      </c>
      <c r="FO35" s="25" t="str">
        <f>IF($A35&lt;=①基本情報と建物情報の入力!$G$20, IF(①基本情報と建物情報の入力!$H57&gt;=3, BN35,"-"),"-")</f>
        <v>-</v>
      </c>
      <c r="FP35" s="24" t="str">
        <f>IF($A35&lt;=①基本情報と建物情報の入力!$G$20, IF(①基本情報と建物情報の入力!$H57&gt;=1, SUM(EN35,EQ35),"-"),"-")</f>
        <v>-</v>
      </c>
      <c r="FQ35" s="16" t="str">
        <f>IF($A35&lt;=①基本情報と建物情報の入力!$G$20, IF(①基本情報と建物情報の入力!$H57&gt;=2, SUM(EO35,ER35),"-"),"-")</f>
        <v>-</v>
      </c>
      <c r="FR35" s="25" t="str">
        <f>IF($A35&lt;=①基本情報と建物情報の入力!$G$20, IF(①基本情報と建物情報の入力!$H57&gt;=3, SUM(EP35,ES35),"-"),"-")</f>
        <v>-</v>
      </c>
      <c r="FS35" s="24" t="str">
        <f>IF($A35&lt;=①基本情報と建物情報の入力!$G$20, IF(①基本情報と建物情報の入力!$H57&gt;=1, AQ35,"-"),"-")</f>
        <v>-</v>
      </c>
      <c r="FT35" s="16" t="str">
        <f>IF($A35&lt;=①基本情報と建物情報の入力!$G$20, IF(①基本情報と建物情報の入力!$H57&gt;=2, AR35,"-"),"-")</f>
        <v>-</v>
      </c>
      <c r="FU35" s="25" t="str">
        <f>IF($A35&lt;=①基本情報と建物情報の入力!$G$20, IF(①基本情報と建物情報の入力!$H57&gt;=3, AS35,"-"),"-")</f>
        <v>-</v>
      </c>
      <c r="FV35" s="24" t="str">
        <f>IF($A35&lt;=①基本情報と建物情報の入力!$G$20, IF(①基本情報と建物情報の入力!$H57&gt;=1, SUM(EU35,EX35,FA35,FD35,FG35,FJ35,FM35,FP35,FS35),"-"),"-")</f>
        <v>-</v>
      </c>
      <c r="FW35" s="16" t="str">
        <f>IF($A35&lt;=①基本情報と建物情報の入力!$G$20, IF(①基本情報と建物情報の入力!$H57&gt;=2, SUM(EV35,EY35,FB35,FE35,FH35,FK35,FN35,FQ35,FT35),"-"),"-")</f>
        <v>-</v>
      </c>
      <c r="FX35" s="25" t="str">
        <f>IF($A35&lt;=①基本情報と建物情報の入力!$G$20, IF(①基本情報と建物情報の入力!$H57&gt;=3, SUM(EW35,EZ35,FC35,FF35,FI35,FL35,FO35,FR35,FU35),"-"),"-")</f>
        <v>-</v>
      </c>
      <c r="FY35" s="99"/>
      <c r="FZ35" s="24" t="str">
        <f>IF($A35&lt;=①基本情報と建物情報の入力!$G$20, ①基本情報と建物情報の入力!H$61, "-")</f>
        <v>-</v>
      </c>
      <c r="GA35" s="16" t="str">
        <f>IF($A35&lt;=①基本情報と建物情報の入力!$G$20, ①基本情報と建物情報の入力!H$62, "-")</f>
        <v>-</v>
      </c>
      <c r="GB35" s="16" t="str">
        <f>IF($A35&lt;=①基本情報と建物情報の入力!$G$20, ①基本情報と建物情報の入力!H$63, "-")</f>
        <v>-</v>
      </c>
      <c r="GC35" s="16" t="str">
        <f>IF($A35&lt;=①基本情報と建物情報の入力!$G$20, ①基本情報と建物情報の入力!H$64, "-")</f>
        <v>-</v>
      </c>
      <c r="GD35" s="16" t="str">
        <f>IF($A35&lt;=①基本情報と建物情報の入力!$G$20, ①基本情報と建物情報の入力!H$65, "-")</f>
        <v>-</v>
      </c>
      <c r="GE35" s="16" t="str">
        <f>IF($A35&lt;=①基本情報と建物情報の入力!$G$20, ①基本情報と建物情報の入力!H$66, "-")</f>
        <v>-</v>
      </c>
      <c r="GF35" s="16" t="str">
        <f>IF(A35&lt;=①基本情報と建物情報の入力!$G$20, ①基本情報と建物情報の入力!$H$66/(2*(0.09-0.15)*①基本情報と建物情報の入力!$H$66+1),"-")</f>
        <v>-</v>
      </c>
      <c r="GG35" s="16" t="str">
        <f>IF($A35&lt;=①基本情報と建物情報の入力!$G$20, ①基本情報と建物情報の入力!H$67, "-")</f>
        <v>-</v>
      </c>
      <c r="GH35" s="25" t="str">
        <f>IF($A35&lt;=①基本情報と建物情報の入力!$G$20, 4.65, "-")</f>
        <v>-</v>
      </c>
      <c r="GI35" s="99"/>
      <c r="GJ35" s="24" t="str">
        <f>IF($A35&lt;=①基本情報と建物情報の入力!$G$20,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35" s="16" t="str">
        <f t="array" ref="GK35">IF($A35&lt;=①基本情報と建物情報の入力!$G$20,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35" s="16" t="str">
        <f t="array" ref="GL35">IF($A35&lt;=①基本情報と建物情報の入力!$G$20,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35" s="16" t="str">
        <f t="array" ref="GM35">IF($A35&lt;=①基本情報と建物情報の入力!$G$20,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35" s="16" t="str">
        <f t="array" ref="GN35">IF($A35&lt;=①基本情報と建物情報の入力!$G$20,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35" s="16" t="str">
        <f t="array" ref="GO35">IF($A35&lt;=①基本情報と建物情報の入力!$G$20,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35" s="16" t="str">
        <f t="array" ref="GP35">IF($A35&lt;=①基本情報と建物情報の入力!$G$20,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35" s="16" t="str">
        <f t="array" ref="GQ35">IF($A35&lt;=①基本情報と建物情報の入力!$G$20,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35" s="16" t="str">
        <f t="array" ref="GR35">IF($A35&lt;=①基本情報と建物情報の入力!$G$20,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35" s="16" t="str">
        <f t="array" ref="GS35">IF($A35&lt;=①基本情報と建物情報の入力!$G$20,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35" s="25" t="str">
        <f t="array" ref="GT35">IF($A35&lt;=①基本情報と建物情報の入力!$G$20,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35" s="99"/>
      <c r="GV35" s="24" t="str">
        <f>IF($A35&lt;=①基本情報と建物情報の入力!$G$20, 温度差係数!$A$10, "-")</f>
        <v>-</v>
      </c>
      <c r="GW35" s="16" t="str">
        <f>IF($A35&lt;=①基本情報と建物情報の入力!$G$20,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35" s="16" t="str">
        <f>IF($A35&lt;=①基本情報と建物情報の入力!$G$20, 温度差係数!$B$10, "-")</f>
        <v>-</v>
      </c>
      <c r="GY35" s="25" t="str">
        <f>IF($A35&lt;=①基本情報と建物情報の入力!$G$20, INDEX(温度差係数!$C$10:$J$10, 0, MATCH(①基本情報と建物情報の入力!$G$13, 温度差係数!$C$9:$J$9, 0)), "-")</f>
        <v>-</v>
      </c>
      <c r="GZ35" s="99"/>
      <c r="HA35" s="24" t="str">
        <f>IF($A35&lt;=①基本情報と建物情報の入力!$G$20, IF(①基本情報と建物情報の入力!$H57&gt;=1, EH35*$FZ35*$GV35+EK35*$FZ35*$GW35,"-"),"-")</f>
        <v>-</v>
      </c>
      <c r="HB35" s="16" t="str">
        <f>IF($A35&lt;=①基本情報と建物情報の入力!$G$20, IF(①基本情報と建物情報の入力!$H57&gt;=2, EI35*$FZ35*$GV35+EL35*$FZ35*$GW35,"-"),"-")</f>
        <v>-</v>
      </c>
      <c r="HC35" s="25" t="str">
        <f>IF($A35&lt;=①基本情報と建物情報の入力!$G$20, IF(①基本情報と建物情報の入力!$H57&gt;=3, EJ35*$FZ35*$GV35+EM35*$FZ35*$GW35,"-"),"-")</f>
        <v>-</v>
      </c>
      <c r="HD35" s="24" t="str">
        <f>IF($A35&lt;=①基本情報と建物情報の入力!$G$20, IF(①基本情報と建物情報の入力!$H57&gt;=1, EX35*$GA35*$GV35,"-"),"-")</f>
        <v>-</v>
      </c>
      <c r="HE35" s="16" t="str">
        <f>IF($A35&lt;=①基本情報と建物情報の入力!$G$20, IF(①基本情報と建物情報の入力!$H57&gt;=2, EY35*$GA35*$GV35,"-"),"-")</f>
        <v>-</v>
      </c>
      <c r="HF35" s="25" t="str">
        <f>IF($A35&lt;=①基本情報と建物情報の入力!$G$20, IF(①基本情報と建物情報の入力!$H57&gt;=3, EZ35*$GA35*$GV35,"-"),"-")</f>
        <v>-</v>
      </c>
      <c r="HG35" s="24" t="str">
        <f>IF($A35&lt;=①基本情報と建物情報の入力!$G$20, IF(①基本情報と建物情報の入力!$H57&gt;=1, FA35*$GB35*$GX35,"-"),"-")</f>
        <v>-</v>
      </c>
      <c r="HH35" s="16" t="str">
        <f>IF($A35&lt;=①基本情報と建物情報の入力!$G$20, IF(①基本情報と建物情報の入力!$H57&gt;=2, FB35*$GB35*$GX35,"-"),"-")</f>
        <v>-</v>
      </c>
      <c r="HI35" s="25" t="str">
        <f>IF($A35&lt;=①基本情報と建物情報の入力!$G$20, IF(①基本情報と建物情報の入力!$H57&gt;=3, FC35*$GB35*$GX35,"-"),"-")</f>
        <v>-</v>
      </c>
      <c r="HJ35" s="24" t="str">
        <f>IF($A35&lt;=①基本情報と建物情報の入力!$G$20, IF(①基本情報と建物情報の入力!$H57&gt;=1, FD35*$GC35*$GV35,"-"),"-")</f>
        <v>-</v>
      </c>
      <c r="HK35" s="16" t="str">
        <f>IF($A35&lt;=①基本情報と建物情報の入力!$G$20, IF(①基本情報と建物情報の入力!$H57&gt;=2, FE35*$GC35*$GV35,"-"),"-")</f>
        <v>-</v>
      </c>
      <c r="HL35" s="25" t="str">
        <f>IF($A35&lt;=①基本情報と建物情報の入力!$G$20, IF(①基本情報と建物情報の入力!$H57&gt;=3, FF35*$GC35*$GV35,"-"),"-")</f>
        <v>-</v>
      </c>
      <c r="HM35" s="24" t="str">
        <f>IF($A35&lt;=①基本情報と建物情報の入力!$G$20, IF(①基本情報と建物情報の入力!$H57&gt;=1, FG35*$GD35*$GY35,"-"),"-")</f>
        <v>-</v>
      </c>
      <c r="HN35" s="16" t="str">
        <f>IF($A35&lt;=①基本情報と建物情報の入力!$G$20, IF(①基本情報と建物情報の入力!$H57&gt;=2, FH35*$GD35*$GY35,"-"),"-")</f>
        <v>-</v>
      </c>
      <c r="HO35" s="25" t="str">
        <f>IF($A35&lt;=①基本情報と建物情報の入力!$G$20, IF(①基本情報と建物情報の入力!$H57&gt;=3, FI35*$GD35*$GY35,"-"),"-")</f>
        <v>-</v>
      </c>
      <c r="HP35" s="24" t="str">
        <f>IF($A35&lt;=①基本情報と建物情報の入力!$G$20, IF(①基本情報と建物情報の入力!$H57&gt;=1, FJ35*$GE35*$GY35,"-"),"-")</f>
        <v>-</v>
      </c>
      <c r="HQ35" s="16" t="str">
        <f>IF($A35&lt;=①基本情報と建物情報の入力!$G$20, IF(①基本情報と建物情報の入力!$H57&gt;=2, FK35*$GE35*$GY35,"-"),"-")</f>
        <v>-</v>
      </c>
      <c r="HR35" s="25" t="str">
        <f>IF($A35&lt;=①基本情報と建物情報の入力!$G$20, IF(①基本情報と建物情報の入力!$H57&gt;=3, FL35*$GE35*$GY35,"-"),"-")</f>
        <v>-</v>
      </c>
      <c r="HS35" s="24" t="str">
        <f>IF($A35&lt;=①基本情報と建物情報の入力!$G$20, IF(①基本情報と建物情報の入力!$H57&gt;=1, FM35*$GF35*$GY35,"-"),"-")</f>
        <v>-</v>
      </c>
      <c r="HT35" s="16" t="str">
        <f>IF($A35&lt;=①基本情報と建物情報の入力!$G$20, IF(①基本情報と建物情報の入力!$H57&gt;=2, FN35*$GF35*$GY35,"-"),"-")</f>
        <v>-</v>
      </c>
      <c r="HU35" s="25" t="str">
        <f>IF($A35&lt;=①基本情報と建物情報の入力!$G$20, IF(①基本情報と建物情報の入力!$H57&gt;=3, FO35*$GF35*$GY35,"-"),"-")</f>
        <v>-</v>
      </c>
      <c r="HV35" s="24" t="str">
        <f>IF($A35&lt;=①基本情報と建物情報の入力!$G$20, IF(①基本情報と建物情報の入力!$H57&gt;=1, EN35*$GG35*$GV35+EQ35*$GG35*$GW35,"-"),"-")</f>
        <v>-</v>
      </c>
      <c r="HW35" s="16" t="str">
        <f>IF($A35&lt;=①基本情報と建物情報の入力!$G$20, IF(①基本情報と建物情報の入力!$H57&gt;=2, EO35*$GG35*$GV35+ER35*$GG35*$GW35,"-"),"-")</f>
        <v>-</v>
      </c>
      <c r="HX35" s="25" t="str">
        <f>IF($A35&lt;=①基本情報と建物情報の入力!$G$20, IF(①基本情報と建物情報の入力!$H57&gt;=3, EP35*$GG35*$GV35+ES35*$GG35*$GW35,"-"),"-")</f>
        <v>-</v>
      </c>
      <c r="HY35" s="24" t="str">
        <f>IF($A35&lt;=①基本情報と建物情報の入力!$G$20, IF(①基本情報と建物情報の入力!$H57&gt;=1, FS35*$GH35*$GW35,"-"),"-")</f>
        <v>-</v>
      </c>
      <c r="HZ35" s="16" t="str">
        <f>IF($A35&lt;=①基本情報と建物情報の入力!$G$20, IF(①基本情報と建物情報の入力!$H57&gt;=2, FT35*$GH35*$GW35,"-"),"-")</f>
        <v>-</v>
      </c>
      <c r="IA35" s="25" t="str">
        <f>IF($A35&lt;=①基本情報と建物情報の入力!$G$20, IF(①基本情報と建物情報の入力!$H57&gt;=3, FU35*$GH35*$GW35,"-"),"-")</f>
        <v>-</v>
      </c>
      <c r="IB35" s="99"/>
      <c r="IC35" s="24" t="str">
        <f>IF($A35&lt;=①基本情報と建物情報の入力!$G$20, IF(①基本情報と建物情報の入力!$H57&gt;=1, SUM(BP35:BQ35,BS35) *$GJ35*$GV35+BR35*$GJ35*$GW35,"-"),"-")</f>
        <v>-</v>
      </c>
      <c r="ID35" s="16" t="str">
        <f>IF($A35&lt;=①基本情報と建物情報の入力!$G$20, IF(①基本情報と建物情報の入力!$H57&gt;=2, SUM(BT35:BU35,BW35) *$GJ35*$GV35+BV35*$GJ35*$GW35,"-"),"-")</f>
        <v>-</v>
      </c>
      <c r="IE35" s="25" t="str">
        <f>IF($A35&lt;=①基本情報と建物情報の入力!$G$20, IF(①基本情報と建物情報の入力!$H57&gt;=3, SUM(BX35:BY35,CA35) *$GJ35*$GV35+BZ35*$GJ35*$GW35,"-"),"-")</f>
        <v>-</v>
      </c>
      <c r="IF35" s="24" t="str">
        <f>IF($A35&lt;=①基本情報と建物情報の入力!$G$20, IF(①基本情報と建物情報の入力!$H57&gt;=1, CB35*$GK35*$GV35,"-"),"-")</f>
        <v>-</v>
      </c>
      <c r="IG35" s="16" t="str">
        <f>IF($A35&lt;=①基本情報と建物情報の入力!$G$20, IF(①基本情報と建物情報の入力!$H57&gt;=2, CC35*$GK35*$GV35,"-"),"-")</f>
        <v>-</v>
      </c>
      <c r="IH35" s="25" t="str">
        <f>IF($A35&lt;=①基本情報と建物情報の入力!$G$20, IF(①基本情報と建物情報の入力!$H57&gt;=3, CD35*$GK35*$GV35,"-"),"-")</f>
        <v>-</v>
      </c>
      <c r="II35" s="24" t="str">
        <f>IF($A35&lt;=①基本情報と建物情報の入力!$G$20, IF(①基本情報と建物情報の入力!$H57&gt;=1, CE35*$GL35*$GV35,"-"),"-")</f>
        <v>-</v>
      </c>
      <c r="IJ35" s="16" t="str">
        <f>IF($A35&lt;=①基本情報と建物情報の入力!$G$20, IF(①基本情報と建物情報の入力!$H57&gt;=2, CF35*$GL35*$GV35,"-"),"-")</f>
        <v>-</v>
      </c>
      <c r="IK35" s="25" t="str">
        <f>IF($A35&lt;=①基本情報と建物情報の入力!$G$20, IF(①基本情報と建物情報の入力!$H57&gt;=3, CG35*$GL35*$GV35,"-"),"-")</f>
        <v>-</v>
      </c>
      <c r="IL35" s="24" t="str">
        <f>IF($A35&lt;=①基本情報と建物情報の入力!$G$20, IF(①基本情報と建物情報の入力!$H57&gt;=1, SUM(CH35:CI35,CK35)*$GM35*$GV35+CJ35*$GM35*$GW35,"-"),"-")</f>
        <v>-</v>
      </c>
      <c r="IM35" s="16" t="str">
        <f>IF($A35&lt;=①基本情報と建物情報の入力!$G$20, IF(①基本情報と建物情報の入力!$H57&gt;=2, SUM(CL35:CM35,CO35)*$GM35*$GV35+CN35*$GM35*$GW35,"-"),"-")</f>
        <v>-</v>
      </c>
      <c r="IN35" s="25" t="str">
        <f>IF($A35&lt;=①基本情報と建物情報の入力!$G$20, IF(①基本情報と建物情報の入力!$H57&gt;=3, SUM(CP35:CQ35,CS35)*$GM35*$GV35+CR35*$GM35*$GW35,"-"),"-")</f>
        <v>-</v>
      </c>
      <c r="IO35" s="24" t="str">
        <f>IF($A35&lt;=①基本情報と建物情報の入力!$G$20, IF(①基本情報と建物情報の入力!$H57&gt;=1, CT35*$GN35*$GV35,"-"),"-")</f>
        <v>-</v>
      </c>
      <c r="IP35" s="16" t="str">
        <f>IF($A35&lt;=①基本情報と建物情報の入力!$G$20, IF(①基本情報と建物情報の入力!$H57&gt;=2, CU35*$GN35*$GV35,"-"),"-")</f>
        <v>-</v>
      </c>
      <c r="IQ35" s="25" t="str">
        <f>IF($A35&lt;=①基本情報と建物情報の入力!$G$20, IF(①基本情報と建物情報の入力!$H57&gt;=3, CV35*$GN35*$GV35,"-"),"-")</f>
        <v>-</v>
      </c>
      <c r="IR35" s="24" t="str">
        <f>IF($A35&lt;=①基本情報と建物情報の入力!$G$20, IF(①基本情報と建物情報の入力!$H57&gt;=1, SUM(CW35:CX35,CZ35)*$GO35*$GV35+CY35*$GO35*$GW35,"-"),"-")</f>
        <v>-</v>
      </c>
      <c r="IS35" s="16" t="str">
        <f>IF($A35&lt;=①基本情報と建物情報の入力!$G$20, IF(①基本情報と建物情報の入力!$H57&gt;=2, SUM(DA35:DB35,DD35)*$GO35*$GV35+DC35*$GO35*$GW35,"-"),"-")</f>
        <v>-</v>
      </c>
      <c r="IT35" s="25" t="str">
        <f>IF($A35&lt;=①基本情報と建物情報の入力!$G$20, IF(①基本情報と建物情報の入力!$H57&gt;=3, SUM(DE35:DF35,DH35)*$GO35*$GV35+DG35*$GO35*$GW35,"-"),"-")</f>
        <v>-</v>
      </c>
      <c r="IU35" s="24" t="str">
        <f>IF($A35&lt;=①基本情報と建物情報の入力!$G$20, IF(①基本情報と建物情報の入力!$H57&gt;=1, DI35*$GP35*$GV35,"-"),"-")</f>
        <v>-</v>
      </c>
      <c r="IV35" s="16" t="str">
        <f>IF($A35&lt;=①基本情報と建物情報の入力!$G$20, IF(①基本情報と建物情報の入力!$H57&gt;=2, DJ35*$GP35*$GV35,"-"),"-")</f>
        <v>-</v>
      </c>
      <c r="IW35" s="25" t="str">
        <f>IF($A35&lt;=①基本情報と建物情報の入力!$G$20, IF(①基本情報と建物情報の入力!$H57&gt;=3, DK35*$GP35*$GV35,"-"),"-")</f>
        <v>-</v>
      </c>
      <c r="IX35" s="24" t="str">
        <f>IF($A35&lt;=①基本情報と建物情報の入力!$G$20, IF(①基本情報と建物情報の入力!$H57&gt;=1, DL35*$GQ35*$GV35,"-"),"-")</f>
        <v>-</v>
      </c>
      <c r="IY35" s="16" t="str">
        <f>IF($A35&lt;=①基本情報と建物情報の入力!$G$20, IF(①基本情報と建物情報の入力!$H57&gt;=2, DM35*$GQ35*$GV35,"-"),"-")</f>
        <v>-</v>
      </c>
      <c r="IZ35" s="25" t="str">
        <f>IF($A35&lt;=①基本情報と建物情報の入力!$G$20, IF(①基本情報と建物情報の入力!$H57&gt;=3, DN35*$GQ35*$GV35,"-"),"-")</f>
        <v>-</v>
      </c>
      <c r="JA35" s="24" t="str">
        <f>IF($A35&lt;=①基本情報と建物情報の入力!$G$20, IF(①基本情報と建物情報の入力!$H57&gt;=1, DO35*$GR35*$GV35,"-"),"-")</f>
        <v>-</v>
      </c>
      <c r="JB35" s="16" t="str">
        <f>IF($A35&lt;=①基本情報と建物情報の入力!$G$20, IF(①基本情報と建物情報の入力!$H57&gt;=2, DP35*$GR35*$GV35,"-"),"-")</f>
        <v>-</v>
      </c>
      <c r="JC35" s="25" t="str">
        <f>IF($A35&lt;=①基本情報と建物情報の入力!$G$20, IF(①基本情報と建物情報の入力!$H57&gt;=3, DQ35*$GR35*$GV35,"-"),"-")</f>
        <v>-</v>
      </c>
      <c r="JD35" s="24" t="str">
        <f>IF($A35&lt;=①基本情報と建物情報の入力!$G$20, IF(①基本情報と建物情報の入力!$H57&gt;=1, SUM(DR35:DS35,DU35)*$GS35*$GV35+DT35*$GS35*$GW35,"-"),"-")</f>
        <v>-</v>
      </c>
      <c r="JE35" s="16" t="str">
        <f>IF($A35&lt;=①基本情報と建物情報の入力!$G$20, IF(①基本情報と建物情報の入力!$H57&gt;=2, SUM(DV35:DW35,DY35)*$GS35*$GV35+DX35*$GS35*$GW35,"-"),"-")</f>
        <v>-</v>
      </c>
      <c r="JF35" s="25" t="str">
        <f>IF($A35&lt;=①基本情報と建物情報の入力!$G$20, IF(①基本情報と建物情報の入力!$H57&gt;=3, SUM(DZ35:EA35,EC35)*$GS35*$GV35+EB35*$GS35*$GW35,"-"),"-")</f>
        <v>-</v>
      </c>
      <c r="JG35" s="24" t="str">
        <f>IF($A35&lt;=①基本情報と建物情報の入力!$G$20, IF(①基本情報と建物情報の入力!$H57&gt;=1, ED35*$GT35*$GX35,"-"),"-")</f>
        <v>-</v>
      </c>
      <c r="JH35" s="16" t="str">
        <f>IF($A35&lt;=①基本情報と建物情報の入力!$G$20, IF(①基本情報と建物情報の入力!$H57&gt;=2, EE35*$GT35*$GX35,"-"),"-")</f>
        <v>-</v>
      </c>
      <c r="JI35" s="25" t="str">
        <f>IF($A35&lt;=①基本情報と建物情報の入力!$G$20, IF(①基本情報と建物情報の入力!$H57&gt;=3, EF35*$GT35*$GX35,"-"),"-")</f>
        <v>-</v>
      </c>
      <c r="JJ35" s="99"/>
      <c r="JK35" s="24" t="str">
        <f>IF($A35&lt;=①基本情報と建物情報の入力!$G$20, IF(①基本情報と建物情報の入力!$H57&gt;=1, SUM(HA35,HD35,HG35,HJ35,HM35,HP35,HS35,HV35,HY35)+SUM(IC35,IF35,II35,IL35,IO35,IR35,IU35,IX35,JA35,JD35,JG35),"-"),"-")</f>
        <v>-</v>
      </c>
      <c r="JL35" s="16" t="str">
        <f>IF($A35&lt;=①基本情報と建物情報の入力!$G$20, IF(①基本情報と建物情報の入力!$H57&gt;=2, SUM(HB35,HE35,HH35,HK35,HN35,HQ35,HT35,HW35,HZ35)+SUM(ID35,IG35,IJ35,IM35,IP35,IS35,IV35,IY35,JB35,JE35,JH35),"-"),"-")</f>
        <v>-</v>
      </c>
      <c r="JM35" s="25" t="str">
        <f>IF($A35&lt;=①基本情報と建物情報の入力!$G$20, IF(①基本情報と建物情報の入力!$H57&gt;=3, SUM(HC35,HF35,HI35,HL35,HO35,HR35,HU35,HX35,IA35)+SUM(IE35,IH35,IK35,IN35,IQ35,IT35,IW35,IZ35,JC35,JF35,JI35),"-"),"-")</f>
        <v>-</v>
      </c>
      <c r="JN35" s="16" t="str">
        <f>IF($A35&lt;=①基本情報と建物情報の入力!$G$20, IF(①基本情報と建物情報の入力!$H57&gt;=1, ROUNDUP(JK35/FV35, 2),"-"),"-")</f>
        <v>-</v>
      </c>
      <c r="JO35" s="16" t="str">
        <f>IF($A35&lt;=①基本情報と建物情報の入力!$G$20, IF(①基本情報と建物情報の入力!$H57&gt;=2, ROUNDUP(JL35/FW35, 2),"-"),"-")</f>
        <v>-</v>
      </c>
      <c r="JP35" s="16" t="str">
        <f>IF($A35&lt;=①基本情報と建物情報の入力!$G$20, IF(①基本情報と建物情報の入力!$H57&gt;=3, ROUNDUP(JM35/FX35, 2),"-"),"-")</f>
        <v>-</v>
      </c>
      <c r="JQ35" s="99"/>
      <c r="JR35" s="101" t="str">
        <f>IF($A35&lt;=①基本情報と建物情報の入力!$G$20, INDEX(方位係数!$B$7:$H$16, MATCH(JR$4, 方位係数!$A$7:$A$16,0), MATCH(①基本情報と建物情報の入力!$G$13, 方位係数!$B$6:$I$6,0)),"-")</f>
        <v>-</v>
      </c>
      <c r="JS35" s="101" t="str">
        <f>IF($A35&lt;=①基本情報と建物情報の入力!$G$20, INDEX(方位係数!$B$7:$H$16, MATCH(JS$4, 方位係数!$A$7:$A$16,0), MATCH(①基本情報と建物情報の入力!$G$13, 方位係数!$B$6:$I$6,0)),"-")</f>
        <v>-</v>
      </c>
      <c r="JT35" s="101" t="str">
        <f>IF($A35&lt;=①基本情報と建物情報の入力!$G$20, INDEX(方位係数!$B$7:$H$16, MATCH(JT$4, 方位係数!$A$7:$A$16,0), MATCH(①基本情報と建物情報の入力!$G$13, 方位係数!$B$6:$I$6,0)),"-")</f>
        <v>-</v>
      </c>
      <c r="JU35" s="101" t="str">
        <f>IF($A35&lt;=①基本情報と建物情報の入力!$G$20, INDEX(方位係数!$B$7:$H$16, MATCH(JU$4, 方位係数!$A$7:$A$16,0), MATCH(①基本情報と建物情報の入力!$G$13, 方位係数!$B$6:$I$6,0)),"-")</f>
        <v>-</v>
      </c>
      <c r="JV35" s="101" t="str">
        <f>IF($A35&lt;=①基本情報と建物情報の入力!$G$20, INDEX(方位係数!$B$7:$H$16, MATCH(JV$4, 方位係数!$A$7:$A$16,0), MATCH(①基本情報と建物情報の入力!$G$13, 方位係数!$B$6:$I$6,0)),"-")</f>
        <v>-</v>
      </c>
      <c r="JW35" s="99"/>
      <c r="JX35" s="24" t="str">
        <f>IF($A35&lt;=①基本情報と建物情報の入力!$G$20, IF(①基本情報と建物情報の入力!$H57&gt;=1, IF(AT35=0, 0, AT35*0.034*($FZ35+(BP35*$GJ35+$CE35*$GL35+CH35*$GM35+CW35*$GO35+DR35*$GS35)/AT35)*JR35),"-"),"-")</f>
        <v>-</v>
      </c>
      <c r="JY35" s="16" t="str">
        <f>IF($A35&lt;=①基本情報と建物情報の入力!$G$20, IF(①基本情報と建物情報の入力!$H57&gt;=1, IF(AU35=0, 0, AU35*0.034*($FZ35+(BQ35*$GJ35+$CE35*$GL35+CI35*$GM35+CX35*$GO35+DS35*$GS35)/AU35)*JS35),"-"),"-")</f>
        <v>-</v>
      </c>
      <c r="JZ35" s="16" t="str">
        <f>IF($A35&lt;=①基本情報と建物情報の入力!$G$20, IF(①基本情報と建物情報の入力!$H57&gt;=1, IF(AV35=0, 0, AV35*0.034*($FZ35+(BR35*$GJ35+$CE35*$GL35+CJ35*$GM35+CY35*$GO35+DT35*$GS35)/AV35)*JT35),"-"),"-")</f>
        <v>-</v>
      </c>
      <c r="KA35" s="25" t="str">
        <f>IF($A35&lt;=①基本情報と建物情報の入力!$G$20, IF(①基本情報と建物情報の入力!$H57&gt;=1, IF(AW35=0, 0, AW35*0.034*($FZ35+(BS35*$GJ35+$CE35*$GL35+CK35*$GM35+CZ35*$GO35+DU35*$GS35)/AW35)*JU35),"-"),"-")</f>
        <v>-</v>
      </c>
      <c r="KB35" s="24" t="str">
        <f>IF($A35&lt;=①基本情報と建物情報の入力!$G$20, IF(①基本情報と建物情報の入力!$H57&gt;=2, IF(AX35=0, 0, AX35*0.034*($FZ35+(BT35*$GJ35+$CF35*$GL35+CL35*$GM35+DA35*$GO35+DV35*$GS35)/AX35)*JR35),"-"),"-")</f>
        <v>-</v>
      </c>
      <c r="KC35" s="16" t="str">
        <f>IF($A35&lt;=①基本情報と建物情報の入力!$G$20, IF(①基本情報と建物情報の入力!$H57&gt;=2, IF(AY35=0, 0, AY35*0.034*($FZ35+(BU35*$GJ35+$CF35*$GL35+CM35*$GM35+DB35*$GO35+DW35*$GS35)/AY35)*JS35),"-"),"-")</f>
        <v>-</v>
      </c>
      <c r="KD35" s="16" t="str">
        <f>IF($A35&lt;=①基本情報と建物情報の入力!$G$20, IF(①基本情報と建物情報の入力!$H57&gt;=2, IF(AZ35=0, 0, AZ35*0.034*($FZ35+(BV35*$GJ35+$CF35*$GL35+CN35*$GM35+DC35*$GO35+DX35*$GS35)/AZ35)*JT35),"-"),"-")</f>
        <v>-</v>
      </c>
      <c r="KE35" s="25" t="str">
        <f>IF($A35&lt;=①基本情報と建物情報の入力!$G$20, IF(①基本情報と建物情報の入力!$H57&gt;=2, IF(BA35=0, 0, BA35*0.034*($FZ35+(BW35*$GJ35+$CF35*$GL35+CO35*$GM35+DD35*$GO35+DY35*$GS35)/BA35)*JU35),"-"),"-")</f>
        <v>-</v>
      </c>
      <c r="KF35" s="24" t="str">
        <f>IF($A35&lt;=①基本情報と建物情報の入力!$G$20, IF(①基本情報と建物情報の入力!$H57&gt;=3, IF(BB35=0, 0, BB35*0.034*($FZ35+(BX35*$GJ35+$CG35*$GL35+CP35*$GM35+DE35*$GO35+DZ35*$GS35)/BB35)*JR35),"-"),"-")</f>
        <v>-</v>
      </c>
      <c r="KG35" s="16" t="str">
        <f>IF($A35&lt;=①基本情報と建物情報の入力!$G$20, IF(①基本情報と建物情報の入力!$H57&gt;=3, IF(BC35=0, 0, BC35*0.034*($FZ35+(BY35*$GJ35+$CG35*$GL35+CQ35*$GM35+DF35*$GO35+EA35*$GS35)/BC35)*JS35),"-"),"-")</f>
        <v>-</v>
      </c>
      <c r="KH35" s="16" t="str">
        <f>IF($A35&lt;=①基本情報と建物情報の入力!$G$20, IF(①基本情報と建物情報の入力!$H57&gt;=3, IF(BD35=0, 0, BD35*0.034*($FZ35+(BZ35*$GJ35+$CG35*$GL35+CR35*$GM35+DG35*$GO35+EB35*$GS35)/BD35)*JT35),"-"),"-")</f>
        <v>-</v>
      </c>
      <c r="KI35" s="25" t="str">
        <f>IF($A35&lt;=①基本情報と建物情報の入力!$G$20, IF(①基本情報と建物情報の入力!$H57&gt;=3, IF(BE35=0, 0, BE35*0.034*($FZ35+(CA35*$GJ35+$CG35*$GL35+CS35*$GM35+DH35*$GO35+EC35*$GS35)/BE35)*JU35),"-"),"-")</f>
        <v>-</v>
      </c>
      <c r="KJ35" s="24" t="str">
        <f>IF($A35&lt;=①基本情報と建物情報の入力!$G$20, IF(①基本情報と建物情報の入力!$H57&gt;=1, IF(EX35=0, 0, EX35*0.034*($GA35+(CB35*$GK35+CT35*$GN35+DL35*$GQ35)/EX35)*$JV35),"-"),"-")</f>
        <v>-</v>
      </c>
      <c r="KK35" s="16" t="str">
        <f>IF($A35&lt;=①基本情報と建物情報の入力!$G$20, IF(①基本情報と建物情報の入力!$H57&gt;=2, IF(EY35=0, 0, EY35*0.034*($GA35+(CC35*$GK35+CU35*$GN35+DM35*$GQ35)/EY35)*$JV35),"-"),"-")</f>
        <v>-</v>
      </c>
      <c r="KL35" s="25" t="str">
        <f>IF($A35&lt;=①基本情報と建物情報の入力!$G$20, IF(①基本情報と建物情報の入力!$H57&gt;=3, IF(EZ35=0, 0, EZ35*0.034*($GA35+(CD35*$GK35+CV35*$GN35+DN35*$GQ35)/EZ35)*$JV35),"-"),"-")</f>
        <v>-</v>
      </c>
      <c r="KM35" s="24" t="str">
        <f>IF($A35&lt;=①基本情報と建物情報の入力!$G$20, 0.51,"-")</f>
        <v>-</v>
      </c>
      <c r="KN35" s="25" t="str">
        <f>IF($A35&lt;=①基本情報と建物情報の入力!$G$20, IF(①基本情報と建物情報の入力!$H57&gt;=1, ①基本情報と建物情報の入力!$H$68,"-"),"-")</f>
        <v>-</v>
      </c>
      <c r="KO35" s="24" t="str">
        <f>IF($A35&lt;=①基本情報と建物情報の入力!$G$20, IF(①基本情報と建物情報の入力!$H57&gt;=1, AE35*$KM35*$KN35*JR35,"-"),"-")</f>
        <v>-</v>
      </c>
      <c r="KP35" s="16" t="str">
        <f>IF($A35&lt;=①基本情報と建物情報の入力!$G$20, IF(①基本情報と建物情報の入力!$H57&gt;=1, AF35*$KM35*$KN35,"-"),"-")</f>
        <v>-</v>
      </c>
      <c r="KQ35" s="16" t="str">
        <f>IF($A35&lt;=①基本情報と建物情報の入力!$G$20, IF(①基本情報と建物情報の入力!$H57&gt;=1, AG35*$KM35*$KN35,"-"),"-")</f>
        <v>-</v>
      </c>
      <c r="KR35" s="25" t="str">
        <f>IF($A35&lt;=①基本情報と建物情報の入力!$G$20, IF(①基本情報と建物情報の入力!$H57&gt;=1, AH35*$KM35*$KN35,"-"),"-")</f>
        <v>-</v>
      </c>
      <c r="KS35" s="24" t="str">
        <f>IF($A35&lt;=①基本情報と建物情報の入力!$G$20, IF(①基本情報と建物情報の入力!$H57&gt;=2, AI35*$KM35*$KN35*JR35,"-"),"-")</f>
        <v>-</v>
      </c>
      <c r="KT35" s="16" t="str">
        <f>IF($A35&lt;=①基本情報と建物情報の入力!$G$20, IF(①基本情報と建物情報の入力!$H57&gt;=2, AJ35*$KM35*$KN35*JS35,"-"),"-")</f>
        <v>-</v>
      </c>
      <c r="KU35" s="16" t="str">
        <f>IF($A35&lt;=①基本情報と建物情報の入力!$G$20, IF(①基本情報と建物情報の入力!$H57&gt;=2, AK35*$KM35*$KN35*JT35,"-"),"-")</f>
        <v>-</v>
      </c>
      <c r="KV35" s="25" t="str">
        <f>IF($A35&lt;=①基本情報と建物情報の入力!$G$20, IF(①基本情報と建物情報の入力!$H57&gt;=2, AL35*$KM35*$KN35*JU35,"-"),"-")</f>
        <v>-</v>
      </c>
      <c r="KW35" s="24" t="str">
        <f>IF($A35&lt;=①基本情報と建物情報の入力!$G$20, IF(①基本情報と建物情報の入力!$H57&gt;=3, AM35*$KM35*$KN35*JR35,"-"),"-")</f>
        <v>-</v>
      </c>
      <c r="KX35" s="16" t="str">
        <f>IF($A35&lt;=①基本情報と建物情報の入力!$G$20, IF(①基本情報と建物情報の入力!$H57&gt;=3, AN35*$KM35*$KN35*JS35,"-"),"-")</f>
        <v>-</v>
      </c>
      <c r="KY35" s="16" t="str">
        <f>IF($A35&lt;=①基本情報と建物情報の入力!$G$20, IF(①基本情報と建物情報の入力!$H57&gt;=3, AO35*$KM35*$KN35*JT35,"-"),"-")</f>
        <v>-</v>
      </c>
      <c r="KZ35" s="25" t="str">
        <f>IF($A35&lt;=①基本情報と建物情報の入力!$G$20, IF(①基本情報と建物情報の入力!$H57&gt;=3, AP35*$KM35*$KN35*JU35,"-"),"-")</f>
        <v>-</v>
      </c>
      <c r="LA35" s="16" t="str">
        <f>IF($A35&lt;=①基本情報と建物情報の入力!$G$20, IF(①基本情報と建物情報の入力!$H57&gt;=1, SUM(JX35:KA35,KJ35,KO35:KR35), "-"), "-")</f>
        <v>-</v>
      </c>
      <c r="LB35" s="16" t="str">
        <f>IF($A35&lt;=①基本情報と建物情報の入力!$G$20, IF(①基本情報と建物情報の入力!$H57&gt;=2, SUM(KB35:KE35,KK35,KS35:KV35), "-"), "-")</f>
        <v>-</v>
      </c>
      <c r="LC35" s="16" t="str">
        <f>IF($A35&lt;=①基本情報と建物情報の入力!$G$20, IF(①基本情報と建物情報の入力!$H57&gt;=3, SUM(KF35:KI35,KL35,KW35:KZ35), "-"), "-")</f>
        <v>-</v>
      </c>
      <c r="LD35" s="137" t="str">
        <f>IF($A35&lt;=①基本情報と建物情報の入力!$G$20, IF(①基本情報と建物情報の入力!$H57&gt;=1, ROUNDDOWN(LA35/FV35*100, 1),"-"),"-")</f>
        <v>-</v>
      </c>
      <c r="LE35" s="138" t="str">
        <f>IF($A35&lt;=①基本情報と建物情報の入力!$G$20, IF(①基本情報と建物情報の入力!$H57&gt;=2, ROUNDDOWN(LB35/FW35*100, 1),"-"),"-")</f>
        <v>-</v>
      </c>
      <c r="LF35" s="139" t="str">
        <f>IF($A35&lt;=①基本情報と建物情報の入力!$G$20, IF(①基本情報と建物情報の入力!$H57&gt;=3, ROUNDDOWN(LC35/FX35*100, 1),"-"),"-")</f>
        <v>-</v>
      </c>
      <c r="LG35" s="99"/>
      <c r="LH35" s="102" t="str">
        <f>IF($A35&lt;=①基本情報と建物情報の入力!$G$20, INDEX(方位係数!$B$21:$I$30, MATCH(LH$4, 方位係数!$A$21:$A$30,0), MATCH(①基本情報と建物情報の入力!$G$13, 方位係数!$B$20:$I$20,0)),"-")</f>
        <v>-</v>
      </c>
      <c r="LI35" s="101" t="str">
        <f>IF($A35&lt;=①基本情報と建物情報の入力!$G$20, INDEX(方位係数!$B$21:$I$30, MATCH(LI$4, 方位係数!$A$21:$A$30,0), MATCH(①基本情報と建物情報の入力!$G$13, 方位係数!$B$20:$I$20,0)),"-")</f>
        <v>-</v>
      </c>
      <c r="LJ35" s="101" t="str">
        <f>IF($A35&lt;=①基本情報と建物情報の入力!$G$20, INDEX(方位係数!$B$21:$I$30, MATCH(LJ$4, 方位係数!$A$21:$A$30,0), MATCH(①基本情報と建物情報の入力!$G$13, 方位係数!$B$20:$I$20,0)),"-")</f>
        <v>-</v>
      </c>
      <c r="LK35" s="101" t="str">
        <f>IF($A35&lt;=①基本情報と建物情報の入力!$G$20, INDEX(方位係数!$B$21:$I$30, MATCH(LK$4, 方位係数!$A$21:$A$30,0), MATCH(①基本情報と建物情報の入力!$G$13, 方位係数!$B$20:$I$20,0)),"-")</f>
        <v>-</v>
      </c>
      <c r="LL35" s="103" t="str">
        <f>IF($A35&lt;=①基本情報と建物情報の入力!$G$20, INDEX(方位係数!$B$21:$I$30, MATCH(LL$4, 方位係数!$A$21:$A$30,0), MATCH(①基本情報と建物情報の入力!$G$13, 方位係数!$B$20:$I$20,0)),"-")</f>
        <v>-</v>
      </c>
      <c r="LM35" s="99"/>
      <c r="LN35" s="46" t="str">
        <f>IF($A35&lt;=①基本情報と建物情報の入力!$G$20, IF(①基本情報と建物情報の入力!$H57&gt;=1, IF(AT35=0, 0, AT35*0.034*($FZ35+(BP35*$GJ35+$CE35*$GL35+CH35*$GM35+CW35*$GO35+DR35*$GS35)/AT35)*LH35),"-"),"-")</f>
        <v>-</v>
      </c>
      <c r="LO35" s="47" t="str">
        <f>IF($A35&lt;=①基本情報と建物情報の入力!$G$20, IF(①基本情報と建物情報の入力!$H57&gt;=1, IF(AU35=0, 0, AU35*0.034*($FZ35+(BQ35*$GJ35+$CE35*$GL35+CI35*$GM35+CX35*$GO35+DS35*$GS35)/AU35)*LI35),"-"),"-")</f>
        <v>-</v>
      </c>
      <c r="LP35" s="47" t="str">
        <f>IF($A35&lt;=①基本情報と建物情報の入力!$G$20, IF(①基本情報と建物情報の入力!$H57&gt;=1, IF(AV35=0, 0, AV35*0.034*($FZ35+(BR35*$GJ35+$CE35*$GL35+CJ35*$GM35+CY35*$GO35+DT35*$GS35)/AV35)*LJ35),"-"),"-")</f>
        <v>-</v>
      </c>
      <c r="LQ35" s="104" t="str">
        <f>IF($A35&lt;=①基本情報と建物情報の入力!$G$20, IF(①基本情報と建物情報の入力!$H57&gt;=1, IF(AW35=0, 0, AW35*0.034*($FZ35+(BS35*$GJ35+$CE35*$GL35+CK35*$GM35+CZ35*$GO35+DU35*$GS35)/AW35)*LK35),"-"),"-")</f>
        <v>-</v>
      </c>
      <c r="LR35" s="24" t="str">
        <f>IF($A35&lt;=①基本情報と建物情報の入力!$G$20, IF(①基本情報と建物情報の入力!$H57&gt;=2, IF(AX35=0, 0, AX35*0.034*($FZ35+(BT35*$GJ35+$CF35*$GL35+CL35*$GM35+DA35*$GO35+DV35*$GS35)/AX35)*LH35),"-"),"-")</f>
        <v>-</v>
      </c>
      <c r="LS35" s="16" t="str">
        <f>IF($A35&lt;=①基本情報と建物情報の入力!$G$20, IF(①基本情報と建物情報の入力!$H57&gt;=2, IF(AY35=0, 0, AY35*0.034*($FZ35+(BU35*$GJ35+$CF35*$GL35+CM35*$GM35+DB35*$GO35+DW35*$GS35)/AY35)*LI35),"-"),"-")</f>
        <v>-</v>
      </c>
      <c r="LT35" s="16" t="str">
        <f>IF($A35&lt;=①基本情報と建物情報の入力!$G$20, IF(①基本情報と建物情報の入力!$H57&gt;=2, IF(AZ35=0, 0, AZ35*0.034*($FZ35+(BV35*$GJ35+$CF35*$GL35+CN35*$GM35+DC35*$GO35+DX35*$GS35)/AZ35)*LJ35),"-"),"-")</f>
        <v>-</v>
      </c>
      <c r="LU35" s="25" t="str">
        <f>IF($A35&lt;=①基本情報と建物情報の入力!$G$20, IF(①基本情報と建物情報の入力!$H57&gt;=2, IF(BA35=0, 0, BA35*0.034*($FZ35+(BW35*$GJ35+$CF35*$GL35+CO35*$GM35+DD35*$GO35+DY35*$GS35)/BA35)*LK35),"-"),"-")</f>
        <v>-</v>
      </c>
      <c r="LV35" s="24" t="str">
        <f>IF($A35&lt;=①基本情報と建物情報の入力!$G$20, IF(①基本情報と建物情報の入力!$H57&gt;=3, IF(BB35=0, 0, BB35*0.034*($FZ35+(BX35*$GJ35+$CG35*$GL35+CP35*$GM35+DE35*$GO35+DZ35*$GS35)/BB35)*LH35),"-"),"-")</f>
        <v>-</v>
      </c>
      <c r="LW35" s="16" t="str">
        <f>IF($A35&lt;=①基本情報と建物情報の入力!$G$20, IF(①基本情報と建物情報の入力!$H57&gt;=3, IF(BC35=0, 0, BC35*0.034*($FZ35+(BY35*$GJ35+$CG35*$GL35+CQ35*$GM35+DF35*$GO35+EA35*$GS35)/BC35)*LI35),"-"),"-")</f>
        <v>-</v>
      </c>
      <c r="LX35" s="16" t="str">
        <f>IF($A35&lt;=①基本情報と建物情報の入力!$G$20, IF(①基本情報と建物情報の入力!$H57&gt;=3, IF(BD35=0, 0, BD35*0.034*($FZ35+(BZ35*$GJ35+$CG35*$GL35+CR35*$GM35+DG35*$GO35+EB35*$GS35)/BD35)*LJ35),"-"),"-")</f>
        <v>-</v>
      </c>
      <c r="LY35" s="25" t="str">
        <f>IF($A35&lt;=①基本情報と建物情報の入力!$G$20, IF(①基本情報と建物情報の入力!$H57&gt;=3, IF(BE35=0, 0, BE35*0.034*($FZ35+(CA35*$GJ35+$CG35*$GL35+CS35*$GM35+DH35*$GO35+EC35*$GS35)/BE35)*LK35),"-"),"-")</f>
        <v>-</v>
      </c>
      <c r="LZ35" s="16" t="str">
        <f>IF($A35&lt;=①基本情報と建物情報の入力!$G$20, IF(①基本情報と建物情報の入力!$H57&gt;=1, IF(EX35=0, 0, EX35*0.034*($GA35+(CB35*$GK35+CT35*$GN35+DL35*$GQ35)/EX35)*$LL35),"-"),"-")</f>
        <v>-</v>
      </c>
      <c r="MA35" s="16" t="str">
        <f>IF($A35&lt;=①基本情報と建物情報の入力!$G$20, IF(①基本情報と建物情報の入力!$H57&gt;=2, IF(EY35=0, 0, EY35*0.034*($GA35+(CC35*$GK35+CU35*$GN35+DM35*$GQ35)/EY35)*$LL35),"-"),"-")</f>
        <v>-</v>
      </c>
      <c r="MB35" s="16" t="str">
        <f>IF($A35&lt;=①基本情報と建物情報の入力!$G$20, IF(①基本情報と建物情報の入力!$H57&gt;=3, IF(EZ35=0, 0, EZ35*0.034*($GA35+(CD35*$GK35+CV35*$GN35+DN35*$GQ35)/EZ35)*$LL35),"-"),"-")</f>
        <v>-</v>
      </c>
      <c r="MC35" s="24" t="str">
        <f>IF($A35&lt;=①基本情報と建物情報の入力!$G$20, 0.93,"-")</f>
        <v>-</v>
      </c>
      <c r="MD35" s="25" t="str">
        <f>IF($A35&lt;=①基本情報と建物情報の入力!$G$20, IF(①基本情報と建物情報の入力!$H57&gt;=1, ①基本情報と建物情報の入力!$H$69,"-"),"-")</f>
        <v>-</v>
      </c>
      <c r="ME35" s="24" t="str">
        <f>IF($A35&lt;=①基本情報と建物情報の入力!$G$20, IF(①基本情報と建物情報の入力!$H57&gt;=1, AE35*$MC35*$MD35*LH35,"-"),"-")</f>
        <v>-</v>
      </c>
      <c r="MF35" s="16" t="str">
        <f>IF($A35&lt;=①基本情報と建物情報の入力!$G$20, IF(①基本情報と建物情報の入力!$H57&gt;=1, AF35*$MC35*$MD35*LI35,"-"),"-")</f>
        <v>-</v>
      </c>
      <c r="MG35" s="16" t="str">
        <f>IF($A35&lt;=①基本情報と建物情報の入力!$G$20, IF(①基本情報と建物情報の入力!$H57&gt;=1, AG35*$MC35*$MD35*LJ35,"-"),"-")</f>
        <v>-</v>
      </c>
      <c r="MH35" s="25" t="str">
        <f>IF($A35&lt;=①基本情報と建物情報の入力!$G$20, IF(①基本情報と建物情報の入力!$H57&gt;=1, AH35*$MC35*$MD35*LK35,"-"),"-")</f>
        <v>-</v>
      </c>
      <c r="MI35" s="24" t="str">
        <f>IF($A35&lt;=①基本情報と建物情報の入力!$G$20, IF(①基本情報と建物情報の入力!$H57&gt;=2, AI35*$MC35*$MD35*LH35,"-"),"-")</f>
        <v>-</v>
      </c>
      <c r="MJ35" s="16" t="str">
        <f>IF($A35&lt;=①基本情報と建物情報の入力!$G$20, IF(①基本情報と建物情報の入力!$H57&gt;=2, AJ35*$MC35*$MD35*LI35,"-"),"-")</f>
        <v>-</v>
      </c>
      <c r="MK35" s="16" t="str">
        <f>IF($A35&lt;=①基本情報と建物情報の入力!$G$20, IF(①基本情報と建物情報の入力!$H57&gt;=2, AK35*$MC35*$MD35*LJ35,"-"),"-")</f>
        <v>-</v>
      </c>
      <c r="ML35" s="25" t="str">
        <f>IF($A35&lt;=①基本情報と建物情報の入力!$G$20, IF(①基本情報と建物情報の入力!$H57&gt;=2, AL35*$MC35*$MD35*LK35,"-"),"-")</f>
        <v>-</v>
      </c>
      <c r="MM35" s="24" t="str">
        <f>IF($A35&lt;=①基本情報と建物情報の入力!$G$20, IF(①基本情報と建物情報の入力!$H57&gt;=3, AM35*$MC35*$MD35*LH35,"-"),"-")</f>
        <v>-</v>
      </c>
      <c r="MN35" s="16" t="str">
        <f>IF($A35&lt;=①基本情報と建物情報の入力!$G$20, IF(①基本情報と建物情報の入力!$H57&gt;=3, AN35*$MC35*$MD35*LI35,"-"),"-")</f>
        <v>-</v>
      </c>
      <c r="MO35" s="16" t="str">
        <f>IF($A35&lt;=①基本情報と建物情報の入力!$G$20, IF(①基本情報と建物情報の入力!$H57&gt;=3, AO35*$MC35*$MD35*LJ35,"-"),"-")</f>
        <v>-</v>
      </c>
      <c r="MP35" s="25" t="str">
        <f>IF($A35&lt;=①基本情報と建物情報の入力!$G$20, IF(①基本情報と建物情報の入力!$H57&gt;=3, AP35*$MC35*$MD35*LK35,"-"),"-")</f>
        <v>-</v>
      </c>
      <c r="MQ35" s="16" t="str">
        <f>IF($A35&lt;=①基本情報と建物情報の入力!$G$20, IF(①基本情報と建物情報の入力!$H57&gt;=1, SUM(LN35:LQ35,LZ35,ME35:MH35), "-"), "-")</f>
        <v>-</v>
      </c>
      <c r="MR35" s="16" t="str">
        <f>IF($A35&lt;=①基本情報と建物情報の入力!$G$20, IF(①基本情報と建物情報の入力!$H57&gt;=2, SUM(LR35:LU35,MA35,MI35:ML35), "-"), "-")</f>
        <v>-</v>
      </c>
      <c r="MS35" s="16" t="str">
        <f>IF($A35&lt;=①基本情報と建物情報の入力!$G$20, IF(①基本情報と建物情報の入力!$H57&gt;=3, SUM(LV35:LY35,MB35,MM35:MP35), "-"), "-")</f>
        <v>-</v>
      </c>
      <c r="MT35" s="137" t="str">
        <f>IF($A35&lt;=①基本情報と建物情報の入力!$G$20, IF(①基本情報と建物情報の入力!$H57&gt;=1, ROUNDUP(MQ35/FV35*100,1),"-"),"-")</f>
        <v>-</v>
      </c>
      <c r="MU35" s="138" t="str">
        <f>IF($A35&lt;=①基本情報と建物情報の入力!$G$20, IF(①基本情報と建物情報の入力!$H57&gt;=2,ROUNDUP(MR35/FW35*100,1),"-"),"-")</f>
        <v>-</v>
      </c>
      <c r="MV35" s="139" t="str">
        <f>IF($A35&lt;=①基本情報と建物情報の入力!$G$20, IF(①基本情報と建物情報の入力!$H57&gt;=3, ROUNDUP(MS35/FX35*100,1),"-"),"-")</f>
        <v>-</v>
      </c>
      <c r="MW35" s="99"/>
      <c r="MX35" s="24" t="str">
        <f>IF($A35&lt;=①基本情報と建物情報の入力!$G$20, IF(①基本情報と建物情報の入力!$H57&gt;=1, 1,"-"), "-")</f>
        <v>-</v>
      </c>
      <c r="MY35" s="16" t="str">
        <f>IF($A35&lt;=①基本情報と建物情報の入力!$G$20, IF(①基本情報と建物情報の入力!$H57&gt;=2, 1,"-"), "-")</f>
        <v>-</v>
      </c>
      <c r="MZ35" s="25" t="str">
        <f>IF($A35&lt;=①基本情報と建物情報の入力!$G$20, IF(①基本情報と建物情報の入力!$H57&gt;=3, ①基本情報と建物情報の入力!$H57-2,"-"), "-")</f>
        <v>-</v>
      </c>
      <c r="NA35" s="24" t="str">
        <f>IF($A35&lt;=①基本情報と建物情報の入力!$G$20, IF(①基本情報と建物情報の入力!$H57&gt;=1, FV35*MX35, "-"),"-")</f>
        <v>-</v>
      </c>
      <c r="NB35" s="16" t="str">
        <f>IF($A35&lt;=①基本情報と建物情報の入力!$G$20, IF(①基本情報と建物情報の入力!$H57&gt;=2, FW35*MY35, "-"),"-")</f>
        <v>-</v>
      </c>
      <c r="NC35" s="25" t="str">
        <f>IF($A35&lt;=①基本情報と建物情報の入力!$G$20, IF(①基本情報と建物情報の入力!$H57&gt;=3, FX35*MZ35, "-"),"-")</f>
        <v>-</v>
      </c>
      <c r="ND35" s="24" t="str">
        <f>IF($A35&lt;=①基本情報と建物情報の入力!$G$20, IF(①基本情報と建物情報の入力!$H57&gt;=1,  JK35*MX35, "-"),"-")</f>
        <v>-</v>
      </c>
      <c r="NE35" s="16" t="str">
        <f>IF($A35&lt;=①基本情報と建物情報の入力!$G$20, IF(①基本情報と建物情報の入力!$H57&gt;=2,  JL35*MY35, "-"),"-")</f>
        <v>-</v>
      </c>
      <c r="NF35" s="25" t="str">
        <f>IF($A35&lt;=①基本情報と建物情報の入力!$G$20, IF(①基本情報と建物情報の入力!$H57&gt;=3,  JM35*MZ35, "-"),"-")</f>
        <v>-</v>
      </c>
      <c r="NG35" s="24" t="str">
        <f>IF($A35&lt;=①基本情報と建物情報の入力!$G$20, IF(①基本情報と建物情報の入力!$H57&gt;=1,  MQ35*MX35, "-"),"-")</f>
        <v>-</v>
      </c>
      <c r="NH35" s="16" t="str">
        <f>IF($A35&lt;=①基本情報と建物情報の入力!$G$20, IF(①基本情報と建物情報の入力!$H57&gt;=2,  MR35*MY35, "-"),"-")</f>
        <v>-</v>
      </c>
      <c r="NI35" s="25" t="str">
        <f>IF($A35&lt;=①基本情報と建物情報の入力!$G$20, IF(①基本情報と建物情報の入力!$H57&gt;=3,  MS35*MZ35, "-"),"-")</f>
        <v>-</v>
      </c>
      <c r="NJ35" s="112"/>
      <c r="NK35" s="112"/>
      <c r="NL35" s="99"/>
      <c r="NM35" s="209" t="str">
        <f>IF($A35&lt;=①基本情報と建物情報の入力!$G$20,IF(①基本情報と建物情報の入力!$H57&gt;=1,③一次エネルギー消費量の計算結果!E99-③一次エネルギー消費量の計算結果!F99,"-"),"-")</f>
        <v>-</v>
      </c>
      <c r="NN35" s="210" t="str">
        <f>IF($A35&lt;=①基本情報と建物情報の入力!$G$20,IF(①基本情報と建物情報の入力!$H57&gt;=2,③一次エネルギー消費量の計算結果!E100-③一次エネルギー消費量の計算結果!F100,"-"),"-")</f>
        <v>-</v>
      </c>
      <c r="NO35" s="211" t="str">
        <f>IF($A35&lt;=①基本情報と建物情報の入力!$G$20,IF(①基本情報と建物情報の入力!$H57&gt;=3,③一次エネルギー消費量の計算結果!E101-③一次エネルギー消費量の計算結果!F101,"-"),"-")</f>
        <v>-</v>
      </c>
      <c r="NP35" s="209" t="str">
        <f>IF($A35&lt;=①基本情報と建物情報の入力!$G$20,IF(①基本情報と建物情報の入力!$H57&gt;=1,③一次エネルギー消費量の計算結果!G99-③一次エネルギー消費量の計算結果!H99,"-"),"-")</f>
        <v>-</v>
      </c>
      <c r="NQ35" s="210" t="str">
        <f>IF($A35&lt;=①基本情報と建物情報の入力!$G$20,IF(①基本情報と建物情報の入力!$H57&gt;=2,③一次エネルギー消費量の計算結果!G100-③一次エネルギー消費量の計算結果!H100,"-"),"-")</f>
        <v>-</v>
      </c>
      <c r="NR35" s="211" t="str">
        <f>IF($A35&lt;=①基本情報と建物情報の入力!$G$20,IF(①基本情報と建物情報の入力!$H57&gt;=3,③一次エネルギー消費量の計算結果!G101-③一次エネルギー消費量の計算結果!H101,"-"),"-")</f>
        <v>-</v>
      </c>
      <c r="NS35" s="209" t="str">
        <f>IF($A35&lt;=①基本情報と建物情報の入力!$G$20, IF(①基本情報と建物情報の入力!$H57&gt;=1,NM35*MX35,"-"), "-")</f>
        <v>-</v>
      </c>
      <c r="NT35" s="210" t="str">
        <f>IF($A35&lt;=①基本情報と建物情報の入力!$G$20, IF(①基本情報と建物情報の入力!$H57&gt;=2,NN35*MY35,"-"), "-")</f>
        <v>-</v>
      </c>
      <c r="NU35" s="211" t="str">
        <f>IF($A35&lt;=①基本情報と建物情報の入力!$G$20, IF(①基本情報と建物情報の入力!$H57&gt;=3,NO35*MZ35,"-"), "-")</f>
        <v>-</v>
      </c>
      <c r="NV35" s="209" t="str">
        <f>IF($A35&lt;=①基本情報と建物情報の入力!$G$20, IF(①基本情報と建物情報の入力!$H57&gt;=1,NP35*MX35,"-"), "-")</f>
        <v>-</v>
      </c>
      <c r="NW35" s="210" t="str">
        <f>IF($A35&lt;=①基本情報と建物情報の入力!$G$20, IF(①基本情報と建物情報の入力!$H57&gt;=2,NQ35*MY35,"-"), "-")</f>
        <v>-</v>
      </c>
      <c r="NX35" s="210" t="str">
        <f>IF($A35&lt;=①基本情報と建物情報の入力!$G$20, IF(①基本情報と建物情報の入力!$H57&gt;=3,NR35*MZ35,"-"), "-")</f>
        <v>-</v>
      </c>
      <c r="NY35" s="112"/>
      <c r="NZ35" s="112"/>
    </row>
    <row r="36" spans="1:390" s="16" customFormat="1">
      <c r="A36" s="17">
        <f t="shared" si="0"/>
        <v>30</v>
      </c>
      <c r="B36" s="154" t="s">
        <v>104</v>
      </c>
      <c r="C36" s="16" t="str">
        <f>IF(A36&lt;=①基本情報と建物情報の入力!$G$20, ①基本情報と建物情報の入力!$G$19/①基本情報と建物情報の入力!$G$20, "-")</f>
        <v>-</v>
      </c>
      <c r="D36" s="16" t="str">
        <f>IF(A36&lt;=①基本情報と建物情報の入力!$G$20, IF(①基本情報と建物情報の入力!H58&gt;=1, (①基本情報と建物情報の入力!$D58+SQRT(①基本情報と建物情報の入力!$D58^2-16*①基本情報と建物情報の入力!$C58))/4, "-"), "-")</f>
        <v>-</v>
      </c>
      <c r="E36" s="16" t="str">
        <f>IF(A36&lt;=①基本情報と建物情報の入力!$G$20, IF(①基本情報と建物情報の入力!H58&gt;=1, (①基本情報と建物情報の入力!$D58-SQRT(①基本情報と建物情報の入力!$D58^2-16*①基本情報と建物情報の入力!$C58))/4, "-"), "-")</f>
        <v>-</v>
      </c>
      <c r="F36" s="16" t="str">
        <f>IF(A36&lt;=①基本情報と建物情報の入力!$G$20, IF(①基本情報と建物情報の入力!H58&gt;=1, IF(A36=①基本情報と建物情報の入力!$G$20, ①基本情報と建物情報の入力!$C58, ①基本情報と建物情報の入力!G58), "-"), "-")</f>
        <v>-</v>
      </c>
      <c r="G36" s="16" t="str">
        <f>IF(A36&lt;=①基本情報と建物情報の入力!$G$20, IF(①基本情報と建物情報の入力!H58&gt;=1, IF(A36=1, 0, ①基本情報と建物情報の入力!F58), "-"), "-")</f>
        <v>-</v>
      </c>
      <c r="H36" s="24" t="str">
        <f>IF(A36&lt;=①基本情報と建物情報の入力!$G$20,IF(①基本情報と建物情報の入力!H58&gt;=1, ①基本情報と建物情報の入力!$E58*(1-(0.24/①基本情報と建物情報の入力!$H58))*0.64,"-"), "-")</f>
        <v>-</v>
      </c>
      <c r="I36" s="16" t="str">
        <f>IF(A36&lt;=①基本情報と建物情報の入力!$G$20,IF(①基本情報と建物情報の入力!H58&gt;=1,①基本情報と建物情報の入力!$E58*0.12/①基本情報と建物情報の入力!$H58,"-"), "-")</f>
        <v>-</v>
      </c>
      <c r="J36" s="16" t="str">
        <f>IF(A36&lt;=①基本情報と建物情報の入力!$G$20,IF(①基本情報と建物情報の入力!H58&gt;=1,①基本情報と建物情報の入力!$E58*(1-(0.24/①基本情報と建物情報の入力!$H58))*0.36,"-"), "-")</f>
        <v>-</v>
      </c>
      <c r="K36" s="25" t="str">
        <f>IF(A36&lt;=①基本情報と建物情報の入力!$G$20,IF(①基本情報と建物情報の入力!H58&gt;=1,①基本情報と建物情報の入力!$E58*0.12/①基本情報と建物情報の入力!$H58,"-"), "-")</f>
        <v>-</v>
      </c>
      <c r="L36" s="24" t="str">
        <f>IF($A36&lt;=①基本情報と建物情報の入力!$G$20, IF(①基本情報と建物情報の入力!H58&gt;=1,D36*$C36-H36, "-"), "-")</f>
        <v>-</v>
      </c>
      <c r="M36" s="16" t="str">
        <f>IF($A36&lt;=①基本情報と建物情報の入力!$G$20, IF(①基本情報と建物情報の入力!H58&gt;=1,E36*$C36-I36, "-"), "-")</f>
        <v>-</v>
      </c>
      <c r="N36" s="16" t="str">
        <f>IF($A36&lt;=①基本情報と建物情報の入力!$G$20, IF(①基本情報と建物情報の入力!H58&gt;=1,D36*$C36-J36-1.6*①基本情報と建物情報の入力!$H58, "-"), "-")</f>
        <v>-</v>
      </c>
      <c r="O36" s="25" t="str">
        <f>IF($A36&lt;=①基本情報と建物情報の入力!$G$20, IF(①基本情報と建物情報の入力!H58&gt;=1,E36*$C36-K36, "-"), "-")</f>
        <v>-</v>
      </c>
      <c r="P36" s="24" t="str">
        <f>IF(A36&lt;=①基本情報と建物情報の入力!$G$20, IF(①基本情報と建物情報の入力!H58&gt;=1,①基本情報と建物情報の入力!C58/①基本情報と建物情報の入力!H58, "-"), "-")</f>
        <v>-</v>
      </c>
      <c r="Q36" s="16" t="str">
        <f>IF(A36&lt;=①基本情報と建物情報の入力!$G$20, IF(①基本情報と建物情報の入力!H58&gt;=2, ①基本情報と建物情報の入力!C58/①基本情報と建物情報の入力!H58, "-"),"-")</f>
        <v>-</v>
      </c>
      <c r="R36" s="25" t="str">
        <f>IF(A36&lt;=①基本情報と建物情報の入力!$G$20,IF(①基本情報と建物情報の入力!H58&gt;=3, ①基本情報と建物情報の入力!C58/①基本情報と建物情報の入力!H58, "-"),"-")</f>
        <v>-</v>
      </c>
      <c r="S36" s="24" t="str">
        <f>IF($A36&lt;=①基本情報と建物情報の入力!$G$20, IF(①基本情報と建物情報の入力!$H58&gt;=1, IF(①基本情報と建物情報の入力!$I58="有り", P36*室面積の比率!$B$4, P36*室面積の比率!$B$5),"-"), "-")</f>
        <v>-</v>
      </c>
      <c r="T36" s="16" t="str">
        <f>IF($A36&lt;=①基本情報と建物情報の入力!$G$20, IF(①基本情報と建物情報の入力!$H58&gt;=2, IF(①基本情報と建物情報の入力!$I58="有り", Q36*室面積の比率!$B$4, Q36*室面積の比率!$B$5),"-"), "-")</f>
        <v>-</v>
      </c>
      <c r="U36" s="25" t="str">
        <f>IF($A36&lt;=①基本情報と建物情報の入力!$G$20, IF(①基本情報と建物情報の入力!$H58&gt;=3, IF(①基本情報と建物情報の入力!$I58="有り", R36*室面積の比率!$B$4, R36*室面積の比率!$B$5),"-"), "-")</f>
        <v>-</v>
      </c>
      <c r="V36" s="24" t="str">
        <f>IF($A36&lt;=①基本情報と建物情報の入力!$G$20, IF(①基本情報と建物情報の入力!$H58&gt;=1, IF(①基本情報と建物情報の入力!$I58="有り", P36*室面積の比率!$C$4, 0),"-"), "-")</f>
        <v>-</v>
      </c>
      <c r="W36" s="16" t="str">
        <f>IF($A36&lt;=①基本情報と建物情報の入力!$G$20, IF(①基本情報と建物情報の入力!$H58&gt;=2, IF(①基本情報と建物情報の入力!$I58="有り", Q36*室面積の比率!$C$4, 0),"-"), "-")</f>
        <v>-</v>
      </c>
      <c r="X36" s="25" t="str">
        <f>IF($A36&lt;=①基本情報と建物情報の入力!$G$20, IF(①基本情報と建物情報の入力!$H58&gt;=3, IF(①基本情報と建物情報の入力!$I58="有り", R36*室面積の比率!$C$4, 0),"-"), "-")</f>
        <v>-</v>
      </c>
      <c r="Y36" s="24" t="str">
        <f>IF(A36&lt;=①基本情報と建物情報の入力!$G$20, IF(①基本情報と建物情報の入力!H58&gt;=1, F36/①基本情報と建物情報の入力!H58, "-"),"-")</f>
        <v>-</v>
      </c>
      <c r="Z36" s="16" t="str">
        <f>IF(A36&lt;=①基本情報と建物情報の入力!$G$20, IF(①基本情報と建物情報の入力!H58&gt;=2, F36/①基本情報と建物情報の入力!H58, "-"),"-")</f>
        <v>-</v>
      </c>
      <c r="AA36" s="25" t="str">
        <f>IF(A36&lt;=①基本情報と建物情報の入力!$G$20, IF(①基本情報と建物情報の入力!H58&gt;=3, F36/①基本情報と建物情報の入力!H58, "-"),"-")</f>
        <v>-</v>
      </c>
      <c r="AB36" s="24" t="str">
        <f>IF(A36&lt;=①基本情報と建物情報の入力!$G$20, IF(①基本情報と建物情報の入力!H58&gt;=1, G36/①基本情報と建物情報の入力!H58, "-"),"-")</f>
        <v>-</v>
      </c>
      <c r="AC36" s="16" t="str">
        <f>IF(A36&lt;=①基本情報と建物情報の入力!$G$20, IF(①基本情報と建物情報の入力!H58&gt;=2, G36/①基本情報と建物情報の入力!H58, "-"),"-")</f>
        <v>-</v>
      </c>
      <c r="AD36" s="25" t="str">
        <f>IF(A36&lt;=①基本情報と建物情報の入力!$G$20, IF(①基本情報と建物情報の入力!H58&gt;=3, G36/①基本情報と建物情報の入力!H58, "-"),"-")</f>
        <v>-</v>
      </c>
      <c r="AE36" s="24" t="str">
        <f>IF(A36&lt;=①基本情報と建物情報の入力!$G$20, IF(①基本情報と建物情報の入力!H58&gt;=1,H36/①基本情報と建物情報の入力!H58,"-"), "-")</f>
        <v>-</v>
      </c>
      <c r="AF36" s="16" t="str">
        <f>IF(A36&lt;=①基本情報と建物情報の入力!$G$20,IF(①基本情報と建物情報の入力!H58&gt;=1,I36,"-"), "-")</f>
        <v>-</v>
      </c>
      <c r="AG36" s="16" t="str">
        <f>IF(A36&lt;=①基本情報と建物情報の入力!$G$20,IF(①基本情報と建物情報の入力!H58&gt;=1,J36/①基本情報と建物情報の入力!H58,"-"), "-")</f>
        <v>-</v>
      </c>
      <c r="AH36" s="25" t="str">
        <f>IF(A36&lt;=①基本情報と建物情報の入力!$G$20,IF(①基本情報と建物情報の入力!H58&gt;=1,IF(①基本情報と建物情報の入力!H58=1, K36,0), "-"),"-")</f>
        <v>-</v>
      </c>
      <c r="AI36" s="24" t="str">
        <f>IF(A36&lt;=①基本情報と建物情報の入力!$G$20, IF(①基本情報と建物情報の入力!H58&gt;=2, H36/①基本情報と建物情報の入力!H58,"-"),"-")</f>
        <v>-</v>
      </c>
      <c r="AJ36" s="16" t="str">
        <f>IF(A36&lt;=①基本情報と建物情報の入力!$G$20,IF(①基本情報と建物情報の入力!H58&gt;=2, 0, "-"), "-")</f>
        <v>-</v>
      </c>
      <c r="AK36" s="16" t="str">
        <f>IF(A36&lt;=①基本情報と建物情報の入力!$G$20, IF(①基本情報と建物情報の入力!H58&gt;=2, J36/①基本情報と建物情報の入力!H58,"-"),"-")</f>
        <v>-</v>
      </c>
      <c r="AL36" s="25" t="str">
        <f>IF(A36&lt;=①基本情報と建物情報の入力!$G$20, IF(①基本情報と建物情報の入力!H58&gt;=2, K36, "-"), "-")</f>
        <v>-</v>
      </c>
      <c r="AM36" s="24" t="str">
        <f>IF(A36&lt;=①基本情報と建物情報の入力!$G$20, IF(①基本情報と建物情報の入力!H58&gt;=3, H36/①基本情報と建物情報の入力!H58,"-"), "-")</f>
        <v>-</v>
      </c>
      <c r="AN36" s="16" t="str">
        <f>IF(A36&lt;=①基本情報と建物情報の入力!$G$20, IF(①基本情報と建物情報の入力!H58&gt;=3, 0, "-"),"-")</f>
        <v>-</v>
      </c>
      <c r="AO36" s="16" t="str">
        <f>IF(A36&lt;=①基本情報と建物情報の入力!$G$20,IF(①基本情報と建物情報の入力!H58&gt;=3, J36/①基本情報と建物情報の入力!H58,"-"),"-")</f>
        <v>-</v>
      </c>
      <c r="AP36" s="25" t="str">
        <f>IF(A36&lt;=①基本情報と建物情報の入力!$G$20,IF(①基本情報と建物情報の入力!H58&gt;=3, 0, "-"),"-")</f>
        <v>-</v>
      </c>
      <c r="AQ36" s="24" t="str">
        <f>IF(A36&lt;=①基本情報と建物情報の入力!$G$20,IF(①基本情報と建物情報の入力!H58&gt;=1,1.6,"-"), "-")</f>
        <v>-</v>
      </c>
      <c r="AR36" s="16" t="str">
        <f>IF(A36&lt;=①基本情報と建物情報の入力!$G$20, IF(①基本情報と建物情報の入力!H58&gt;=2, 1.6, "-"), "-")</f>
        <v>-</v>
      </c>
      <c r="AS36" s="25" t="str">
        <f>IF(A36&lt;=①基本情報と建物情報の入力!$G$20, IF(①基本情報と建物情報の入力!H58&gt;=3, 1.6, "-"), "-")</f>
        <v>-</v>
      </c>
      <c r="AT36" s="24" t="str">
        <f>IF(A36&lt;=①基本情報と建物情報の入力!$G$20, IF(①基本情報と建物情報の入力!H58&gt;=1,L36/①基本情報と建物情報の入力!H58, "-"), "-")</f>
        <v>-</v>
      </c>
      <c r="AU36" s="16" t="str">
        <f>IF(A36&lt;=①基本情報と建物情報の入力!$G$20, IF(①基本情報と建物情報の入力!H58&gt;=1,M36, "-"), "-")</f>
        <v>-</v>
      </c>
      <c r="AV36" s="16" t="str">
        <f>IF(A36&lt;=①基本情報と建物情報の入力!$G$20, IF(①基本情報と建物情報の入力!H58&gt;=1,N36/①基本情報と建物情報の入力!H58, "-"), "-")</f>
        <v>-</v>
      </c>
      <c r="AW36" s="25" t="str">
        <f>IF(A36&lt;=①基本情報と建物情報の入力!$G$20, IF(①基本情報と建物情報の入力!H58&gt;=1, IF(①基本情報と建物情報の入力!H58=1, O36, 0), "-"), "-")</f>
        <v>-</v>
      </c>
      <c r="AX36" s="24" t="str">
        <f>IF(A36&lt;=①基本情報と建物情報の入力!$G$20, IF(①基本情報と建物情報の入力!H58&gt;=2, L36/①基本情報と建物情報の入力!H58, "-"), "-")</f>
        <v>-</v>
      </c>
      <c r="AY36" s="16" t="str">
        <f>IF(A36&lt;=①基本情報と建物情報の入力!$G$20, IF(①基本情報と建物情報の入力!H58&gt;=2, 0, "-"), "-")</f>
        <v>-</v>
      </c>
      <c r="AZ36" s="16" t="str">
        <f>IF(A36&lt;=①基本情報と建物情報の入力!$G$20, IF(①基本情報と建物情報の入力!H58&gt;=2, N36/①基本情報と建物情報の入力!H58, "-"), "-")</f>
        <v>-</v>
      </c>
      <c r="BA36" s="25" t="str">
        <f>IF(A36&lt;=①基本情報と建物情報の入力!$G$20, IF(①基本情報と建物情報の入力!H58&gt;=2, O36, "-"),"-")</f>
        <v>-</v>
      </c>
      <c r="BB36" s="24" t="str">
        <f>IF(A36&lt;=①基本情報と建物情報の入力!$G$20, IF(①基本情報と建物情報の入力!H58&gt;=3, L36/①基本情報と建物情報の入力!H58, "-"),"-")</f>
        <v>-</v>
      </c>
      <c r="BC36" s="16" t="str">
        <f>IF(A36&lt;=①基本情報と建物情報の入力!$G$20, IF(①基本情報と建物情報の入力!H58&gt;=3, 0, "-"), "-")</f>
        <v>-</v>
      </c>
      <c r="BD36" s="16" t="str">
        <f>IF(A36&lt;=①基本情報と建物情報の入力!$G$20, IF(①基本情報と建物情報の入力!H58&gt;=3, N36/①基本情報と建物情報の入力!H58, "-"),"-")</f>
        <v>-</v>
      </c>
      <c r="BE36" s="25" t="str">
        <f>IF(A36&lt;=①基本情報と建物情報の入力!$G$20, IF(①基本情報と建物情報の入力!H58&gt;=3, 0, "-"), "-")</f>
        <v>-</v>
      </c>
      <c r="BF36" s="24" t="str">
        <f>IF(A36&lt;=①基本情報と建物情報の入力!$G$20, IF(①基本情報と建物情報の入力!H58=1, 0, IF(①基本情報と建物情報の入力!H58&gt;=2, E36*C36, "-")), "-")</f>
        <v>-</v>
      </c>
      <c r="BG36" s="16" t="str">
        <f>IF(A36&lt;=①基本情報と建物情報の入力!$G$20, IF(①基本情報と建物情報の入力!H58&gt;=2, E36*C36, "-"),"-")</f>
        <v>-</v>
      </c>
      <c r="BH36" s="25" t="str">
        <f>IF(A36&lt;=①基本情報と建物情報の入力!$G$20, IF(①基本情報と建物情報の入力!H58&gt;=3, E36*C36*2, "-"), "-")</f>
        <v>-</v>
      </c>
      <c r="BI36" s="24" t="str">
        <f>IF(A36&lt;=①基本情報と建物情報の入力!$G$20, IF(①基本情報と建物情報の入力!H58&gt;=1, IF(A36=1, 0, P36-AB36), "-"), "-")</f>
        <v>-</v>
      </c>
      <c r="BJ36" s="16" t="str">
        <f>IF(A36&lt;=①基本情報と建物情報の入力!$G$20, IF(①基本情報と建物情報の入力!H58&gt;=2, IF(A36=1, 0, Q36-AC36), "-"),"-")</f>
        <v>-</v>
      </c>
      <c r="BK36" s="25" t="str">
        <f>IF(A36&lt;=①基本情報と建物情報の入力!$G$20, IF(①基本情報と建物情報の入力!H58&gt;=3, IF(A36=1, 0, R36-AD36), "-"),"-")</f>
        <v>-</v>
      </c>
      <c r="BL36" s="24" t="str">
        <f>IF(A36&lt;=①基本情報と建物情報の入力!$G$20, IF(①基本情報と建物情報の入力!H58&gt;=1, IF(A36=①基本情報と建物情報の入力!$G$20, 0, P36-Y36), "-"), "-")</f>
        <v>-</v>
      </c>
      <c r="BM36" s="16" t="str">
        <f>IF(A36&lt;=①基本情報と建物情報の入力!$G$20, IF(①基本情報と建物情報の入力!H58&gt;=2, IF(A36=①基本情報と建物情報の入力!$G$20, 0, Q36-Z36), "-"), "-")</f>
        <v>-</v>
      </c>
      <c r="BN36" s="25" t="str">
        <f>IF(A36&lt;=①基本情報と建物情報の入力!$G$20, IF(①基本情報と建物情報の入力!H58&gt;=3, IF(A36=①基本情報と建物情報の入力!$G$20, 0, R36-AA36), "-"), "-")</f>
        <v>-</v>
      </c>
      <c r="BO36" s="99"/>
      <c r="BP36" s="24" t="str">
        <f>IF(A36&lt;=①基本情報と建物情報の入力!$G$20,IF(①基本情報と建物情報の入力!H58&gt;=1,IF(①基本情報と建物情報の入力!H58=1,C36*2/2,C36/2), "-"), "-")</f>
        <v>-</v>
      </c>
      <c r="BQ36" s="16" t="str">
        <f>IF(A36&lt;=①基本情報と建物情報の入力!$G$20, IF(①基本情報と建物情報の入力!H58&gt;=1, C36*2/2, "-"), "-")</f>
        <v>-</v>
      </c>
      <c r="BR36" s="16" t="str">
        <f>IF(A36&lt;=①基本情報と建物情報の入力!$G$20, IF(①基本情報と建物情報の入力!H58&gt;=1, IF(①基本情報と建物情報の入力!H58=1, C36*2/2, C36/2), "-"), "-")</f>
        <v>-</v>
      </c>
      <c r="BS36" s="25" t="str">
        <f>IF(A36&lt;=①基本情報と建物情報の入力!$G$20, IF(①基本情報と建物情報の入力!H58&gt;=1, IF(①基本情報と建物情報の入力!H58=1, C36*2/2, 0), "-"), "-")</f>
        <v>-</v>
      </c>
      <c r="BT36" s="24" t="str">
        <f>IF(A36&lt;=①基本情報と建物情報の入力!$G$20, IF(①基本情報と建物情報の入力!H58&gt;=2, C36/2, "-"), "-")</f>
        <v>-</v>
      </c>
      <c r="BU36" s="16" t="str">
        <f>IF(A36&lt;=①基本情報と建物情報の入力!$G$20, IF(①基本情報と建物情報の入力!H58&gt;=2, 0, "-"), "-")</f>
        <v>-</v>
      </c>
      <c r="BV36" s="16" t="str">
        <f>IF(A36&lt;=①基本情報と建物情報の入力!$G$20, IF(①基本情報と建物情報の入力!H58&gt;=2, C36/2, "-"), "-")</f>
        <v>-</v>
      </c>
      <c r="BW36" s="25" t="str">
        <f>IF(A36&lt;=①基本情報と建物情報の入力!$G$20, IF(①基本情報と建物情報の入力!H58&gt;=2, C36*2/2, "-"), "-")</f>
        <v>-</v>
      </c>
      <c r="BX36" s="24" t="str">
        <f>IF(A36&lt;=①基本情報と建物情報の入力!$G$20, IF(①基本情報と建物情報の入力!H58&gt;=3, 0, "-"), "-")</f>
        <v>-</v>
      </c>
      <c r="BY36" s="16" t="str">
        <f>IF(A36&lt;=①基本情報と建物情報の入力!$G$20, IF(①基本情報と建物情報の入力!H58&gt;=3, 0, "-"), "-")</f>
        <v>-</v>
      </c>
      <c r="BZ36" s="16" t="str">
        <f>IF(A36&lt;=①基本情報と建物情報の入力!$G$20, IF(①基本情報と建物情報の入力!H58&gt;=3, 0, "-"), "-")</f>
        <v>-</v>
      </c>
      <c r="CA36" s="25" t="str">
        <f>IF(A36&lt;=①基本情報と建物情報の入力!$G$20, IF(①基本情報と建物情報の入力!H58&gt;=3, 0, "-"), "-")</f>
        <v>-</v>
      </c>
      <c r="CB36" s="24" t="str">
        <f>IF(A36&lt;=①基本情報と建物情報の入力!$G$20,IF(①基本情報と建物情報の入力!H58&gt;=1, IF(F36&gt;0, IF(A36=①基本情報と建物情報の入力!$G$20, IF(①基本情報と建物情報の入力!H58=1, (D36+E36)*2, D36/①基本情報と建物情報の入力!H58*2+E36), IF(①基本情報と建物情報の入力!H58=1, (D36+F36/D36*2), D36/①基本情報と建物情報の入力!H58+F36/D36)),0),"-"),"-")</f>
        <v>-</v>
      </c>
      <c r="CC36" s="16" t="str">
        <f>IF(A36&lt;=①基本情報と建物情報の入力!$G$20, IF(①基本情報と建物情報の入力!H58&gt;=2, IF(F36&gt;0, IF(A36=①基本情報と建物情報の入力!$G$20, D36/①基本情報と建物情報の入力!H58*2+E36, D36/①基本情報と建物情報の入力!H58+F36/D36), 0),"-"),"-")</f>
        <v>-</v>
      </c>
      <c r="CD36" s="25" t="str">
        <f>IF(A36&lt;=①基本情報と建物情報の入力!$G$20, IF(①基本情報と建物情報の入力!H58&gt;=3, IF(F36&gt;0, IF(A36=①基本情報と建物情報の入力!$G$20, D36/①基本情報と建物情報の入力!H58*2, D36/①基本情報と建物情報の入力!H58),0),"-"),"-")</f>
        <v>-</v>
      </c>
      <c r="CE36" s="24" t="str">
        <f>IF(A36&lt;=①基本情報と建物情報の入力!$G$20, IF(①基本情報と建物情報の入力!H58&gt;=1, IF(A36=1,0, IF(G36&gt;0, IF(①基本情報と建物情報の入力!H58=1, D36+G36/D36*2, D36/①基本情報と建物情報の入力!H58+G36/D36),0)),"-"),"-")</f>
        <v>-</v>
      </c>
      <c r="CF36" s="16" t="str">
        <f>IF(A36&lt;=①基本情報と建物情報の入力!$G$20, IF(①基本情報と建物情報の入力!H58&gt;=2, IF(A36=1, 0, IF(G36&gt;0, D36/①基本情報と建物情報の入力!H58+G36/D36, 0)),"-"),"-")</f>
        <v>-</v>
      </c>
      <c r="CG36" s="25" t="str">
        <f>IF(A36&lt;=①基本情報と建物情報の入力!$G$20, IF(①基本情報と建物情報の入力!H58&gt;=3, IF(A36=1, 0, IF(G36&gt;0, D36/①基本情報と建物情報の入力!H58,0)),"-"), "-")</f>
        <v>-</v>
      </c>
      <c r="CH36" s="24" t="str">
        <f>IF(A36&lt;=①基本情報と建物情報の入力!$G$20, IF(①基本情報と建物情報の入力!H58&gt;=1, IF(①基本情報と建物情報の入力!H58=1, D36/①基本情報と建物情報の入力!H58/20*C36, C36/2+D36/①基本情報と建物情報の入力!H58/20*C36), "-"), "-")</f>
        <v>-</v>
      </c>
      <c r="CI36" s="16" t="str">
        <f>IF(A36&lt;=①基本情報と建物情報の入力!$G$20, IF(①基本情報と建物情報の入力!H58&gt;=1, C36*E36/20, "-"), "-")</f>
        <v>-</v>
      </c>
      <c r="CJ36" s="16" t="str">
        <f>IF(A36&lt;=①基本情報と建物情報の入力!$G$20, IF(①基本情報と建物情報の入力!H58&gt;=1,IF(①基本情報と建物情報の入力!H58=1, D36/①基本情報と建物情報の入力!H58/20*C36, C36/2+D36/①基本情報と建物情報の入力!H58/20*C36), "-"), "-")</f>
        <v>-</v>
      </c>
      <c r="CK36" s="25" t="str">
        <f>IF(A36&lt;=①基本情報と建物情報の入力!$G$20, IF(①基本情報と建物情報の入力!H58&gt;=1, IF(①基本情報と建物情報の入力!H58=1, C36*E36/20, 0), "-"), "-")</f>
        <v>-</v>
      </c>
      <c r="CL36" s="24" t="str">
        <f>IF(A36&lt;=①基本情報と建物情報の入力!$G$20, IF(①基本情報と建物情報の入力!H58&gt;=2, C36/2+D36/①基本情報と建物情報の入力!H58/20*C36,"-"), "-")</f>
        <v>-</v>
      </c>
      <c r="CM36" s="16" t="str">
        <f>IF(A36&lt;=①基本情報と建物情報の入力!$G$20, IF(①基本情報と建物情報の入力!H58&gt;=2, 0,"-"), "-")</f>
        <v>-</v>
      </c>
      <c r="CN36" s="16" t="str">
        <f>IF(A36&lt;=①基本情報と建物情報の入力!$G$20, IF(①基本情報と建物情報の入力!H58&gt;=2, C36/2+D36/①基本情報と建物情報の入力!H58/20*C36,"-"), "-")</f>
        <v>-</v>
      </c>
      <c r="CO36" s="25" t="str">
        <f>IF(A36&lt;=①基本情報と建物情報の入力!$G$20, IF(①基本情報と建物情報の入力!H58&gt;=2, C36*E36/20, "-"), "-")</f>
        <v>-</v>
      </c>
      <c r="CP36" s="24" t="str">
        <f>IF(A36&lt;=①基本情報と建物情報の入力!$G$20, IF(①基本情報と建物情報の入力!H58&gt;=3, C36+D36/①基本情報と建物情報の入力!H58/20*C36, "-"), "-")</f>
        <v>-</v>
      </c>
      <c r="CQ36" s="16" t="str">
        <f>IF(A36&lt;=①基本情報と建物情報の入力!$G$20, IF(①基本情報と建物情報の入力!H58&gt;=3, 0, "-"), "-")</f>
        <v>-</v>
      </c>
      <c r="CR36" s="16" t="str">
        <f>IF(A36&lt;=①基本情報と建物情報の入力!$G$20, IF(①基本情報と建物情報の入力!H58&gt;=3, C36+D36/①基本情報と建物情報の入力!H58/20*C36, "-"), "-")</f>
        <v>-</v>
      </c>
      <c r="CS36" s="25" t="str">
        <f>IF(A36&lt;=①基本情報と建物情報の入力!$G$20, IF(①基本情報と建物情報の入力!H58&gt;=3, 0, "-"), "-")</f>
        <v>-</v>
      </c>
      <c r="CT36" s="24" t="str">
        <f>IF(A36&lt;=①基本情報と建物情報の入力!$G$20, IF(①基本情報と建物情報の入力!H58&gt;=1, IF(F36&gt;0, IF(A36=①基本情報と建物情報の入力!$G$20, IF(①基本情報と建物情報の入力!H58=1, D36*E36/20/①基本情報と建物情報の入力!H58*2, E36/2+D36*E36/20/①基本情報と建物情報の入力!H58*2),IF(①基本情報と建物情報の入力!H58=1, F36/10/①基本情報と建物情報の入力!H58,F36/D36/2+F36/10/①基本情報と建物情報の入力!H58)),0),"-"),"-")</f>
        <v>-</v>
      </c>
      <c r="CU36" s="16" t="str">
        <f>IF(A36&lt;=①基本情報と建物情報の入力!$G$20, IF(①基本情報と建物情報の入力!H58&gt;=2, IF(F36&gt;0, IF(A36=①基本情報と建物情報の入力!$G$20,E36/2+D36*E36/20/①基本情報と建物情報の入力!H58*2, F36/D36/2+F36/10/①基本情報と建物情報の入力!H58),0),"-"),"-")</f>
        <v>-</v>
      </c>
      <c r="CV36" s="25" t="str">
        <f>IF(A36&lt;=①基本情報と建物情報の入力!$G$20, IF(①基本情報と建物情報の入力!H58&gt;=3, IF(F36&gt;0, IF(A36=①基本情報と建物情報の入力!$G$20, E36+E36*D36/20/①基本情報と建物情報の入力!H58*2, F36/D36+F36/10/①基本情報と建物情報の入力!H58),0),"-"), "-")</f>
        <v>-</v>
      </c>
      <c r="CW36" s="24" t="str">
        <f>IF(A36&lt;=①基本情報と建物情報の入力!$G$20, IF(①基本情報と建物情報の入力!H58&gt;=1, IF(A36=1, IF(A36=①基本情報と建物情報の入力!$G$20, 0, IF(F36&gt;0, 0, IF(G37&gt;0, 0, D36/①基本情報と建物情報の入力!H58/2))), IF(A36=①基本情報と建物情報の入力!$G$20, IF(G36&gt;0, 0, IF(F35&gt;0, 0, D36/①基本情報と建物情報の入力!H58/2)), IF(F36&gt;0, IF(G36&gt;0, 0, IF(F35&gt;0, 0, D36/①基本情報と建物情報の入力!H58/2)), IF(G36&gt;0, IF(G37&gt;0, 0, D36/①基本情報と建物情報の入力!H58/2), IF(G37&gt;0, IF(F35&gt;0, 0,D36/①基本情報と建物情報の入力!H58/2), IF(F35&gt;0, D36/①基本情報と建物情報の入力!H58/2, D36/①基本情報と建物情報の入力!H58)))))),"-"),"-")</f>
        <v>-</v>
      </c>
      <c r="CX36" s="16" t="str">
        <f>IF(A36&lt;=①基本情報と建物情報の入力!$G$20, IF(①基本情報と建物情報の入力!H58&gt;=1, IF(A36=1, IF(A36=①基本情報と建物情報の入力!$G$20, 0, E36/2), IF(A36=①基本情報と建物情報の入力!$G$20, E36/2, E36)),"-"),"-")</f>
        <v>-</v>
      </c>
      <c r="CY36" s="16" t="str">
        <f>IF(A36&lt;=①基本情報と建物情報の入力!$G$20, IF(①基本情報と建物情報の入力!H58&gt;=1, IF(A36=1, IF(A36=①基本情報と建物情報の入力!$G$20, 0, D36/①基本情報と建物情報の入力!H58/2), IF(A36=①基本情報と建物情報の入力!$G$20, D36/①基本情報と建物情報の入力!H58/2, D36/①基本情報と建物情報の入力!H58)),"-"),"-")</f>
        <v>-</v>
      </c>
      <c r="CZ36" s="25" t="str">
        <f>IF(A36&lt;=①基本情報と建物情報の入力!$G$20, IF(①基本情報と建物情報の入力!H58&gt;=1, IF(A36=1, IF(A36=①基本情報と建物情報の入力!$G$20, 0, IF(①基本情報と建物情報の入力!H58=1, E36/2, 0)), IF(A36=①基本情報と建物情報の入力!$G$20, IF(①基本情報と建物情報の入力!H58=1, E36/2, 0),IF(①基本情報と建物情報の入力!H58=1, E36, 0))),"-"),"-")</f>
        <v>-</v>
      </c>
      <c r="DA36" s="46" t="str">
        <f>IF(A36&lt;=①基本情報と建物情報の入力!$G$20, IF(①基本情報と建物情報の入力!H58&gt;=2, IF(A36=1, IF(A36=①基本情報と建物情報の入力!$G$20, 0, IF(F36&gt;0, 0, IF(G37&gt;0, 0, D36/①基本情報と建物情報の入力!H58/2))), IF(A36=①基本情報と建物情報の入力!$G$20, IF(G36&gt;0, 0, IF(F35&gt;0, 0, D36/①基本情報と建物情報の入力!H58/2)), IF(F36&gt;0, IF(G36&gt;0, 0, IF(F35&gt;0, 0, D36/①基本情報と建物情報の入力!H58/2)), IF(G36&gt;0, IF(G37&gt;0, 0, D36/①基本情報と建物情報の入力!H58/2), IF(G37&gt;0,IF(F35&gt;0, 0, D36/①基本情報と建物情報の入力!H58/2), IF(F35&gt;0, D36/①基本情報と建物情報の入力!H58/2, D36/①基本情報と建物情報の入力!H58)))))),"-"),"-")</f>
        <v>-</v>
      </c>
      <c r="DB36" s="16" t="str">
        <f>IF(A36&lt;=①基本情報と建物情報の入力!$G$20, IF(①基本情報と建物情報の入力!H58&gt;=2, 0,"-"),"-")</f>
        <v>-</v>
      </c>
      <c r="DC36" s="16" t="str">
        <f>IF(A36&lt;=①基本情報と建物情報の入力!$G$20, IF(①基本情報と建物情報の入力!H58&gt;=2, IF(A36=1, IF(A36=①基本情報と建物情報の入力!$G$20, 0, D36/①基本情報と建物情報の入力!H58/2), IF(A36=①基本情報と建物情報の入力!$G$20, D36/①基本情報と建物情報の入力!H58/2, D36/①基本情報と建物情報の入力!H58)),"-"),"-")</f>
        <v>-</v>
      </c>
      <c r="DD36" s="25" t="str">
        <f>IF(A36&lt;=①基本情報と建物情報の入力!$G$20, IF(①基本情報と建物情報の入力!H58&gt;=2, IF(A36=1, IF(A36=①基本情報と建物情報の入力!$G$20, 0, E36/2), IF(A36=①基本情報と建物情報の入力!$G$20, E36/2, E36)),"-"),"-")</f>
        <v>-</v>
      </c>
      <c r="DE36" s="47" t="str">
        <f>IF(A36&lt;=①基本情報と建物情報の入力!$G$20, IF(①基本情報と建物情報の入力!H58&gt;=3, IF(A36=1, IF(A36=①基本情報と建物情報の入力!$G$20, 0, IF(F36&gt;0, 0, IF(G37&gt;0, 0, D36/①基本情報と建物情報の入力!H58/2))), IF(A36=①基本情報と建物情報の入力!$G$20, IF(G36&gt;0, 0, IF(F35&gt;0, 0, D36/①基本情報と建物情報の入力!H58/2)), IF(F36&gt;0, IF(G36&gt;0, 0, IF(F35&gt;0, 0, D36/①基本情報と建物情報の入力!H58/2)), IF(G36&gt;0, IF(G37&gt;0, 0, D36/①基本情報と建物情報の入力!H58/2), IF(G37&gt;0, IF(F35&gt;0, 0, D36/①基本情報と建物情報の入力!H58/2), IF(F35&gt;0, D36/①基本情報と建物情報の入力!H58/2, D36/①基本情報と建物情報の入力!H58)))))),"-"),"-")</f>
        <v>-</v>
      </c>
      <c r="DF36" s="16" t="str">
        <f>IF(A36&lt;=①基本情報と建物情報の入力!$G$20, IF(①基本情報と建物情報の入力!H58&gt;=3, 0, "-"),"-")</f>
        <v>-</v>
      </c>
      <c r="DG36" s="16" t="str">
        <f>IF(A36&lt;=①基本情報と建物情報の入力!$G$20, IF(①基本情報と建物情報の入力!H58&gt;=3, IF(A36=1, IF(A36=①基本情報と建物情報の入力!$G$20, 0, D36/①基本情報と建物情報の入力!H58/2), IF(A36=①基本情報と建物情報の入力!$G$20, D36/①基本情報と建物情報の入力!H58/2, D36/①基本情報と建物情報の入力!H58)),"-"),"-")</f>
        <v>-</v>
      </c>
      <c r="DH36" s="25" t="str">
        <f>IF(A36&lt;=①基本情報と建物情報の入力!$G$20, IF(①基本情報と建物情報の入力!H58&gt;=3, 0, "-"),"-")</f>
        <v>-</v>
      </c>
      <c r="DI36" s="24" t="str">
        <f>IF(A36&lt;=①基本情報と建物情報の入力!$G$20, IF(①基本情報と建物情報の入力!H58&gt;=1, IF(A36=1, 0, IF(G36&gt;0, IF(①基本情報と建物情報の入力!H58=1, G36/10/①基本情報と建物情報の入力!H58, G36/D36/2+G36/10/①基本情報と建物情報の入力!H58), 0)),"-"),"-")</f>
        <v>-</v>
      </c>
      <c r="DJ36" s="16" t="str">
        <f>IF(A36&lt;=①基本情報と建物情報の入力!$G$20, IF(①基本情報と建物情報の入力!H58&gt;=2, IF(A36=1, 0, IF(G36&gt;0, G36/D36/2+G36/10/①基本情報と建物情報の入力!H58, 0)),"-"),"-")</f>
        <v>-</v>
      </c>
      <c r="DK36" s="25" t="str">
        <f>IF(A36&lt;=①基本情報と建物情報の入力!$G$20, IF(①基本情報と建物情報の入力!H58&gt;=3, IF(A36=1, 0, IF(G36&gt;0, G36/D36+G36/10/①基本情報と建物情報の入力!H58, 0)),"-"),"-")</f>
        <v>-</v>
      </c>
      <c r="DL36" s="24" t="str">
        <f>IF(A36&lt;=①基本情報と建物情報の入力!$G$20, IF(①基本情報と建物情報の入力!H58&gt;=1, IF(A36=1, IF(A36=①基本情報と建物情報の入力!$G$20, 0, IF(F36&gt;0, D36/①基本情報と建物情報の入力!H58/2, 0)), IF(A36=①基本情報と建物情報の入力!$G$20, IF(F35&gt;0, D36/①基本情報と建物情報の入力!H58/2, 0), IF(F36&gt;0, IF(F35&gt;0, D36/①基本情報と建物情報の入力!H58, D36/①基本情報と建物情報の入力!H58/2), IF(F35&gt;0, D36/①基本情報と建物情報の入力!H58/2, 0)))),"-"),"-")</f>
        <v>-</v>
      </c>
      <c r="DM36" s="16" t="str">
        <f>IF(A36&lt;=①基本情報と建物情報の入力!$G$20, IF(①基本情報と建物情報の入力!H58&gt;=2, IF(A36=1, IF(A36=①基本情報と建物情報の入力!$G$20, 0, IF(F36&gt;0, D36/①基本情報と建物情報の入力!H58/2, 0)), IF(A36=①基本情報と建物情報の入力!$G$20, IF(F35&gt;0, D36/①基本情報と建物情報の入力!H58/2, 0), IF(F36&gt;0, IF(F35&gt;0, D36/①基本情報と建物情報の入力!H58, D36/①基本情報と建物情報の入力!H58/2), IF(F35&gt;0, D36/①基本情報と建物情報の入力!H58/2, 0)))),"-"),"-")</f>
        <v>-</v>
      </c>
      <c r="DN36" s="25" t="str">
        <f>IF(A36&lt;=①基本情報と建物情報の入力!$G$20, IF(①基本情報と建物情報の入力!H58&gt;=3, IF(A36=1, IF(A36=①基本情報と建物情報の入力!$G$20, 0, IF(F36&gt;0, D36/①基本情報と建物情報の入力!H58/2, 0)), IF(A36=①基本情報と建物情報の入力!$G$20, IF(F35&gt;0, D36/①基本情報と建物情報の入力!H58/2, 0), IF(F36&gt;0, IF(F35&gt;0, D36/①基本情報と建物情報の入力!H58, D36/①基本情報と建物情報の入力!H58/2), IF(F35&gt;0, D36/①基本情報と建物情報の入力!H58/2, 0)))),"-"),"-")</f>
        <v>-</v>
      </c>
      <c r="DO36" s="24" t="str">
        <f>IF(A36&lt;=①基本情報と建物情報の入力!$G$20, IF(①基本情報と建物情報の入力!H58&gt;=1, IF(A36=1, IF(A36=①基本情報と建物情報の入力!$G$20, 0, IF(G37&gt;0, D36/①基本情報と建物情報の入力!H58/2, 0)), IF(A36=①基本情報と建物情報の入力!$G$20, IF(G36&gt;0, D36/①基本情報と建物情報の入力!H58/2,0), IF(G36&gt;0, IF(G37&gt;0, D36/①基本情報と建物情報の入力!H59, D36/①基本情報と建物情報の入力!H58/2), IF(G37&gt;0, D36/①基本情報と建物情報の入力!H58/2,0)))),"-"),"-")</f>
        <v>-</v>
      </c>
      <c r="DP36" s="16" t="str">
        <f>IF(A36&lt;=①基本情報と建物情報の入力!$G$20, IF(①基本情報と建物情報の入力!H58&gt;=2, IF(A36=1, IF(A36=①基本情報と建物情報の入力!$G$20, 0, IF(G37&gt;0, D36/①基本情報と建物情報の入力!H58/2, 0)), IF(A36=①基本情報と建物情報の入力!$G$20, IF(G36&gt;0, D36/①基本情報と建物情報の入力!H58/2,0), IF(G36&gt;0, IF(G37&gt;0, D36/①基本情報と建物情報の入力!H59, D36/①基本情報と建物情報の入力!H58/2), IF(G37&gt;0, D36/①基本情報と建物情報の入力!H58/2,0)))),"-"),"-")</f>
        <v>-</v>
      </c>
      <c r="DQ36" s="25" t="str">
        <f>IF(A36&lt;=①基本情報と建物情報の入力!$G$20, IF(①基本情報と建物情報の入力!H58&gt;=3, IF(A36=1, IF(A36=①基本情報と建物情報の入力!$G$20, 0, IF(G37&gt;0, D36/①基本情報と建物情報の入力!H58/2, 0)), IF(A36=①基本情報と建物情報の入力!$G$20, IF(G36&gt;0, D36/①基本情報と建物情報の入力!H58/2,0), IF(G36&gt;0, IF(G37&gt;0, D36/①基本情報と建物情報の入力!H59, D36/①基本情報と建物情報の入力!H58/2), IF(G37&gt;0, D36/①基本情報と建物情報の入力!H58/2,0)))),"-"),"-")</f>
        <v>-</v>
      </c>
      <c r="DR36" s="24" t="str">
        <f>IF(A36&lt;=①基本情報と建物情報の入力!$G$20, IF(①基本情報と建物情報の入力!H58&gt;=1, IF(A36=1, D36/①基本情報と建物情報の入力!H58, 0),"-"),"-")</f>
        <v>-</v>
      </c>
      <c r="DS36" s="16" t="str">
        <f>IF(A36&lt;=①基本情報と建物情報の入力!$G$20, IF(①基本情報と建物情報の入力!H58&gt;=1, IF(A36=1, E36, 0),"-"),"-")</f>
        <v>-</v>
      </c>
      <c r="DT36" s="16" t="str">
        <f>IF(A36&lt;=①基本情報と建物情報の入力!$G$20, IF(①基本情報と建物情報の入力!H58&gt;=1, IF(A36=1, D36/①基本情報と建物情報の入力!H58, 0),"-"),"-")</f>
        <v>-</v>
      </c>
      <c r="DU36" s="25" t="str">
        <f>IF(A36&lt;=①基本情報と建物情報の入力!$G$20, IF(①基本情報と建物情報の入力!H58&gt;=1, IF(A36=1, IF(①基本情報と建物情報の入力!H58=1, E36, 0), 0),"-"),"-")</f>
        <v>-</v>
      </c>
      <c r="DV36" s="24" t="str">
        <f>IF(A36&lt;=①基本情報と建物情報の入力!$G$20, IF(①基本情報と建物情報の入力!H58&gt;=2, IF(A36=1, D36/①基本情報と建物情報の入力!H58, 0),"-"),"-")</f>
        <v>-</v>
      </c>
      <c r="DW36" s="16" t="str">
        <f>IF(A36&lt;=①基本情報と建物情報の入力!$G$20, IF(①基本情報と建物情報の入力!H58&gt;=2, 0,"-"),"-")</f>
        <v>-</v>
      </c>
      <c r="DX36" s="16" t="str">
        <f>IF(A36&lt;=①基本情報と建物情報の入力!$G$20, IF(①基本情報と建物情報の入力!H58&gt;=2, IF(A36=1, D36/①基本情報と建物情報の入力!H58, 0),"-"),"-")</f>
        <v>-</v>
      </c>
      <c r="DY36" s="25" t="str">
        <f>IF(A36&lt;=①基本情報と建物情報の入力!$G$20, IF(①基本情報と建物情報の入力!H58&gt;=2, IF(A36=1, E36, 0),"-"),"-")</f>
        <v>-</v>
      </c>
      <c r="DZ36" s="24" t="str">
        <f>IF(A36&lt;=①基本情報と建物情報の入力!$G$20, IF(①基本情報と建物情報の入力!H58&gt;=3, IF(A36=1, D36/①基本情報と建物情報の入力!H58, 0),"-"),"-")</f>
        <v>-</v>
      </c>
      <c r="EA36" s="16" t="str">
        <f>IF(A36&lt;=①基本情報と建物情報の入力!$G$20, IF(①基本情報と建物情報の入力!H58&gt;=3, 0, "-"),"-")</f>
        <v>-</v>
      </c>
      <c r="EB36" s="16" t="str">
        <f>IF(A36&lt;=①基本情報と建物情報の入力!$G$20, IF(①基本情報と建物情報の入力!H58&gt;=3, IF(A36=1, D36/①基本情報と建物情報の入力!H58, 0),"-"),"-")</f>
        <v>-</v>
      </c>
      <c r="EC36" s="25" t="str">
        <f>IF(A36&lt;=①基本情報と建物情報の入力!$G$20, IF(①基本情報と建物情報の入力!H58&gt;=3, 0, "-"),"-")</f>
        <v>-</v>
      </c>
      <c r="ED36" s="24" t="str">
        <f>IF(A36&lt;=①基本情報と建物情報の入力!$G$20, IF(①基本情報と建物情報の入力!H58&gt;=1, IF(A36=1, IF(①基本情報と建物情報の入力!H58=1, D36*E36/①基本情報と建物情報の入力!H58/10, E36/2+D36*E36/①基本情報と建物情報の入力!H58/10),0),"-"),"-")</f>
        <v>-</v>
      </c>
      <c r="EE36" s="16" t="str">
        <f>IF(A36&lt;=①基本情報と建物情報の入力!$G$20, IF(①基本情報と建物情報の入力!H58&gt;=2, IF(A36=1, E36/2+D36*E36/①基本情報と建物情報の入力!H58/10,0),"-"),"-")</f>
        <v>-</v>
      </c>
      <c r="EF36" s="25" t="str">
        <f>IF(A36&lt;=①基本情報と建物情報の入力!$G$20, IF(①基本情報と建物情報の入力!H58&gt;=3, IF(A36=1, E36+D36*E36/①基本情報と建物情報の入力!H58/10,0),"-"),"-")</f>
        <v>-</v>
      </c>
      <c r="EG36" s="99"/>
      <c r="EH36" s="24" t="str">
        <f>IF(A36&lt;=①基本情報と建物情報の入力!$G$20, IF(①基本情報と建物情報の入力!H58&gt;=1, SUM(AT36:AU36,AW36),"-"),"-")</f>
        <v>-</v>
      </c>
      <c r="EI36" s="16" t="str">
        <f>IF(A36&lt;=①基本情報と建物情報の入力!$G$20, IF(①基本情報と建物情報の入力!H58&gt;=2, SUM(AX36:AY36,BA36),"-"),"-")</f>
        <v>-</v>
      </c>
      <c r="EJ36" s="25" t="str">
        <f>IF(A36&lt;=①基本情報と建物情報の入力!$G$20, IF(①基本情報と建物情報の入力!H58&gt;=3, SUM(BB36:BC36,BE36),"-"),"-")</f>
        <v>-</v>
      </c>
      <c r="EK36" s="24" t="str">
        <f>IF(A36&lt;=①基本情報と建物情報の入力!$G$20, IF(①基本情報と建物情報の入力!H58&gt;=1,  AV36,"-"),"-")</f>
        <v>-</v>
      </c>
      <c r="EL36" s="16" t="str">
        <f>IF(A36&lt;=①基本情報と建物情報の入力!$G$20, IF(①基本情報と建物情報の入力!H58&gt;=2,AZ36,"-"),"-")</f>
        <v>-</v>
      </c>
      <c r="EM36" s="25" t="str">
        <f>IF(A36&lt;=①基本情報と建物情報の入力!$G$20, IF(①基本情報と建物情報の入力!H58&gt;=3, BD36,"-"),"-")</f>
        <v>-</v>
      </c>
      <c r="EN36" s="24" t="str">
        <f>IF($A36&lt;=①基本情報と建物情報の入力!$G$20, IF(①基本情報と建物情報の入力!$H58&gt;=1, SUM(AE36:AF36,AH36),"-"),"-")</f>
        <v>-</v>
      </c>
      <c r="EO36" s="16" t="str">
        <f>IF($A36&lt;=①基本情報と建物情報の入力!$G$20, IF(①基本情報と建物情報の入力!$H58&gt;=2, SUM(AI36:AJ36,AL36),"-"),"-")</f>
        <v>-</v>
      </c>
      <c r="EP36" s="25" t="str">
        <f>IF($A36&lt;=①基本情報と建物情報の入力!$G$20, IF(①基本情報と建物情報の入力!$H58&gt;=3, SUM(AM36:AN36,AP36),"-"),"-")</f>
        <v>-</v>
      </c>
      <c r="EQ36" s="24" t="str">
        <f>IF($A36&lt;=①基本情報と建物情報の入力!$G$20, IF(①基本情報と建物情報の入力!$H58&gt;=1, AG36,"-"),"-")</f>
        <v>-</v>
      </c>
      <c r="ER36" s="16" t="str">
        <f>IF($A36&lt;=①基本情報と建物情報の入力!$G$20, IF(①基本情報と建物情報の入力!$H58&gt;=2, AK36,"-"),"-")</f>
        <v>-</v>
      </c>
      <c r="ES36" s="25" t="str">
        <f>IF($A36&lt;=①基本情報と建物情報の入力!$G$20, IF(①基本情報と建物情報の入力!$H58&gt;=3, AO36,"-"),"-")</f>
        <v>-</v>
      </c>
      <c r="ET36" s="99"/>
      <c r="EU36" s="24" t="str">
        <f>IF($A36&lt;=①基本情報と建物情報の入力!$G$20, IF(①基本情報と建物情報の入力!$H58&gt;=1,SUM(EH36,EK36),"-"),"-")</f>
        <v>-</v>
      </c>
      <c r="EV36" s="16" t="str">
        <f>IF($A36&lt;=①基本情報と建物情報の入力!$G$20, IF(①基本情報と建物情報の入力!$H58&gt;=2,SUM(EI36,EL36),"-"),"-")</f>
        <v>-</v>
      </c>
      <c r="EW36" s="25" t="str">
        <f>IF($A36&lt;=①基本情報と建物情報の入力!$G$20, IF(①基本情報と建物情報の入力!$H58&gt;=3,SUM(EJ36,EM36),"-"),"-")</f>
        <v>-</v>
      </c>
      <c r="EX36" s="24" t="str">
        <f>IF($A36&lt;=①基本情報と建物情報の入力!$G$20, IF(①基本情報と建物情報の入力!$H58&gt;=1,   Y36,"-"),"-")</f>
        <v>-</v>
      </c>
      <c r="EY36" s="16" t="str">
        <f>IF($A36&lt;=①基本情報と建物情報の入力!$G$20, IF(①基本情報と建物情報の入力!$H58&gt;=1,   Z36,"-"),"-")</f>
        <v>-</v>
      </c>
      <c r="EZ36" s="25" t="str">
        <f>IF($A36&lt;=①基本情報と建物情報の入力!$G$20, IF(①基本情報と建物情報の入力!$H58&gt;=1,   AA36,"-"),"-")</f>
        <v>-</v>
      </c>
      <c r="FA36" s="24" t="str">
        <f>IF($A36&lt;=①基本情報と建物情報の入力!$G$20, IF(①基本情報と建物情報の入力!$H58&gt;=1, IF($A36=1, P36, 0),"-"),"-")</f>
        <v>-</v>
      </c>
      <c r="FB36" s="16" t="str">
        <f>IF($A36&lt;=①基本情報と建物情報の入力!$G$20, IF(①基本情報と建物情報の入力!$H58&gt;=2, IF($A36=1, Q36, 0),"-"),"-")</f>
        <v>-</v>
      </c>
      <c r="FC36" s="25" t="str">
        <f>IF($A36&lt;=①基本情報と建物情報の入力!$G$20, IF(①基本情報と建物情報の入力!$H58&gt;=3, IF($A36=1, R36, 0),"-"),"-")</f>
        <v>-</v>
      </c>
      <c r="FD36" s="24" t="str">
        <f>IF($A36&lt;=①基本情報と建物情報の入力!$G$20, IF(①基本情報と建物情報の入力!$H58&gt;=1, AB36,"-"),"-")</f>
        <v>-</v>
      </c>
      <c r="FE36" s="16" t="str">
        <f>IF($A36&lt;=①基本情報と建物情報の入力!$G$20, IF(①基本情報と建物情報の入力!$H58&gt;=2, AC36,"-"),"-")</f>
        <v>-</v>
      </c>
      <c r="FF36" s="25" t="str">
        <f>IF($A36&lt;=①基本情報と建物情報の入力!$G$20, IF(①基本情報と建物情報の入力!$H58&gt;=3, AD36,"-"),"-")</f>
        <v>-</v>
      </c>
      <c r="FG36" s="24" t="str">
        <f>IF($A36&lt;=①基本情報と建物情報の入力!$G$20, IF(①基本情報と建物情報の入力!$H58&gt;=1, BF36,"-"),"-")</f>
        <v>-</v>
      </c>
      <c r="FH36" s="16" t="str">
        <f>IF($A36&lt;=①基本情報と建物情報の入力!$G$20, IF(①基本情報と建物情報の入力!$H58&gt;=2, BG36,"-"),"-")</f>
        <v>-</v>
      </c>
      <c r="FI36" s="25" t="str">
        <f>IF($A36&lt;=①基本情報と建物情報の入力!$G$20, IF(①基本情報と建物情報の入力!$H58&gt;=3, BH36,"-"),"-")</f>
        <v>-</v>
      </c>
      <c r="FJ36" s="24" t="str">
        <f>IF($A36&lt;=①基本情報と建物情報の入力!$G$20, IF(①基本情報と建物情報の入力!$H58&gt;=1, IF($A36=1, 0, BI36),"-"),"-")</f>
        <v>-</v>
      </c>
      <c r="FK36" s="16" t="str">
        <f>IF($A36&lt;=①基本情報と建物情報の入力!$G$20, IF(①基本情報と建物情報の入力!$H58&gt;=1, IF($A36=1, 0, BJ36),"-"),"-")</f>
        <v>-</v>
      </c>
      <c r="FL36" s="25" t="str">
        <f>IF($A36&lt;=①基本情報と建物情報の入力!$G$20, IF(①基本情報と建物情報の入力!$H58&gt;=1, IF($A36=1, 0, BK36),"-"),"-")</f>
        <v>-</v>
      </c>
      <c r="FM36" s="24" t="str">
        <f>IF($A36&lt;=①基本情報と建物情報の入力!$G$20, IF(①基本情報と建物情報の入力!$H58&gt;=1, BL36,"-"),"-")</f>
        <v>-</v>
      </c>
      <c r="FN36" s="16" t="str">
        <f>IF($A36&lt;=①基本情報と建物情報の入力!$G$20, IF(①基本情報と建物情報の入力!$H58&gt;=2, BM36,"-"),"-")</f>
        <v>-</v>
      </c>
      <c r="FO36" s="25" t="str">
        <f>IF($A36&lt;=①基本情報と建物情報の入力!$G$20, IF(①基本情報と建物情報の入力!$H58&gt;=3, BN36,"-"),"-")</f>
        <v>-</v>
      </c>
      <c r="FP36" s="24" t="str">
        <f>IF($A36&lt;=①基本情報と建物情報の入力!$G$20, IF(①基本情報と建物情報の入力!$H58&gt;=1, SUM(EN36,EQ36),"-"),"-")</f>
        <v>-</v>
      </c>
      <c r="FQ36" s="16" t="str">
        <f>IF($A36&lt;=①基本情報と建物情報の入力!$G$20, IF(①基本情報と建物情報の入力!$H58&gt;=2, SUM(EO36,ER36),"-"),"-")</f>
        <v>-</v>
      </c>
      <c r="FR36" s="25" t="str">
        <f>IF($A36&lt;=①基本情報と建物情報の入力!$G$20, IF(①基本情報と建物情報の入力!$H58&gt;=3, SUM(EP36,ES36),"-"),"-")</f>
        <v>-</v>
      </c>
      <c r="FS36" s="24" t="str">
        <f>IF($A36&lt;=①基本情報と建物情報の入力!$G$20, IF(①基本情報と建物情報の入力!$H58&gt;=1, AQ36,"-"),"-")</f>
        <v>-</v>
      </c>
      <c r="FT36" s="16" t="str">
        <f>IF($A36&lt;=①基本情報と建物情報の入力!$G$20, IF(①基本情報と建物情報の入力!$H58&gt;=2, AR36,"-"),"-")</f>
        <v>-</v>
      </c>
      <c r="FU36" s="25" t="str">
        <f>IF($A36&lt;=①基本情報と建物情報の入力!$G$20, IF(①基本情報と建物情報の入力!$H58&gt;=3, AS36,"-"),"-")</f>
        <v>-</v>
      </c>
      <c r="FV36" s="24" t="str">
        <f>IF($A36&lt;=①基本情報と建物情報の入力!$G$20, IF(①基本情報と建物情報の入力!$H58&gt;=1, SUM(EU36,EX36,FA36,FD36,FG36,FJ36,FM36,FP36,FS36),"-"),"-")</f>
        <v>-</v>
      </c>
      <c r="FW36" s="16" t="str">
        <f>IF($A36&lt;=①基本情報と建物情報の入力!$G$20, IF(①基本情報と建物情報の入力!$H58&gt;=2, SUM(EV36,EY36,FB36,FE36,FH36,FK36,FN36,FQ36,FT36),"-"),"-")</f>
        <v>-</v>
      </c>
      <c r="FX36" s="25" t="str">
        <f>IF($A36&lt;=①基本情報と建物情報の入力!$G$20, IF(①基本情報と建物情報の入力!$H58&gt;=3, SUM(EW36,EZ36,FC36,FF36,FI36,FL36,FO36,FR36,FU36),"-"),"-")</f>
        <v>-</v>
      </c>
      <c r="FY36" s="99"/>
      <c r="FZ36" s="24" t="str">
        <f>IF($A36&lt;=①基本情報と建物情報の入力!$G$20, ①基本情報と建物情報の入力!H$61, "-")</f>
        <v>-</v>
      </c>
      <c r="GA36" s="16" t="str">
        <f>IF($A36&lt;=①基本情報と建物情報の入力!$G$20, ①基本情報と建物情報の入力!H$62, "-")</f>
        <v>-</v>
      </c>
      <c r="GB36" s="16" t="str">
        <f>IF($A36&lt;=①基本情報と建物情報の入力!$G$20, ①基本情報と建物情報の入力!H$63, "-")</f>
        <v>-</v>
      </c>
      <c r="GC36" s="16" t="str">
        <f>IF($A36&lt;=①基本情報と建物情報の入力!$G$20, ①基本情報と建物情報の入力!H$64, "-")</f>
        <v>-</v>
      </c>
      <c r="GD36" s="16" t="str">
        <f>IF($A36&lt;=①基本情報と建物情報の入力!$G$20, ①基本情報と建物情報の入力!H$65, "-")</f>
        <v>-</v>
      </c>
      <c r="GE36" s="16" t="str">
        <f>IF($A36&lt;=①基本情報と建物情報の入力!$G$20, ①基本情報と建物情報の入力!H$66, "-")</f>
        <v>-</v>
      </c>
      <c r="GF36" s="16" t="str">
        <f>IF(A36&lt;=①基本情報と建物情報の入力!$G$20, ①基本情報と建物情報の入力!$H$66/(2*(0.09-0.15)*①基本情報と建物情報の入力!$H$66+1),"-")</f>
        <v>-</v>
      </c>
      <c r="GG36" s="16" t="str">
        <f>IF($A36&lt;=①基本情報と建物情報の入力!$G$20, ①基本情報と建物情報の入力!H$67, "-")</f>
        <v>-</v>
      </c>
      <c r="GH36" s="25" t="str">
        <f>IF($A36&lt;=①基本情報と建物情報の入力!$G$20, 4.65, "-")</f>
        <v>-</v>
      </c>
      <c r="GI36" s="99"/>
      <c r="GJ36" s="24" t="str">
        <f>IF($A36&lt;=①基本情報と建物情報の入力!$G$20, IF(①基本情報と建物情報の入力!$G$18="RC造", INDEX(線熱貫流率!$E$7:$E$10, MATCH(①基本情報と建物情報の入力!$H$70, 線熱貫流率!$C$7:$C$10,0),0),  INDEX(線熱貫流率!$E$7:$E$13, MATCH(①基本情報と建物情報の入力!$G$18,線熱貫流率!$B$7:$B$13,0),0)),"-")</f>
        <v>-</v>
      </c>
      <c r="GK36" s="16" t="str">
        <f t="array" ref="GK36">IF($A36&lt;=①基本情報と建物情報の入力!$G$20, IF(①基本情報と建物情報の入力!$G$18="RC造", INDEX(線熱貫流率!$E$18:$E$33, MATCH(①基本情報と建物情報の入力!$H$70&amp;①基本情報と建物情報の入力!$H$71, 線熱貫流率!$C$18:$C$33&amp;線熱貫流率!$D$18:$D$33,0),0), INDEX(線熱貫流率!$E$34:$E$36, MATCH(①基本情報と建物情報の入力!$G$18, 線熱貫流率!$B$34:$B$36, 0),0)),"-")</f>
        <v>-</v>
      </c>
      <c r="GL36" s="16" t="str">
        <f t="array" ref="GL36">IF($A36&lt;=①基本情報と建物情報の入力!$G$20, IF(①基本情報と建物情報の入力!$H$73="対象部位なし", 0, IF(①基本情報と建物情報の入力!$G$18="RC造", INDEX(線熱貫流率!$E$41:$E$56, MATCH(①基本情報と建物情報の入力!$H$70&amp;①基本情報と建物情報の入力!$H$73, 線熱貫流率!$C$41:$C$56&amp;線熱貫流率!$D$41:$D$56,0),0), INDEX(線熱貫流率!$E$57:$E$59, MATCH(①基本情報と建物情報の入力!$G$18,線熱貫流率!$B$57:$B$59,0),0))),"-")</f>
        <v>-</v>
      </c>
      <c r="GM36" s="16" t="str">
        <f t="array" ref="GM36">IF($A36&lt;=①基本情報と建物情報の入力!$G$20, IF(①基本情報と建物情報の入力!$H$74="対象部位なし", 0, IF(①基本情報と建物情報の入力!$G$18="RC造", INDEX(線熱貫流率!$E$64:$E$71, MATCH(①基本情報と建物情報の入力!$H$70&amp;①基本情報と建物情報の入力!$H$74, 線熱貫流率!$C$64:$C$71&amp;線熱貫流率!$D$64:$D$71, 0),0), INDEX(線熱貫流率!$E$72:$E$74, MATCH(①基本情報と建物情報の入力!$G$18, 線熱貫流率!$B$72:$B$74,0),0))),"-")</f>
        <v>-</v>
      </c>
      <c r="GN36" s="16" t="str">
        <f t="array" ref="GN36">IF($A36&lt;=①基本情報と建物情報の入力!$G$20, IF(①基本情報と建物情報の入力!$H$74="対象部位なし", 0, IF(①基本情報と建物情報の入力!$G$18="RC造", INDEX(線熱貫流率!$E$79:$E$86, MATCH(①基本情報と建物情報の入力!$H$71&amp;①基本情報と建物情報の入力!$H$74, 線熱貫流率!$C$79:$C$86&amp;線熱貫流率!$D$79:$D$86, 0),0), INDEX(線熱貫流率!$E$87:$E$89, MATCH(①基本情報と建物情報の入力!$G$18, 線熱貫流率!$B$87:$B$89, 0),0))),"-")</f>
        <v>-</v>
      </c>
      <c r="GO36" s="16" t="str">
        <f t="array" ref="GO36">IF($A36&lt;=①基本情報と建物情報の入力!$G$20, IF(①基本情報と建物情報の入力!$H$75="対象部位なし", 0, IF(①基本情報と建物情報の入力!$G$18="RC造", INDEX(線熱貫流率!$E$94:$E$101, MATCH(①基本情報と建物情報の入力!$H$70&amp;①基本情報と建物情報の入力!$H$75, 線熱貫流率!$C$94:$C$101&amp;線熱貫流率!$D$94:$D$101, 0), 0),INDEX(線熱貫流率!$E$102:$E$104, MATCH(①基本情報と建物情報の入力!$G$18, 線熱貫流率!$B$102:$B$104, 0),0))),"-")</f>
        <v>-</v>
      </c>
      <c r="GP36" s="16" t="str">
        <f t="array" ref="GP36">IF($A36&lt;=①基本情報と建物情報の入力!$G$20, IF(OR(①基本情報と建物情報の入力!$H$73="対象部位なし", ①基本情報と建物情報の入力!$H$74="対象部位なし"), 0, IF(①基本情報と建物情報の入力!$G$18="RC造", INDEX(線熱貫流率!$E$109:$E$116, MATCH(①基本情報と建物情報の入力!$H$73&amp;①基本情報と建物情報の入力!$H$74, 線熱貫流率!$C$109:$C$116&amp;線熱貫流率!$D$109:$D$116, 0),0), INDEX(線熱貫流率!$E$117:$E$119, MATCH(①基本情報と建物情報の入力!$G$18, 線熱貫流率!$B$117:$B$119, 0),0))),"-")</f>
        <v>-</v>
      </c>
      <c r="GQ36" s="16" t="str">
        <f t="array" ref="GQ36">IF($A36&lt;=①基本情報と建物情報の入力!$G$20, IF(①基本情報と建物情報の入力!$G$18="RC造", INDEX(線熱貫流率!$E$125:$E$140, MATCH(①基本情報と建物情報の入力!$H$70&amp;①基本情報と建物情報の入力!$H$71, 線熱貫流率!$C$125:$C$140&amp;線熱貫流率!$D$125:$D$140, 0),0),INDEX(線熱貫流率!$E$141:$E$143, MATCH(①基本情報と建物情報の入力!$G$18, 線熱貫流率!$B$141:$B$143,0),0)),"-")</f>
        <v>-</v>
      </c>
      <c r="GR36" s="16" t="str">
        <f t="array" ref="GR36">IF($A36&lt;=①基本情報と建物情報の入力!$G$20, IF(①基本情報と建物情報の入力!$H$73="対象部位なし", 0, IF(①基本情報と建物情報の入力!$G$18="RC造", INDEX(線熱貫流率!$E$148:$E$163, MATCH(①基本情報と建物情報の入力!$H$70&amp;①基本情報と建物情報の入力!$H$73, 線熱貫流率!$C$148:$C$163&amp;線熱貫流率!$D$148:$D$163, 0),0), INDEX(線熱貫流率!$E$164:$E$166, MATCH(①基本情報と建物情報の入力!$G$18, 線熱貫流率!$B$164:$B$166, 0),0))),"-")</f>
        <v>-</v>
      </c>
      <c r="GS36" s="16" t="str">
        <f t="array" ref="GS36">IF($A36&lt;=①基本情報と建物情報の入力!$G$20, IF(①基本情報と建物情報の入力!$H$72="対象部位なし", 0, IF(①基本情報と建物情報の入力!$G$18="RC造", INDEX(線熱貫流率!$E$171:$E$186, MATCH(①基本情報と建物情報の入力!$H$70&amp;①基本情報と建物情報の入力!$H$72, 線熱貫流率!$C$171:$C$186&amp;線熱貫流率!$D$171:$D$186, 0),0), INDEX(線熱貫流率!$E$187:$E$189, MATCH(①基本情報と建物情報の入力!$G$18, 線熱貫流率!$B$187:$B$189, 0)))),"-")</f>
        <v>-</v>
      </c>
      <c r="GT36" s="25" t="str">
        <f t="array" ref="GT36">IF($A36&lt;=①基本情報と建物情報の入力!$G$20, IF(OR(①基本情報と建物情報の入力!$H$74="対象部位なし", ①基本情報と建物情報の入力!$H$72="対象部位なし"), 0, IF(①基本情報と建物情報の入力!$G$18="RC造", INDEX(線熱貫流率!$E$194:$E$201, MATCH(①基本情報と建物情報の入力!$H$74&amp;①基本情報と建物情報の入力!$H$72, 線熱貫流率!$C$194:$C$201&amp;線熱貫流率!$D$194:$D$201, 0),0), INDEX(線熱貫流率!$E$202:$E$204, MATCH(①基本情報と建物情報の入力!$G$18, 線熱貫流率!$B$202:$B$204, 0),0))),"-")</f>
        <v>-</v>
      </c>
      <c r="GU36" s="99"/>
      <c r="GV36" s="24" t="str">
        <f>IF($A36&lt;=①基本情報と建物情報の入力!$G$20, 温度差係数!$A$10, "-")</f>
        <v>-</v>
      </c>
      <c r="GW36" s="16" t="str">
        <f>IF($A36&lt;=①基本情報と建物情報の入力!$G$20, IF(①基本情報と建物情報の入力!$G$21="外廊下", 温度差係数!$A$10, IF(①基本情報と建物情報の入力!$G$21="空調しない中廊下", 温度差係数!$B$10, INDEX(温度差係数!$C$10:$J$10, 0, MATCH(①基本情報と建物情報の入力!$G$13, 温度差係数!$C$9:$J$9, 0)))), "-")</f>
        <v>-</v>
      </c>
      <c r="GX36" s="16" t="str">
        <f>IF($A36&lt;=①基本情報と建物情報の入力!$G$20, 温度差係数!$B$10, "-")</f>
        <v>-</v>
      </c>
      <c r="GY36" s="25" t="str">
        <f>IF($A36&lt;=①基本情報と建物情報の入力!$G$20, INDEX(温度差係数!$C$10:$J$10, 0, MATCH(①基本情報と建物情報の入力!$G$13, 温度差係数!$C$9:$J$9, 0)), "-")</f>
        <v>-</v>
      </c>
      <c r="GZ36" s="99"/>
      <c r="HA36" s="24" t="str">
        <f>IF($A36&lt;=①基本情報と建物情報の入力!$G$20, IF(①基本情報と建物情報の入力!$H58&gt;=1, EH36*$FZ36*$GV36+EK36*$FZ36*$GW36,"-"),"-")</f>
        <v>-</v>
      </c>
      <c r="HB36" s="16" t="str">
        <f>IF($A36&lt;=①基本情報と建物情報の入力!$G$20, IF(①基本情報と建物情報の入力!$H58&gt;=2, EI36*$FZ36*$GV36+EL36*$FZ36*$GW36,"-"),"-")</f>
        <v>-</v>
      </c>
      <c r="HC36" s="25" t="str">
        <f>IF($A36&lt;=①基本情報と建物情報の入力!$G$20, IF(①基本情報と建物情報の入力!$H58&gt;=3, EJ36*$FZ36*$GV36+EM36*$FZ36*$GW36,"-"),"-")</f>
        <v>-</v>
      </c>
      <c r="HD36" s="24" t="str">
        <f>IF($A36&lt;=①基本情報と建物情報の入力!$G$20, IF(①基本情報と建物情報の入力!$H58&gt;=1, EX36*$GA36*$GV36,"-"),"-")</f>
        <v>-</v>
      </c>
      <c r="HE36" s="16" t="str">
        <f>IF($A36&lt;=①基本情報と建物情報の入力!$G$20, IF(①基本情報と建物情報の入力!$H58&gt;=2, EY36*$GA36*$GV36,"-"),"-")</f>
        <v>-</v>
      </c>
      <c r="HF36" s="25" t="str">
        <f>IF($A36&lt;=①基本情報と建物情報の入力!$G$20, IF(①基本情報と建物情報の入力!$H58&gt;=3, EZ36*$GA36*$GV36,"-"),"-")</f>
        <v>-</v>
      </c>
      <c r="HG36" s="24" t="str">
        <f>IF($A36&lt;=①基本情報と建物情報の入力!$G$20, IF(①基本情報と建物情報の入力!$H58&gt;=1, FA36*$GB36*$GX36,"-"),"-")</f>
        <v>-</v>
      </c>
      <c r="HH36" s="16" t="str">
        <f>IF($A36&lt;=①基本情報と建物情報の入力!$G$20, IF(①基本情報と建物情報の入力!$H58&gt;=2, FB36*$GB36*$GX36,"-"),"-")</f>
        <v>-</v>
      </c>
      <c r="HI36" s="25" t="str">
        <f>IF($A36&lt;=①基本情報と建物情報の入力!$G$20, IF(①基本情報と建物情報の入力!$H58&gt;=3, FC36*$GB36*$GX36,"-"),"-")</f>
        <v>-</v>
      </c>
      <c r="HJ36" s="24" t="str">
        <f>IF($A36&lt;=①基本情報と建物情報の入力!$G$20, IF(①基本情報と建物情報の入力!$H58&gt;=1, FD36*$GC36*$GV36,"-"),"-")</f>
        <v>-</v>
      </c>
      <c r="HK36" s="16" t="str">
        <f>IF($A36&lt;=①基本情報と建物情報の入力!$G$20, IF(①基本情報と建物情報の入力!$H58&gt;=2, FE36*$GC36*$GV36,"-"),"-")</f>
        <v>-</v>
      </c>
      <c r="HL36" s="25" t="str">
        <f>IF($A36&lt;=①基本情報と建物情報の入力!$G$20, IF(①基本情報と建物情報の入力!$H58&gt;=3, FF36*$GC36*$GV36,"-"),"-")</f>
        <v>-</v>
      </c>
      <c r="HM36" s="24" t="str">
        <f>IF($A36&lt;=①基本情報と建物情報の入力!$G$20, IF(①基本情報と建物情報の入力!$H58&gt;=1, FG36*$GD36*$GY36,"-"),"-")</f>
        <v>-</v>
      </c>
      <c r="HN36" s="16" t="str">
        <f>IF($A36&lt;=①基本情報と建物情報の入力!$G$20, IF(①基本情報と建物情報の入力!$H58&gt;=2, FH36*$GD36*$GY36,"-"),"-")</f>
        <v>-</v>
      </c>
      <c r="HO36" s="25" t="str">
        <f>IF($A36&lt;=①基本情報と建物情報の入力!$G$20, IF(①基本情報と建物情報の入力!$H58&gt;=3, FI36*$GD36*$GY36,"-"),"-")</f>
        <v>-</v>
      </c>
      <c r="HP36" s="24" t="str">
        <f>IF($A36&lt;=①基本情報と建物情報の入力!$G$20, IF(①基本情報と建物情報の入力!$H58&gt;=1, FJ36*$GE36*$GY36,"-"),"-")</f>
        <v>-</v>
      </c>
      <c r="HQ36" s="16" t="str">
        <f>IF($A36&lt;=①基本情報と建物情報の入力!$G$20, IF(①基本情報と建物情報の入力!$H58&gt;=2, FK36*$GE36*$GY36,"-"),"-")</f>
        <v>-</v>
      </c>
      <c r="HR36" s="25" t="str">
        <f>IF($A36&lt;=①基本情報と建物情報の入力!$G$20, IF(①基本情報と建物情報の入力!$H58&gt;=3, FL36*$GE36*$GY36,"-"),"-")</f>
        <v>-</v>
      </c>
      <c r="HS36" s="24" t="str">
        <f>IF($A36&lt;=①基本情報と建物情報の入力!$G$20, IF(①基本情報と建物情報の入力!$H58&gt;=1, FM36*$GF36*$GY36,"-"),"-")</f>
        <v>-</v>
      </c>
      <c r="HT36" s="16" t="str">
        <f>IF($A36&lt;=①基本情報と建物情報の入力!$G$20, IF(①基本情報と建物情報の入力!$H58&gt;=2, FN36*$GF36*$GY36,"-"),"-")</f>
        <v>-</v>
      </c>
      <c r="HU36" s="25" t="str">
        <f>IF($A36&lt;=①基本情報と建物情報の入力!$G$20, IF(①基本情報と建物情報の入力!$H58&gt;=3, FO36*$GF36*$GY36,"-"),"-")</f>
        <v>-</v>
      </c>
      <c r="HV36" s="24" t="str">
        <f>IF($A36&lt;=①基本情報と建物情報の入力!$G$20, IF(①基本情報と建物情報の入力!$H58&gt;=1, EN36*$GG36*$GV36+EQ36*$GG36*$GW36,"-"),"-")</f>
        <v>-</v>
      </c>
      <c r="HW36" s="16" t="str">
        <f>IF($A36&lt;=①基本情報と建物情報の入力!$G$20, IF(①基本情報と建物情報の入力!$H58&gt;=2, EO36*$GG36*$GV36+ER36*$GG36*$GW36,"-"),"-")</f>
        <v>-</v>
      </c>
      <c r="HX36" s="25" t="str">
        <f>IF($A36&lt;=①基本情報と建物情報の入力!$G$20, IF(①基本情報と建物情報の入力!$H58&gt;=3, EP36*$GG36*$GV36+ES36*$GG36*$GW36,"-"),"-")</f>
        <v>-</v>
      </c>
      <c r="HY36" s="24" t="str">
        <f>IF($A36&lt;=①基本情報と建物情報の入力!$G$20, IF(①基本情報と建物情報の入力!$H58&gt;=1, FS36*$GH36*$GW36,"-"),"-")</f>
        <v>-</v>
      </c>
      <c r="HZ36" s="16" t="str">
        <f>IF($A36&lt;=①基本情報と建物情報の入力!$G$20, IF(①基本情報と建物情報の入力!$H58&gt;=2, FT36*$GH36*$GW36,"-"),"-")</f>
        <v>-</v>
      </c>
      <c r="IA36" s="25" t="str">
        <f>IF($A36&lt;=①基本情報と建物情報の入力!$G$20, IF(①基本情報と建物情報の入力!$H58&gt;=3, FU36*$GH36*$GW36,"-"),"-")</f>
        <v>-</v>
      </c>
      <c r="IB36" s="99"/>
      <c r="IC36" s="24" t="str">
        <f>IF($A36&lt;=①基本情報と建物情報の入力!$G$20, IF(①基本情報と建物情報の入力!$H58&gt;=1, SUM(BP36:BQ36,BS36) *$GJ36*$GV36+BR36*$GJ36*$GW36,"-"),"-")</f>
        <v>-</v>
      </c>
      <c r="ID36" s="16" t="str">
        <f>IF($A36&lt;=①基本情報と建物情報の入力!$G$20, IF(①基本情報と建物情報の入力!$H58&gt;=2, SUM(BT36:BU36,BW36) *$GJ36*$GV36+BV36*$GJ36*$GW36,"-"),"-")</f>
        <v>-</v>
      </c>
      <c r="IE36" s="25" t="str">
        <f>IF($A36&lt;=①基本情報と建物情報の入力!$G$20, IF(①基本情報と建物情報の入力!$H58&gt;=3, SUM(BX36:BY36,CA36) *$GJ36*$GV36+BZ36*$GJ36*$GW36,"-"),"-")</f>
        <v>-</v>
      </c>
      <c r="IF36" s="24" t="str">
        <f>IF($A36&lt;=①基本情報と建物情報の入力!$G$20, IF(①基本情報と建物情報の入力!$H58&gt;=1, CB36*$GK36*$GV36,"-"),"-")</f>
        <v>-</v>
      </c>
      <c r="IG36" s="16" t="str">
        <f>IF($A36&lt;=①基本情報と建物情報の入力!$G$20, IF(①基本情報と建物情報の入力!$H58&gt;=2, CC36*$GK36*$GV36,"-"),"-")</f>
        <v>-</v>
      </c>
      <c r="IH36" s="25" t="str">
        <f>IF($A36&lt;=①基本情報と建物情報の入力!$G$20, IF(①基本情報と建物情報の入力!$H58&gt;=3, CD36*$GK36*$GV36,"-"),"-")</f>
        <v>-</v>
      </c>
      <c r="II36" s="24" t="str">
        <f>IF($A36&lt;=①基本情報と建物情報の入力!$G$20, IF(①基本情報と建物情報の入力!$H58&gt;=1, CE36*$GL36*$GV36,"-"),"-")</f>
        <v>-</v>
      </c>
      <c r="IJ36" s="16" t="str">
        <f>IF($A36&lt;=①基本情報と建物情報の入力!$G$20, IF(①基本情報と建物情報の入力!$H58&gt;=2, CF36*$GL36*$GV36,"-"),"-")</f>
        <v>-</v>
      </c>
      <c r="IK36" s="25" t="str">
        <f>IF($A36&lt;=①基本情報と建物情報の入力!$G$20, IF(①基本情報と建物情報の入力!$H58&gt;=3, CG36*$GL36*$GV36,"-"),"-")</f>
        <v>-</v>
      </c>
      <c r="IL36" s="24" t="str">
        <f>IF($A36&lt;=①基本情報と建物情報の入力!$G$20, IF(①基本情報と建物情報の入力!$H58&gt;=1, SUM(CH36:CI36,CK36)*$GM36*$GV36+CJ36*$GM36*$GW36,"-"),"-")</f>
        <v>-</v>
      </c>
      <c r="IM36" s="16" t="str">
        <f>IF($A36&lt;=①基本情報と建物情報の入力!$G$20, IF(①基本情報と建物情報の入力!$H58&gt;=2, SUM(CL36:CM36,CO36)*$GM36*$GV36+CN36*$GM36*$GW36,"-"),"-")</f>
        <v>-</v>
      </c>
      <c r="IN36" s="25" t="str">
        <f>IF($A36&lt;=①基本情報と建物情報の入力!$G$20, IF(①基本情報と建物情報の入力!$H58&gt;=3, SUM(CP36:CQ36,CS36)*$GM36*$GV36+CR36*$GM36*$GW36,"-"),"-")</f>
        <v>-</v>
      </c>
      <c r="IO36" s="24" t="str">
        <f>IF($A36&lt;=①基本情報と建物情報の入力!$G$20, IF(①基本情報と建物情報の入力!$H58&gt;=1, CT36*$GN36*$GV36,"-"),"-")</f>
        <v>-</v>
      </c>
      <c r="IP36" s="16" t="str">
        <f>IF($A36&lt;=①基本情報と建物情報の入力!$G$20, IF(①基本情報と建物情報の入力!$H58&gt;=2, CU36*$GN36*$GV36,"-"),"-")</f>
        <v>-</v>
      </c>
      <c r="IQ36" s="25" t="str">
        <f>IF($A36&lt;=①基本情報と建物情報の入力!$G$20, IF(①基本情報と建物情報の入力!$H58&gt;=3, CV36*$GN36*$GV36,"-"),"-")</f>
        <v>-</v>
      </c>
      <c r="IR36" s="24" t="str">
        <f>IF($A36&lt;=①基本情報と建物情報の入力!$G$20, IF(①基本情報と建物情報の入力!$H58&gt;=1, SUM(CW36:CX36,CZ36)*$GO36*$GV36+CY36*$GO36*$GW36,"-"),"-")</f>
        <v>-</v>
      </c>
      <c r="IS36" s="16" t="str">
        <f>IF($A36&lt;=①基本情報と建物情報の入力!$G$20, IF(①基本情報と建物情報の入力!$H58&gt;=2, SUM(DA36:DB36,DD36)*$GO36*$GV36+DC36*$GO36*$GW36,"-"),"-")</f>
        <v>-</v>
      </c>
      <c r="IT36" s="25" t="str">
        <f>IF($A36&lt;=①基本情報と建物情報の入力!$G$20, IF(①基本情報と建物情報の入力!$H58&gt;=3, SUM(DE36:DF36,DH36)*$GO36*$GV36+DG36*$GO36*$GW36,"-"),"-")</f>
        <v>-</v>
      </c>
      <c r="IU36" s="24" t="str">
        <f>IF($A36&lt;=①基本情報と建物情報の入力!$G$20, IF(①基本情報と建物情報の入力!$H58&gt;=1, DI36*$GP36*$GV36,"-"),"-")</f>
        <v>-</v>
      </c>
      <c r="IV36" s="16" t="str">
        <f>IF($A36&lt;=①基本情報と建物情報の入力!$G$20, IF(①基本情報と建物情報の入力!$H58&gt;=2, DJ36*$GP36*$GV36,"-"),"-")</f>
        <v>-</v>
      </c>
      <c r="IW36" s="25" t="str">
        <f>IF($A36&lt;=①基本情報と建物情報の入力!$G$20, IF(①基本情報と建物情報の入力!$H58&gt;=3, DK36*$GP36*$GV36,"-"),"-")</f>
        <v>-</v>
      </c>
      <c r="IX36" s="24" t="str">
        <f>IF($A36&lt;=①基本情報と建物情報の入力!$G$20, IF(①基本情報と建物情報の入力!$H58&gt;=1, DL36*$GQ36*$GV36,"-"),"-")</f>
        <v>-</v>
      </c>
      <c r="IY36" s="16" t="str">
        <f>IF($A36&lt;=①基本情報と建物情報の入力!$G$20, IF(①基本情報と建物情報の入力!$H58&gt;=2, DM36*$GQ36*$GV36,"-"),"-")</f>
        <v>-</v>
      </c>
      <c r="IZ36" s="25" t="str">
        <f>IF($A36&lt;=①基本情報と建物情報の入力!$G$20, IF(①基本情報と建物情報の入力!$H58&gt;=3, DN36*$GQ36*$GV36,"-"),"-")</f>
        <v>-</v>
      </c>
      <c r="JA36" s="24" t="str">
        <f>IF($A36&lt;=①基本情報と建物情報の入力!$G$20, IF(①基本情報と建物情報の入力!$H58&gt;=1, DO36*$GR36*$GV36,"-"),"-")</f>
        <v>-</v>
      </c>
      <c r="JB36" s="16" t="str">
        <f>IF($A36&lt;=①基本情報と建物情報の入力!$G$20, IF(①基本情報と建物情報の入力!$H58&gt;=2, DP36*$GR36*$GV36,"-"),"-")</f>
        <v>-</v>
      </c>
      <c r="JC36" s="25" t="str">
        <f>IF($A36&lt;=①基本情報と建物情報の入力!$G$20, IF(①基本情報と建物情報の入力!$H58&gt;=3, DQ36*$GR36*$GV36,"-"),"-")</f>
        <v>-</v>
      </c>
      <c r="JD36" s="24" t="str">
        <f>IF($A36&lt;=①基本情報と建物情報の入力!$G$20, IF(①基本情報と建物情報の入力!$H58&gt;=1, SUM(DR36:DS36,DU36)*$GS36*$GV36+DT36*$GS36*$GW36,"-"),"-")</f>
        <v>-</v>
      </c>
      <c r="JE36" s="16" t="str">
        <f>IF($A36&lt;=①基本情報と建物情報の入力!$G$20, IF(①基本情報と建物情報の入力!$H58&gt;=2, SUM(DV36:DW36,DY36)*$GS36*$GV36+DX36*$GS36*$GW36,"-"),"-")</f>
        <v>-</v>
      </c>
      <c r="JF36" s="25" t="str">
        <f>IF($A36&lt;=①基本情報と建物情報の入力!$G$20, IF(①基本情報と建物情報の入力!$H58&gt;=3, SUM(DZ36:EA36,EC36)*$GS36*$GV36+EB36*$GS36*$GW36,"-"),"-")</f>
        <v>-</v>
      </c>
      <c r="JG36" s="24" t="str">
        <f>IF($A36&lt;=①基本情報と建物情報の入力!$G$20, IF(①基本情報と建物情報の入力!$H58&gt;=1, ED36*$GT36*$GX36,"-"),"-")</f>
        <v>-</v>
      </c>
      <c r="JH36" s="16" t="str">
        <f>IF($A36&lt;=①基本情報と建物情報の入力!$G$20, IF(①基本情報と建物情報の入力!$H58&gt;=2, EE36*$GT36*$GX36,"-"),"-")</f>
        <v>-</v>
      </c>
      <c r="JI36" s="25" t="str">
        <f>IF($A36&lt;=①基本情報と建物情報の入力!$G$20, IF(①基本情報と建物情報の入力!$H58&gt;=3, EF36*$GT36*$GX36,"-"),"-")</f>
        <v>-</v>
      </c>
      <c r="JJ36" s="99"/>
      <c r="JK36" s="24" t="str">
        <f>IF($A36&lt;=①基本情報と建物情報の入力!$G$20, IF(①基本情報と建物情報の入力!$H58&gt;=1, SUM(HA36,HD36,HG36,HJ36,HM36,HP36,HS36,HV36,HY36)+SUM(IC36,IF36,II36,IL36,IO36,IR36,IU36,IX36,JA36,JD36,JG36),"-"),"-")</f>
        <v>-</v>
      </c>
      <c r="JL36" s="16" t="str">
        <f>IF($A36&lt;=①基本情報と建物情報の入力!$G$20, IF(①基本情報と建物情報の入力!$H58&gt;=2, SUM(HB36,HE36,HH36,HK36,HN36,HQ36,HT36,HW36,HZ36)+SUM(ID36,IG36,IJ36,IM36,IP36,IS36,IV36,IY36,JB36,JE36,JH36),"-"),"-")</f>
        <v>-</v>
      </c>
      <c r="JM36" s="25" t="str">
        <f>IF($A36&lt;=①基本情報と建物情報の入力!$G$20, IF(①基本情報と建物情報の入力!$H58&gt;=3, SUM(HC36,HF36,HI36,HL36,HO36,HR36,HU36,HX36,IA36)+SUM(IE36,IH36,IK36,IN36,IQ36,IT36,IW36,IZ36,JC36,JF36,JI36),"-"),"-")</f>
        <v>-</v>
      </c>
      <c r="JN36" s="16" t="str">
        <f>IF($A36&lt;=①基本情報と建物情報の入力!$G$20, IF(①基本情報と建物情報の入力!$H58&gt;=1, ROUNDUP(JK36/FV36, 2),"-"),"-")</f>
        <v>-</v>
      </c>
      <c r="JO36" s="16" t="str">
        <f>IF($A36&lt;=①基本情報と建物情報の入力!$G$20, IF(①基本情報と建物情報の入力!$H58&gt;=2, ROUNDUP(JL36/FW36, 2),"-"),"-")</f>
        <v>-</v>
      </c>
      <c r="JP36" s="16" t="str">
        <f>IF($A36&lt;=①基本情報と建物情報の入力!$G$20, IF(①基本情報と建物情報の入力!$H58&gt;=3, ROUNDUP(JM36/FX36, 2),"-"),"-")</f>
        <v>-</v>
      </c>
      <c r="JQ36" s="99"/>
      <c r="JR36" s="101" t="str">
        <f>IF($A36&lt;=①基本情報と建物情報の入力!$G$20, INDEX(方位係数!$B$7:$H$16, MATCH(JR$4, 方位係数!$A$7:$A$16,0), MATCH(①基本情報と建物情報の入力!$G$13, 方位係数!$B$6:$I$6,0)),"-")</f>
        <v>-</v>
      </c>
      <c r="JS36" s="101" t="str">
        <f>IF($A36&lt;=①基本情報と建物情報の入力!$G$20, INDEX(方位係数!$B$7:$H$16, MATCH(JS$4, 方位係数!$A$7:$A$16,0), MATCH(①基本情報と建物情報の入力!$G$13, 方位係数!$B$6:$I$6,0)),"-")</f>
        <v>-</v>
      </c>
      <c r="JT36" s="101" t="str">
        <f>IF($A36&lt;=①基本情報と建物情報の入力!$G$20, INDEX(方位係数!$B$7:$H$16, MATCH(JT$4, 方位係数!$A$7:$A$16,0), MATCH(①基本情報と建物情報の入力!$G$13, 方位係数!$B$6:$I$6,0)),"-")</f>
        <v>-</v>
      </c>
      <c r="JU36" s="101" t="str">
        <f>IF($A36&lt;=①基本情報と建物情報の入力!$G$20, INDEX(方位係数!$B$7:$H$16, MATCH(JU$4, 方位係数!$A$7:$A$16,0), MATCH(①基本情報と建物情報の入力!$G$13, 方位係数!$B$6:$I$6,0)),"-")</f>
        <v>-</v>
      </c>
      <c r="JV36" s="101" t="str">
        <f>IF($A36&lt;=①基本情報と建物情報の入力!$G$20, INDEX(方位係数!$B$7:$H$16, MATCH(JV$4, 方位係数!$A$7:$A$16,0), MATCH(①基本情報と建物情報の入力!$G$13, 方位係数!$B$6:$I$6,0)),"-")</f>
        <v>-</v>
      </c>
      <c r="JW36" s="99"/>
      <c r="JX36" s="24" t="str">
        <f>IF($A36&lt;=①基本情報と建物情報の入力!$G$20, IF(①基本情報と建物情報の入力!$H58&gt;=1, IF(AT36=0, 0, AT36*0.034*($FZ36+(BP36*$GJ36+$CE36*$GL36+CH36*$GM36+CW36*$GO36+DR36*$GS36)/AT36)*JR36),"-"),"-")</f>
        <v>-</v>
      </c>
      <c r="JY36" s="16" t="str">
        <f>IF($A36&lt;=①基本情報と建物情報の入力!$G$20, IF(①基本情報と建物情報の入力!$H58&gt;=1, IF(AU36=0, 0, AU36*0.034*($FZ36+(BQ36*$GJ36+$CE36*$GL36+CI36*$GM36+CX36*$GO36+DS36*$GS36)/AU36)*JS36),"-"),"-")</f>
        <v>-</v>
      </c>
      <c r="JZ36" s="16" t="str">
        <f>IF($A36&lt;=①基本情報と建物情報の入力!$G$20, IF(①基本情報と建物情報の入力!$H58&gt;=1, IF(AV36=0, 0, AV36*0.034*($FZ36+(BR36*$GJ36+$CE36*$GL36+CJ36*$GM36+CY36*$GO36+DT36*$GS36)/AV36)*JT36),"-"),"-")</f>
        <v>-</v>
      </c>
      <c r="KA36" s="25" t="str">
        <f>IF($A36&lt;=①基本情報と建物情報の入力!$G$20, IF(①基本情報と建物情報の入力!$H58&gt;=1, IF(AW36=0, 0, AW36*0.034*($FZ36+(BS36*$GJ36+$CE36*$GL36+CK36*$GM36+CZ36*$GO36+DU36*$GS36)/AW36)*JU36),"-"),"-")</f>
        <v>-</v>
      </c>
      <c r="KB36" s="24" t="str">
        <f>IF($A36&lt;=①基本情報と建物情報の入力!$G$20, IF(①基本情報と建物情報の入力!$H58&gt;=2, IF(AX36=0, 0, AX36*0.034*($FZ36+(BT36*$GJ36+$CF36*$GL36+CL36*$GM36+DA36*$GO36+DV36*$GS36)/AX36)*JR36),"-"),"-")</f>
        <v>-</v>
      </c>
      <c r="KC36" s="16" t="str">
        <f>IF($A36&lt;=①基本情報と建物情報の入力!$G$20, IF(①基本情報と建物情報の入力!$H58&gt;=2, IF(AY36=0, 0, AY36*0.034*($FZ36+(BU36*$GJ36+$CF36*$GL36+CM36*$GM36+DB36*$GO36+DW36*$GS36)/AY36)*JS36),"-"),"-")</f>
        <v>-</v>
      </c>
      <c r="KD36" s="16" t="str">
        <f>IF($A36&lt;=①基本情報と建物情報の入力!$G$20, IF(①基本情報と建物情報の入力!$H58&gt;=2, IF(AZ36=0, 0, AZ36*0.034*($FZ36+(BV36*$GJ36+$CF36*$GL36+CN36*$GM36+DC36*$GO36+DX36*$GS36)/AZ36)*JT36),"-"),"-")</f>
        <v>-</v>
      </c>
      <c r="KE36" s="25" t="str">
        <f>IF($A36&lt;=①基本情報と建物情報の入力!$G$20, IF(①基本情報と建物情報の入力!$H58&gt;=2, IF(BA36=0, 0, BA36*0.034*($FZ36+(BW36*$GJ36+$CF36*$GL36+CO36*$GM36+DD36*$GO36+DY36*$GS36)/BA36)*JU36),"-"),"-")</f>
        <v>-</v>
      </c>
      <c r="KF36" s="24" t="str">
        <f>IF($A36&lt;=①基本情報と建物情報の入力!$G$20, IF(①基本情報と建物情報の入力!$H58&gt;=3, IF(BB36=0, 0, BB36*0.034*($FZ36+(BX36*$GJ36+$CG36*$GL36+CP36*$GM36+DE36*$GO36+DZ36*$GS36)/BB36)*JR36),"-"),"-")</f>
        <v>-</v>
      </c>
      <c r="KG36" s="16" t="str">
        <f>IF($A36&lt;=①基本情報と建物情報の入力!$G$20, IF(①基本情報と建物情報の入力!$H58&gt;=3, IF(BC36=0, 0, BC36*0.034*($FZ36+(BY36*$GJ36+$CG36*$GL36+CQ36*$GM36+DF36*$GO36+EA36*$GS36)/BC36)*JS36),"-"),"-")</f>
        <v>-</v>
      </c>
      <c r="KH36" s="16" t="str">
        <f>IF($A36&lt;=①基本情報と建物情報の入力!$G$20, IF(①基本情報と建物情報の入力!$H58&gt;=3, IF(BD36=0, 0, BD36*0.034*($FZ36+(BZ36*$GJ36+$CG36*$GL36+CR36*$GM36+DG36*$GO36+EB36*$GS36)/BD36)*JT36),"-"),"-")</f>
        <v>-</v>
      </c>
      <c r="KI36" s="25" t="str">
        <f>IF($A36&lt;=①基本情報と建物情報の入力!$G$20, IF(①基本情報と建物情報の入力!$H58&gt;=3, IF(BE36=0, 0, BE36*0.034*($FZ36+(CA36*$GJ36+$CG36*$GL36+CS36*$GM36+DH36*$GO36+EC36*$GS36)/BE36)*JU36),"-"),"-")</f>
        <v>-</v>
      </c>
      <c r="KJ36" s="24" t="str">
        <f>IF($A36&lt;=①基本情報と建物情報の入力!$G$20, IF(①基本情報と建物情報の入力!$H58&gt;=1, IF(EX36=0, 0, EX36*0.034*($GA36+(CB36*$GK36+CT36*$GN36+DL36*$GQ36)/EX36)*$JV36),"-"),"-")</f>
        <v>-</v>
      </c>
      <c r="KK36" s="16" t="str">
        <f>IF($A36&lt;=①基本情報と建物情報の入力!$G$20, IF(①基本情報と建物情報の入力!$H58&gt;=2, IF(EY36=0, 0, EY36*0.034*($GA36+(CC36*$GK36+CU36*$GN36+DM36*$GQ36)/EY36)*$JV36),"-"),"-")</f>
        <v>-</v>
      </c>
      <c r="KL36" s="25" t="str">
        <f>IF($A36&lt;=①基本情報と建物情報の入力!$G$20, IF(①基本情報と建物情報の入力!$H58&gt;=3, IF(EZ36=0, 0, EZ36*0.034*($GA36+(CD36*$GK36+CV36*$GN36+DN36*$GQ36)/EZ36)*$JV36),"-"),"-")</f>
        <v>-</v>
      </c>
      <c r="KM36" s="24" t="str">
        <f>IF($A36&lt;=①基本情報と建物情報の入力!$G$20, 0.51,"-")</f>
        <v>-</v>
      </c>
      <c r="KN36" s="25" t="str">
        <f>IF($A36&lt;=①基本情報と建物情報の入力!$G$20, IF(①基本情報と建物情報の入力!$H58&gt;=1, ①基本情報と建物情報の入力!$H$68,"-"),"-")</f>
        <v>-</v>
      </c>
      <c r="KO36" s="24" t="str">
        <f>IF($A36&lt;=①基本情報と建物情報の入力!$G$20, IF(①基本情報と建物情報の入力!$H58&gt;=1, AE36*$KM36*$KN36*JR36,"-"),"-")</f>
        <v>-</v>
      </c>
      <c r="KP36" s="16" t="str">
        <f>IF($A36&lt;=①基本情報と建物情報の入力!$G$20, IF(①基本情報と建物情報の入力!$H58&gt;=1, AF36*$KM36*$KN36,"-"),"-")</f>
        <v>-</v>
      </c>
      <c r="KQ36" s="16" t="str">
        <f>IF($A36&lt;=①基本情報と建物情報の入力!$G$20, IF(①基本情報と建物情報の入力!$H58&gt;=1, AG36*$KM36*$KN36,"-"),"-")</f>
        <v>-</v>
      </c>
      <c r="KR36" s="25" t="str">
        <f>IF($A36&lt;=①基本情報と建物情報の入力!$G$20, IF(①基本情報と建物情報の入力!$H58&gt;=1, AH36*$KM36*$KN36,"-"),"-")</f>
        <v>-</v>
      </c>
      <c r="KS36" s="24" t="str">
        <f>IF($A36&lt;=①基本情報と建物情報の入力!$G$20, IF(①基本情報と建物情報の入力!$H58&gt;=2, AI36*$KM36*$KN36*JR36,"-"),"-")</f>
        <v>-</v>
      </c>
      <c r="KT36" s="16" t="str">
        <f>IF($A36&lt;=①基本情報と建物情報の入力!$G$20, IF(①基本情報と建物情報の入力!$H58&gt;=2, AJ36*$KM36*$KN36*JS36,"-"),"-")</f>
        <v>-</v>
      </c>
      <c r="KU36" s="16" t="str">
        <f>IF($A36&lt;=①基本情報と建物情報の入力!$G$20, IF(①基本情報と建物情報の入力!$H58&gt;=2, AK36*$KM36*$KN36*JT36,"-"),"-")</f>
        <v>-</v>
      </c>
      <c r="KV36" s="25" t="str">
        <f>IF($A36&lt;=①基本情報と建物情報の入力!$G$20, IF(①基本情報と建物情報の入力!$H58&gt;=2, AL36*$KM36*$KN36*JU36,"-"),"-")</f>
        <v>-</v>
      </c>
      <c r="KW36" s="24" t="str">
        <f>IF($A36&lt;=①基本情報と建物情報の入力!$G$20, IF(①基本情報と建物情報の入力!$H58&gt;=3, AM36*$KM36*$KN36*JR36,"-"),"-")</f>
        <v>-</v>
      </c>
      <c r="KX36" s="16" t="str">
        <f>IF($A36&lt;=①基本情報と建物情報の入力!$G$20, IF(①基本情報と建物情報の入力!$H58&gt;=3, AN36*$KM36*$KN36*JS36,"-"),"-")</f>
        <v>-</v>
      </c>
      <c r="KY36" s="16" t="str">
        <f>IF($A36&lt;=①基本情報と建物情報の入力!$G$20, IF(①基本情報と建物情報の入力!$H58&gt;=3, AO36*$KM36*$KN36*JT36,"-"),"-")</f>
        <v>-</v>
      </c>
      <c r="KZ36" s="25" t="str">
        <f>IF($A36&lt;=①基本情報と建物情報の入力!$G$20, IF(①基本情報と建物情報の入力!$H58&gt;=3, AP36*$KM36*$KN36*JU36,"-"),"-")</f>
        <v>-</v>
      </c>
      <c r="LA36" s="16" t="str">
        <f>IF($A36&lt;=①基本情報と建物情報の入力!$G$20, IF(①基本情報と建物情報の入力!$H58&gt;=1, SUM(JX36:KA36,KJ36,KO36:KR36), "-"), "-")</f>
        <v>-</v>
      </c>
      <c r="LB36" s="16" t="str">
        <f>IF($A36&lt;=①基本情報と建物情報の入力!$G$20, IF(①基本情報と建物情報の入力!$H58&gt;=2, SUM(KB36:KE36,KK36,KS36:KV36), "-"), "-")</f>
        <v>-</v>
      </c>
      <c r="LC36" s="16" t="str">
        <f>IF($A36&lt;=①基本情報と建物情報の入力!$G$20, IF(①基本情報と建物情報の入力!$H58&gt;=3, SUM(KF36:KI36,KL36,KW36:KZ36), "-"), "-")</f>
        <v>-</v>
      </c>
      <c r="LD36" s="137" t="str">
        <f>IF($A36&lt;=①基本情報と建物情報の入力!$G$20, IF(①基本情報と建物情報の入力!$H58&gt;=1, ROUNDDOWN(LA36/FV36*100, 1),"-"),"-")</f>
        <v>-</v>
      </c>
      <c r="LE36" s="138" t="str">
        <f>IF($A36&lt;=①基本情報と建物情報の入力!$G$20, IF(①基本情報と建物情報の入力!$H58&gt;=2, ROUNDDOWN(LB36/FW36*100, 1),"-"),"-")</f>
        <v>-</v>
      </c>
      <c r="LF36" s="139" t="str">
        <f>IF($A36&lt;=①基本情報と建物情報の入力!$G$20, IF(①基本情報と建物情報の入力!$H58&gt;=3, ROUNDDOWN(LC36/FX36*100, 1),"-"),"-")</f>
        <v>-</v>
      </c>
      <c r="LG36" s="99"/>
      <c r="LH36" s="102" t="str">
        <f>IF($A36&lt;=①基本情報と建物情報の入力!$G$20, INDEX(方位係数!$B$21:$I$30, MATCH(LH$4, 方位係数!$A$21:$A$30,0), MATCH(①基本情報と建物情報の入力!$G$13, 方位係数!$B$20:$I$20,0)),"-")</f>
        <v>-</v>
      </c>
      <c r="LI36" s="101" t="str">
        <f>IF($A36&lt;=①基本情報と建物情報の入力!$G$20, INDEX(方位係数!$B$21:$I$30, MATCH(LI$4, 方位係数!$A$21:$A$30,0), MATCH(①基本情報と建物情報の入力!$G$13, 方位係数!$B$20:$I$20,0)),"-")</f>
        <v>-</v>
      </c>
      <c r="LJ36" s="101" t="str">
        <f>IF($A36&lt;=①基本情報と建物情報の入力!$G$20, INDEX(方位係数!$B$21:$I$30, MATCH(LJ$4, 方位係数!$A$21:$A$30,0), MATCH(①基本情報と建物情報の入力!$G$13, 方位係数!$B$20:$I$20,0)),"-")</f>
        <v>-</v>
      </c>
      <c r="LK36" s="101" t="str">
        <f>IF($A36&lt;=①基本情報と建物情報の入力!$G$20, INDEX(方位係数!$B$21:$I$30, MATCH(LK$4, 方位係数!$A$21:$A$30,0), MATCH(①基本情報と建物情報の入力!$G$13, 方位係数!$B$20:$I$20,0)),"-")</f>
        <v>-</v>
      </c>
      <c r="LL36" s="103" t="str">
        <f>IF($A36&lt;=①基本情報と建物情報の入力!$G$20, INDEX(方位係数!$B$21:$I$30, MATCH(LL$4, 方位係数!$A$21:$A$30,0), MATCH(①基本情報と建物情報の入力!$G$13, 方位係数!$B$20:$I$20,0)),"-")</f>
        <v>-</v>
      </c>
      <c r="LM36" s="99"/>
      <c r="LN36" s="46" t="str">
        <f>IF($A36&lt;=①基本情報と建物情報の入力!$G$20, IF(①基本情報と建物情報の入力!$H58&gt;=1, IF(AT36=0, 0, AT36*0.034*($FZ36+(BP36*$GJ36+$CE36*$GL36+CH36*$GM36+CW36*$GO36+DR36*$GS36)/AT36)*LH36),"-"),"-")</f>
        <v>-</v>
      </c>
      <c r="LO36" s="47" t="str">
        <f>IF($A36&lt;=①基本情報と建物情報の入力!$G$20, IF(①基本情報と建物情報の入力!$H58&gt;=1, IF(AU36=0, 0, AU36*0.034*($FZ36+(BQ36*$GJ36+$CE36*$GL36+CI36*$GM36+CX36*$GO36+DS36*$GS36)/AU36)*LI36),"-"),"-")</f>
        <v>-</v>
      </c>
      <c r="LP36" s="47" t="str">
        <f>IF($A36&lt;=①基本情報と建物情報の入力!$G$20, IF(①基本情報と建物情報の入力!$H58&gt;=1, IF(AV36=0, 0, AV36*0.034*($FZ36+(BR36*$GJ36+$CE36*$GL36+CJ36*$GM36+CY36*$GO36+DT36*$GS36)/AV36)*LJ36),"-"),"-")</f>
        <v>-</v>
      </c>
      <c r="LQ36" s="104" t="str">
        <f>IF($A36&lt;=①基本情報と建物情報の入力!$G$20, IF(①基本情報と建物情報の入力!$H58&gt;=1, IF(AW36=0, 0, AW36*0.034*($FZ36+(BS36*$GJ36+$CE36*$GL36+CK36*$GM36+CZ36*$GO36+DU36*$GS36)/AW36)*LK36),"-"),"-")</f>
        <v>-</v>
      </c>
      <c r="LR36" s="24" t="str">
        <f>IF($A36&lt;=①基本情報と建物情報の入力!$G$20, IF(①基本情報と建物情報の入力!$H58&gt;=2, IF(AX36=0, 0, AX36*0.034*($FZ36+(BT36*$GJ36+$CF36*$GL36+CL36*$GM36+DA36*$GO36+DV36*$GS36)/AX36)*LH36),"-"),"-")</f>
        <v>-</v>
      </c>
      <c r="LS36" s="16" t="str">
        <f>IF($A36&lt;=①基本情報と建物情報の入力!$G$20, IF(①基本情報と建物情報の入力!$H58&gt;=2, IF(AY36=0, 0, AY36*0.034*($FZ36+(BU36*$GJ36+$CF36*$GL36+CM36*$GM36+DB36*$GO36+DW36*$GS36)/AY36)*LI36),"-"),"-")</f>
        <v>-</v>
      </c>
      <c r="LT36" s="16" t="str">
        <f>IF($A36&lt;=①基本情報と建物情報の入力!$G$20, IF(①基本情報と建物情報の入力!$H58&gt;=2, IF(AZ36=0, 0, AZ36*0.034*($FZ36+(BV36*$GJ36+$CF36*$GL36+CN36*$GM36+DC36*$GO36+DX36*$GS36)/AZ36)*LJ36),"-"),"-")</f>
        <v>-</v>
      </c>
      <c r="LU36" s="25" t="str">
        <f>IF($A36&lt;=①基本情報と建物情報の入力!$G$20, IF(①基本情報と建物情報の入力!$H58&gt;=2, IF(BA36=0, 0, BA36*0.034*($FZ36+(BW36*$GJ36+$CF36*$GL36+CO36*$GM36+DD36*$GO36+DY36*$GS36)/BA36)*LK36),"-"),"-")</f>
        <v>-</v>
      </c>
      <c r="LV36" s="24" t="str">
        <f>IF($A36&lt;=①基本情報と建物情報の入力!$G$20, IF(①基本情報と建物情報の入力!$H58&gt;=3, IF(BB36=0, 0, BB36*0.034*($FZ36+(BX36*$GJ36+$CG36*$GL36+CP36*$GM36+DE36*$GO36+DZ36*$GS36)/BB36)*LH36),"-"),"-")</f>
        <v>-</v>
      </c>
      <c r="LW36" s="16" t="str">
        <f>IF($A36&lt;=①基本情報と建物情報の入力!$G$20, IF(①基本情報と建物情報の入力!$H58&gt;=3, IF(BC36=0, 0, BC36*0.034*($FZ36+(BY36*$GJ36+$CG36*$GL36+CQ36*$GM36+DF36*$GO36+EA36*$GS36)/BC36)*LI36),"-"),"-")</f>
        <v>-</v>
      </c>
      <c r="LX36" s="16" t="str">
        <f>IF($A36&lt;=①基本情報と建物情報の入力!$G$20, IF(①基本情報と建物情報の入力!$H58&gt;=3, IF(BD36=0, 0, BD36*0.034*($FZ36+(BZ36*$GJ36+$CG36*$GL36+CR36*$GM36+DG36*$GO36+EB36*$GS36)/BD36)*LJ36),"-"),"-")</f>
        <v>-</v>
      </c>
      <c r="LY36" s="25" t="str">
        <f>IF($A36&lt;=①基本情報と建物情報の入力!$G$20, IF(①基本情報と建物情報の入力!$H58&gt;=3, IF(BE36=0, 0, BE36*0.034*($FZ36+(CA36*$GJ36+$CG36*$GL36+CS36*$GM36+DH36*$GO36+EC36*$GS36)/BE36)*LK36),"-"),"-")</f>
        <v>-</v>
      </c>
      <c r="LZ36" s="16" t="str">
        <f>IF($A36&lt;=①基本情報と建物情報の入力!$G$20, IF(①基本情報と建物情報の入力!$H58&gt;=1, IF(EX36=0, 0, EX36*0.034*($GA36+(CB36*$GK36+CT36*$GN36+DL36*$GQ36)/EX36)*$LL36),"-"),"-")</f>
        <v>-</v>
      </c>
      <c r="MA36" s="16" t="str">
        <f>IF($A36&lt;=①基本情報と建物情報の入力!$G$20, IF(①基本情報と建物情報の入力!$H58&gt;=2, IF(EY36=0, 0, EY36*0.034*($GA36+(CC36*$GK36+CU36*$GN36+DM36*$GQ36)/EY36)*$LL36),"-"),"-")</f>
        <v>-</v>
      </c>
      <c r="MB36" s="16" t="str">
        <f>IF($A36&lt;=①基本情報と建物情報の入力!$G$20, IF(①基本情報と建物情報の入力!$H58&gt;=3, IF(EZ36=0, 0, EZ36*0.034*($GA36+(CD36*$GK36+CV36*$GN36+DN36*$GQ36)/EZ36)*$LL36),"-"),"-")</f>
        <v>-</v>
      </c>
      <c r="MC36" s="24" t="str">
        <f>IF($A36&lt;=①基本情報と建物情報の入力!$G$20, 0.93,"-")</f>
        <v>-</v>
      </c>
      <c r="MD36" s="25" t="str">
        <f>IF($A36&lt;=①基本情報と建物情報の入力!$G$20, IF(①基本情報と建物情報の入力!$H58&gt;=1, ①基本情報と建物情報の入力!$H$69,"-"),"-")</f>
        <v>-</v>
      </c>
      <c r="ME36" s="24" t="str">
        <f>IF($A36&lt;=①基本情報と建物情報の入力!$G$20, IF(①基本情報と建物情報の入力!$H58&gt;=1, AE36*$MC36*$MD36*LH36,"-"),"-")</f>
        <v>-</v>
      </c>
      <c r="MF36" s="16" t="str">
        <f>IF($A36&lt;=①基本情報と建物情報の入力!$G$20, IF(①基本情報と建物情報の入力!$H58&gt;=1, AF36*$MC36*$MD36*LI36,"-"),"-")</f>
        <v>-</v>
      </c>
      <c r="MG36" s="16" t="str">
        <f>IF($A36&lt;=①基本情報と建物情報の入力!$G$20, IF(①基本情報と建物情報の入力!$H58&gt;=1, AG36*$MC36*$MD36*LJ36,"-"),"-")</f>
        <v>-</v>
      </c>
      <c r="MH36" s="25" t="str">
        <f>IF($A36&lt;=①基本情報と建物情報の入力!$G$20, IF(①基本情報と建物情報の入力!$H58&gt;=1, AH36*$MC36*$MD36*LK36,"-"),"-")</f>
        <v>-</v>
      </c>
      <c r="MI36" s="24" t="str">
        <f>IF($A36&lt;=①基本情報と建物情報の入力!$G$20, IF(①基本情報と建物情報の入力!$H58&gt;=2, AI36*$MC36*$MD36*LH36,"-"),"-")</f>
        <v>-</v>
      </c>
      <c r="MJ36" s="16" t="str">
        <f>IF($A36&lt;=①基本情報と建物情報の入力!$G$20, IF(①基本情報と建物情報の入力!$H58&gt;=2, AJ36*$MC36*$MD36*LI36,"-"),"-")</f>
        <v>-</v>
      </c>
      <c r="MK36" s="16" t="str">
        <f>IF($A36&lt;=①基本情報と建物情報の入力!$G$20, IF(①基本情報と建物情報の入力!$H58&gt;=2, AK36*$MC36*$MD36*LJ36,"-"),"-")</f>
        <v>-</v>
      </c>
      <c r="ML36" s="25" t="str">
        <f>IF($A36&lt;=①基本情報と建物情報の入力!$G$20, IF(①基本情報と建物情報の入力!$H58&gt;=2, AL36*$MC36*$MD36*LK36,"-"),"-")</f>
        <v>-</v>
      </c>
      <c r="MM36" s="24" t="str">
        <f>IF($A36&lt;=①基本情報と建物情報の入力!$G$20, IF(①基本情報と建物情報の入力!$H58&gt;=3, AM36*$MC36*$MD36*LH36,"-"),"-")</f>
        <v>-</v>
      </c>
      <c r="MN36" s="16" t="str">
        <f>IF($A36&lt;=①基本情報と建物情報の入力!$G$20, IF(①基本情報と建物情報の入力!$H58&gt;=3, AN36*$MC36*$MD36*LI36,"-"),"-")</f>
        <v>-</v>
      </c>
      <c r="MO36" s="16" t="str">
        <f>IF($A36&lt;=①基本情報と建物情報の入力!$G$20, IF(①基本情報と建物情報の入力!$H58&gt;=3, AO36*$MC36*$MD36*LJ36,"-"),"-")</f>
        <v>-</v>
      </c>
      <c r="MP36" s="25" t="str">
        <f>IF($A36&lt;=①基本情報と建物情報の入力!$G$20, IF(①基本情報と建物情報の入力!$H58&gt;=3, AP36*$MC36*$MD36*LK36,"-"),"-")</f>
        <v>-</v>
      </c>
      <c r="MQ36" s="16" t="str">
        <f>IF($A36&lt;=①基本情報と建物情報の入力!$G$20, IF(①基本情報と建物情報の入力!$H58&gt;=1, SUM(LN36:LQ36,LZ36,ME36:MH36), "-"), "-")</f>
        <v>-</v>
      </c>
      <c r="MR36" s="16" t="str">
        <f>IF($A36&lt;=①基本情報と建物情報の入力!$G$20, IF(①基本情報と建物情報の入力!$H58&gt;=2, SUM(LR36:LU36,MA36,MI36:ML36), "-"), "-")</f>
        <v>-</v>
      </c>
      <c r="MS36" s="16" t="str">
        <f>IF($A36&lt;=①基本情報と建物情報の入力!$G$20, IF(①基本情報と建物情報の入力!$H58&gt;=3, SUM(LV36:LY36,MB36,MM36:MP36), "-"), "-")</f>
        <v>-</v>
      </c>
      <c r="MT36" s="137" t="str">
        <f>IF($A36&lt;=①基本情報と建物情報の入力!$G$20, IF(①基本情報と建物情報の入力!$H58&gt;=1, ROUNDUP(MQ36/FV36*100,1),"-"),"-")</f>
        <v>-</v>
      </c>
      <c r="MU36" s="138" t="str">
        <f>IF($A36&lt;=①基本情報と建物情報の入力!$G$20, IF(①基本情報と建物情報の入力!$H58&gt;=2,ROUNDUP(MR36/FW36*100,1),"-"),"-")</f>
        <v>-</v>
      </c>
      <c r="MV36" s="139" t="str">
        <f>IF($A36&lt;=①基本情報と建物情報の入力!$G$20, IF(①基本情報と建物情報の入力!$H58&gt;=3, ROUNDUP(MS36/FX36*100,1),"-"),"-")</f>
        <v>-</v>
      </c>
      <c r="MW36" s="99"/>
      <c r="MX36" s="24" t="str">
        <f>IF($A36&lt;=①基本情報と建物情報の入力!$G$20, IF(①基本情報と建物情報の入力!$H58&gt;=1, 1,"-"), "-")</f>
        <v>-</v>
      </c>
      <c r="MY36" s="16" t="str">
        <f>IF($A36&lt;=①基本情報と建物情報の入力!$G$20, IF(①基本情報と建物情報の入力!$H58&gt;=2, 1,"-"), "-")</f>
        <v>-</v>
      </c>
      <c r="MZ36" s="25" t="str">
        <f>IF($A36&lt;=①基本情報と建物情報の入力!$G$20, IF(①基本情報と建物情報の入力!$H58&gt;=3, ①基本情報と建物情報の入力!$H58-2,"-"), "-")</f>
        <v>-</v>
      </c>
      <c r="NA36" s="24" t="str">
        <f>IF($A36&lt;=①基本情報と建物情報の入力!$G$20, IF(①基本情報と建物情報の入力!$H58&gt;=1, FV36*MX36, "-"),"-")</f>
        <v>-</v>
      </c>
      <c r="NB36" s="16" t="str">
        <f>IF($A36&lt;=①基本情報と建物情報の入力!$G$20, IF(①基本情報と建物情報の入力!$H58&gt;=2, FW36*MY36, "-"),"-")</f>
        <v>-</v>
      </c>
      <c r="NC36" s="25" t="str">
        <f>IF($A36&lt;=①基本情報と建物情報の入力!$G$20, IF(①基本情報と建物情報の入力!$H58&gt;=3, FX36*MZ36, "-"),"-")</f>
        <v>-</v>
      </c>
      <c r="ND36" s="24" t="str">
        <f>IF($A36&lt;=①基本情報と建物情報の入力!$G$20, IF(①基本情報と建物情報の入力!$H58&gt;=1,  JK36*MX36, "-"),"-")</f>
        <v>-</v>
      </c>
      <c r="NE36" s="16" t="str">
        <f>IF($A36&lt;=①基本情報と建物情報の入力!$G$20, IF(①基本情報と建物情報の入力!$H58&gt;=2,  JL36*MY36, "-"),"-")</f>
        <v>-</v>
      </c>
      <c r="NF36" s="25" t="str">
        <f>IF($A36&lt;=①基本情報と建物情報の入力!$G$20, IF(①基本情報と建物情報の入力!$H58&gt;=3,  JM36*MZ36, "-"),"-")</f>
        <v>-</v>
      </c>
      <c r="NG36" s="24" t="str">
        <f>IF($A36&lt;=①基本情報と建物情報の入力!$G$20, IF(①基本情報と建物情報の入力!$H58&gt;=1,  MQ36*MX36, "-"),"-")</f>
        <v>-</v>
      </c>
      <c r="NH36" s="16" t="str">
        <f>IF($A36&lt;=①基本情報と建物情報の入力!$G$20, IF(①基本情報と建物情報の入力!$H58&gt;=2,  MR36*MY36, "-"),"-")</f>
        <v>-</v>
      </c>
      <c r="NI36" s="25" t="str">
        <f>IF($A36&lt;=①基本情報と建物情報の入力!$G$20, IF(①基本情報と建物情報の入力!$H58&gt;=3,  MS36*MZ36, "-"),"-")</f>
        <v>-</v>
      </c>
      <c r="NJ36" s="112"/>
      <c r="NK36" s="112"/>
      <c r="NL36" s="99"/>
      <c r="NM36" s="209" t="str">
        <f>IF($A36&lt;=①基本情報と建物情報の入力!$G$20,IF(①基本情報と建物情報の入力!$H58&gt;=1,③一次エネルギー消費量の計算結果!E102-③一次エネルギー消費量の計算結果!F102,"-"),"-")</f>
        <v>-</v>
      </c>
      <c r="NN36" s="210" t="str">
        <f>IF($A36&lt;=①基本情報と建物情報の入力!$G$20,IF(①基本情報と建物情報の入力!$H58&gt;=2,③一次エネルギー消費量の計算結果!E103-③一次エネルギー消費量の計算結果!F103,"-"),"-")</f>
        <v>-</v>
      </c>
      <c r="NO36" s="211" t="str">
        <f>IF($A36&lt;=①基本情報と建物情報の入力!$G$20,IF(①基本情報と建物情報の入力!$H58&gt;=3,③一次エネルギー消費量の計算結果!E104-③一次エネルギー消費量の計算結果!F104,"-"),"-")</f>
        <v>-</v>
      </c>
      <c r="NP36" s="209" t="str">
        <f>IF($A36&lt;=①基本情報と建物情報の入力!$G$20,IF(①基本情報と建物情報の入力!$H58&gt;=1,③一次エネルギー消費量の計算結果!G102-③一次エネルギー消費量の計算結果!H102,"-"),"-")</f>
        <v>-</v>
      </c>
      <c r="NQ36" s="210" t="str">
        <f>IF($A36&lt;=①基本情報と建物情報の入力!$G$20,IF(①基本情報と建物情報の入力!$H58&gt;=2,③一次エネルギー消費量の計算結果!G103-③一次エネルギー消費量の計算結果!H103,"-"),"-")</f>
        <v>-</v>
      </c>
      <c r="NR36" s="211" t="str">
        <f>IF($A36&lt;=①基本情報と建物情報の入力!$G$20,IF(①基本情報と建物情報の入力!$H58&gt;=3,③一次エネルギー消費量の計算結果!G104-③一次エネルギー消費量の計算結果!H104,"-"),"-")</f>
        <v>-</v>
      </c>
      <c r="NS36" s="209" t="str">
        <f>IF($A36&lt;=①基本情報と建物情報の入力!$G$20, IF(①基本情報と建物情報の入力!$H58&gt;=1,NM36*MX36,"-"), "-")</f>
        <v>-</v>
      </c>
      <c r="NT36" s="210" t="str">
        <f>IF($A36&lt;=①基本情報と建物情報の入力!$G$20, IF(①基本情報と建物情報の入力!$H58&gt;=2,NN36*MY36,"-"), "-")</f>
        <v>-</v>
      </c>
      <c r="NU36" s="211" t="str">
        <f>IF($A36&lt;=①基本情報と建物情報の入力!$G$20, IF(①基本情報と建物情報の入力!$H58&gt;=3,NO36*MZ36,"-"), "-")</f>
        <v>-</v>
      </c>
      <c r="NV36" s="209" t="str">
        <f>IF($A36&lt;=①基本情報と建物情報の入力!$G$20, IF(①基本情報と建物情報の入力!$H58&gt;=1,NP36*MX36,"-"), "-")</f>
        <v>-</v>
      </c>
      <c r="NW36" s="210" t="str">
        <f>IF($A36&lt;=①基本情報と建物情報の入力!$G$20, IF(①基本情報と建物情報の入力!$H58&gt;=2,NQ36*MY36,"-"), "-")</f>
        <v>-</v>
      </c>
      <c r="NX36" s="210" t="str">
        <f>IF($A36&lt;=①基本情報と建物情報の入力!$G$20, IF(①基本情報と建物情報の入力!$H58&gt;=3,NR36*MZ36,"-"), "-")</f>
        <v>-</v>
      </c>
      <c r="NY36" s="112"/>
      <c r="NZ36" s="112"/>
    </row>
    <row r="37" spans="1:390" s="149" customFormat="1">
      <c r="A37" s="17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19"/>
      <c r="T37" s="119"/>
      <c r="U37" s="119"/>
      <c r="V37" s="119"/>
      <c r="W37" s="119"/>
      <c r="X37" s="119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98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98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98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98"/>
      <c r="FZ37" s="15"/>
      <c r="GA37" s="15"/>
      <c r="GB37" s="15"/>
      <c r="GC37" s="15"/>
      <c r="GD37" s="15"/>
      <c r="GE37" s="15"/>
      <c r="GF37" s="15"/>
      <c r="GG37" s="15"/>
      <c r="GH37" s="15"/>
      <c r="GI37" s="98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98"/>
      <c r="GV37" s="15"/>
      <c r="GW37" s="15"/>
      <c r="GX37" s="15"/>
      <c r="GY37" s="15"/>
      <c r="GZ37" s="98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98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98"/>
      <c r="JK37" s="15"/>
      <c r="JL37" s="15"/>
      <c r="JM37" s="15"/>
      <c r="JN37" s="15"/>
      <c r="JO37" s="15"/>
      <c r="JP37" s="15"/>
      <c r="JQ37" s="98"/>
      <c r="JR37" s="15"/>
      <c r="JS37" s="15"/>
      <c r="JT37" s="15"/>
      <c r="JU37" s="15"/>
      <c r="JV37" s="15"/>
      <c r="JW37" s="98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6"/>
      <c r="KN37" s="16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98"/>
      <c r="LH37" s="15"/>
      <c r="LI37" s="15"/>
      <c r="LJ37" s="15"/>
      <c r="LK37" s="15"/>
      <c r="LL37" s="15"/>
      <c r="LM37" s="98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6"/>
      <c r="MD37" s="16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98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98"/>
      <c r="NM37" s="15"/>
      <c r="NN37" s="15"/>
      <c r="NO37" s="15"/>
      <c r="NP37" s="15"/>
      <c r="NQ37" s="15"/>
      <c r="NR37" s="15"/>
      <c r="NY37" s="15"/>
      <c r="NZ37" s="15"/>
    </row>
    <row r="38" spans="1:390" s="149" customFormat="1">
      <c r="A38" s="17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19"/>
      <c r="T38" s="119"/>
      <c r="U38" s="119"/>
      <c r="V38" s="119"/>
      <c r="W38" s="119"/>
      <c r="X38" s="119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98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98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98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98"/>
      <c r="FZ38" s="15"/>
      <c r="GA38" s="15"/>
      <c r="GB38" s="15"/>
      <c r="GC38" s="15"/>
      <c r="GD38" s="15"/>
      <c r="GE38" s="15"/>
      <c r="GF38" s="15"/>
      <c r="GG38" s="15"/>
      <c r="GH38" s="15"/>
      <c r="GI38" s="98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98"/>
      <c r="GV38" s="15"/>
      <c r="GW38" s="15"/>
      <c r="GX38" s="15"/>
      <c r="GY38" s="15"/>
      <c r="GZ38" s="98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98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98"/>
      <c r="JK38" s="15"/>
      <c r="JL38" s="15"/>
      <c r="JM38" s="15"/>
      <c r="JN38" s="15"/>
      <c r="JO38" s="15"/>
      <c r="JP38" s="15"/>
      <c r="JQ38" s="98"/>
      <c r="JR38" s="15"/>
      <c r="JS38" s="15"/>
      <c r="JT38" s="15"/>
      <c r="JU38" s="15"/>
      <c r="JV38" s="15"/>
      <c r="JW38" s="98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98"/>
      <c r="LH38" s="15"/>
      <c r="LI38" s="15"/>
      <c r="LJ38" s="15"/>
      <c r="LK38" s="15"/>
      <c r="LL38" s="15"/>
      <c r="LM38" s="98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87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98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98"/>
      <c r="NM38" s="15"/>
      <c r="NN38" s="15"/>
      <c r="NO38" s="15"/>
      <c r="NP38" s="15"/>
      <c r="NQ38" s="15"/>
      <c r="NR38" s="15"/>
      <c r="NY38" s="15"/>
      <c r="NZ38" s="15"/>
    </row>
    <row r="39" spans="1:390" s="149" customFormat="1">
      <c r="A39" s="17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19"/>
      <c r="T39" s="119"/>
      <c r="U39" s="119"/>
      <c r="V39" s="119"/>
      <c r="W39" s="119"/>
      <c r="X39" s="119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98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98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98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98"/>
      <c r="FZ39" s="15"/>
      <c r="GA39" s="15"/>
      <c r="GB39" s="15"/>
      <c r="GC39" s="15"/>
      <c r="GD39" s="15"/>
      <c r="GE39" s="15"/>
      <c r="GF39" s="15"/>
      <c r="GG39" s="15"/>
      <c r="GH39" s="15"/>
      <c r="GI39" s="98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98"/>
      <c r="GV39" s="15"/>
      <c r="GW39" s="15"/>
      <c r="GX39" s="15"/>
      <c r="GY39" s="15"/>
      <c r="GZ39" s="98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98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98"/>
      <c r="JK39" s="15"/>
      <c r="JL39" s="15"/>
      <c r="JM39" s="15"/>
      <c r="JN39" s="15"/>
      <c r="JO39" s="15"/>
      <c r="JP39" s="15"/>
      <c r="JQ39" s="98"/>
      <c r="JR39" s="15"/>
      <c r="JS39" s="15"/>
      <c r="JT39" s="15"/>
      <c r="JU39" s="15"/>
      <c r="JV39" s="15"/>
      <c r="JW39" s="98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98"/>
      <c r="LH39" s="15"/>
      <c r="LI39" s="15"/>
      <c r="LJ39" s="15"/>
      <c r="LK39" s="15"/>
      <c r="LL39" s="15"/>
      <c r="LM39" s="98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87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98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98"/>
      <c r="NM39" s="15"/>
      <c r="NN39" s="15"/>
      <c r="NO39" s="15"/>
      <c r="NP39" s="15"/>
      <c r="NQ39" s="15"/>
      <c r="NR39" s="15"/>
      <c r="NY39" s="15"/>
      <c r="NZ39" s="15"/>
    </row>
    <row r="40" spans="1:390" s="149" customFormat="1">
      <c r="A40" s="17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19"/>
      <c r="T40" s="119"/>
      <c r="U40" s="119"/>
      <c r="V40" s="119"/>
      <c r="W40" s="119"/>
      <c r="X40" s="119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98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98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98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98"/>
      <c r="FZ40" s="15"/>
      <c r="GA40" s="15"/>
      <c r="GB40" s="15"/>
      <c r="GC40" s="15"/>
      <c r="GD40" s="15"/>
      <c r="GE40" s="15"/>
      <c r="GF40" s="15"/>
      <c r="GG40" s="15"/>
      <c r="GH40" s="15"/>
      <c r="GI40" s="98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98"/>
      <c r="GV40" s="15"/>
      <c r="GW40" s="15"/>
      <c r="GX40" s="15"/>
      <c r="GY40" s="15"/>
      <c r="GZ40" s="98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98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98"/>
      <c r="JK40" s="15"/>
      <c r="JL40" s="15"/>
      <c r="JM40" s="15"/>
      <c r="JN40" s="15"/>
      <c r="JO40" s="15"/>
      <c r="JP40" s="15"/>
      <c r="JQ40" s="98"/>
      <c r="JR40" s="15"/>
      <c r="JS40" s="15"/>
      <c r="JT40" s="15"/>
      <c r="JU40" s="15"/>
      <c r="JV40" s="15"/>
      <c r="JW40" s="98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98"/>
      <c r="LH40" s="15"/>
      <c r="LI40" s="15"/>
      <c r="LJ40" s="15"/>
      <c r="LK40" s="15"/>
      <c r="LL40" s="15"/>
      <c r="LM40" s="98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98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98"/>
      <c r="NM40" s="15"/>
      <c r="NN40" s="15"/>
      <c r="NO40" s="15"/>
      <c r="NP40" s="15"/>
      <c r="NQ40" s="15"/>
      <c r="NR40" s="15"/>
      <c r="NY40" s="15"/>
      <c r="NZ40" s="15"/>
    </row>
    <row r="41" spans="1:390" s="149" customFormat="1">
      <c r="A41" s="17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19"/>
      <c r="T41" s="119"/>
      <c r="U41" s="119"/>
      <c r="V41" s="119"/>
      <c r="W41" s="119"/>
      <c r="X41" s="119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98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98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98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98"/>
      <c r="FZ41" s="15"/>
      <c r="GA41" s="15"/>
      <c r="GB41" s="15"/>
      <c r="GC41" s="15"/>
      <c r="GD41" s="15"/>
      <c r="GE41" s="15"/>
      <c r="GF41" s="15"/>
      <c r="GG41" s="15"/>
      <c r="GH41" s="15"/>
      <c r="GI41" s="98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98"/>
      <c r="GV41" s="15"/>
      <c r="GW41" s="15"/>
      <c r="GX41" s="15"/>
      <c r="GY41" s="15"/>
      <c r="GZ41" s="98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98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98"/>
      <c r="JK41" s="15"/>
      <c r="JL41" s="15"/>
      <c r="JM41" s="15"/>
      <c r="JN41" s="15"/>
      <c r="JO41" s="15"/>
      <c r="JP41" s="15"/>
      <c r="JQ41" s="98"/>
      <c r="JR41" s="15"/>
      <c r="JS41" s="15"/>
      <c r="JT41" s="15"/>
      <c r="JU41" s="15"/>
      <c r="JV41" s="15"/>
      <c r="JW41" s="98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98"/>
      <c r="LH41" s="15"/>
      <c r="LI41" s="15"/>
      <c r="LJ41" s="15"/>
      <c r="LK41" s="15"/>
      <c r="LL41" s="15"/>
      <c r="LM41" s="98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98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98"/>
      <c r="NM41" s="15"/>
      <c r="NN41" s="15"/>
      <c r="NO41" s="15"/>
      <c r="NP41" s="15"/>
      <c r="NQ41" s="15"/>
      <c r="NR41" s="15"/>
      <c r="NY41" s="15"/>
      <c r="NZ41" s="15"/>
    </row>
  </sheetData>
  <sheetProtection algorithmName="SHA-512" hashValue="3xo+wIdoDLbGcDi7gU76Zn7Vq8zEf5oIPYTn/n3DzZqt+bVF/KWzoKd5j2hgBtxmZrZOaMivOCwCk/wsVJqyRg==" saltValue="lLoBEPtbukPgzgolpZFKKg==" spinCount="100000" sheet="1" objects="1" scenarios="1"/>
  <mergeCells count="123">
    <mergeCell ref="NM2:NO2"/>
    <mergeCell ref="NP2:NR2"/>
    <mergeCell ref="NS2:NU2"/>
    <mergeCell ref="NV2:NX2"/>
    <mergeCell ref="MT2:MV2"/>
    <mergeCell ref="KO2:KZ2"/>
    <mergeCell ref="KO3:KR3"/>
    <mergeCell ref="KS3:KV3"/>
    <mergeCell ref="KW3:KZ3"/>
    <mergeCell ref="MQ2:MS2"/>
    <mergeCell ref="MM3:MP3"/>
    <mergeCell ref="MX2:MZ2"/>
    <mergeCell ref="NA2:NC2"/>
    <mergeCell ref="ND2:NF2"/>
    <mergeCell ref="NG2:NI2"/>
    <mergeCell ref="ME3:MH3"/>
    <mergeCell ref="MI3:ML3"/>
    <mergeCell ref="LN2:LY2"/>
    <mergeCell ref="LZ2:MB2"/>
    <mergeCell ref="ME2:MP2"/>
    <mergeCell ref="MD2:MD4"/>
    <mergeCell ref="MC2:MC4"/>
    <mergeCell ref="LN3:LQ3"/>
    <mergeCell ref="LR3:LU3"/>
    <mergeCell ref="GV2:GY2"/>
    <mergeCell ref="HA2:HC2"/>
    <mergeCell ref="FZ2:GH2"/>
    <mergeCell ref="GJ2:GT2"/>
    <mergeCell ref="JR2:JV2"/>
    <mergeCell ref="LH2:LL2"/>
    <mergeCell ref="JX3:KA3"/>
    <mergeCell ref="KB3:KE3"/>
    <mergeCell ref="KF3:KI3"/>
    <mergeCell ref="JX2:KI2"/>
    <mergeCell ref="KJ2:KL2"/>
    <mergeCell ref="KN2:KN4"/>
    <mergeCell ref="LA2:LC2"/>
    <mergeCell ref="KM2:KM4"/>
    <mergeCell ref="JG2:JI2"/>
    <mergeCell ref="JK2:JM2"/>
    <mergeCell ref="JN2:JP2"/>
    <mergeCell ref="LD2:LF2"/>
    <mergeCell ref="LV3:LY3"/>
    <mergeCell ref="A2:B4"/>
    <mergeCell ref="IR2:IT2"/>
    <mergeCell ref="IU2:IW2"/>
    <mergeCell ref="IX2:IZ2"/>
    <mergeCell ref="JA2:JC2"/>
    <mergeCell ref="JD2:JF2"/>
    <mergeCell ref="IC2:IE2"/>
    <mergeCell ref="IF2:IH2"/>
    <mergeCell ref="II2:IK2"/>
    <mergeCell ref="IL2:IN2"/>
    <mergeCell ref="IO2:IQ2"/>
    <mergeCell ref="HP2:HR2"/>
    <mergeCell ref="HS2:HU2"/>
    <mergeCell ref="HV2:HX2"/>
    <mergeCell ref="HY2:IA2"/>
    <mergeCell ref="HD2:HF2"/>
    <mergeCell ref="HG2:HI2"/>
    <mergeCell ref="HJ2:HL2"/>
    <mergeCell ref="HM2:HO2"/>
    <mergeCell ref="DI2:DK2"/>
    <mergeCell ref="CP2:CS2"/>
    <mergeCell ref="CT2:CV2"/>
    <mergeCell ref="CW2:CZ2"/>
    <mergeCell ref="DA2:DD2"/>
    <mergeCell ref="DE2:DH2"/>
    <mergeCell ref="CB2:CD2"/>
    <mergeCell ref="CE2:CG2"/>
    <mergeCell ref="CH2:CK2"/>
    <mergeCell ref="CL2:CO2"/>
    <mergeCell ref="BP2:BS2"/>
    <mergeCell ref="BT2:BW2"/>
    <mergeCell ref="BX2:CA2"/>
    <mergeCell ref="BB2:BE2"/>
    <mergeCell ref="BF2:BH2"/>
    <mergeCell ref="BI2:BK2"/>
    <mergeCell ref="BL2:BN2"/>
    <mergeCell ref="AX2:BA2"/>
    <mergeCell ref="AQ2:AS2"/>
    <mergeCell ref="AT2:AW2"/>
    <mergeCell ref="L2:L3"/>
    <mergeCell ref="M2:M3"/>
    <mergeCell ref="N2:N3"/>
    <mergeCell ref="O2:O3"/>
    <mergeCell ref="P2:R2"/>
    <mergeCell ref="Y2:AA2"/>
    <mergeCell ref="AE2:AH2"/>
    <mergeCell ref="AI2:AL2"/>
    <mergeCell ref="AM2:AP2"/>
    <mergeCell ref="AB2:AD2"/>
    <mergeCell ref="S2:U2"/>
    <mergeCell ref="V2:X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ED2:EF2"/>
    <mergeCell ref="DL2:DN2"/>
    <mergeCell ref="DO2:DQ2"/>
    <mergeCell ref="DR2:DU2"/>
    <mergeCell ref="DV2:DY2"/>
    <mergeCell ref="DZ2:EC2"/>
    <mergeCell ref="EH2:EJ2"/>
    <mergeCell ref="EK2:EM2"/>
    <mergeCell ref="EN2:EP2"/>
    <mergeCell ref="EQ2:ES2"/>
    <mergeCell ref="FV2:FX2"/>
    <mergeCell ref="EU2:EW2"/>
    <mergeCell ref="EX2:EZ2"/>
    <mergeCell ref="FA2:FC2"/>
    <mergeCell ref="FD2:FF2"/>
    <mergeCell ref="FG2:FI2"/>
    <mergeCell ref="FJ2:FL2"/>
    <mergeCell ref="FM2:FO2"/>
    <mergeCell ref="FP2:FR2"/>
    <mergeCell ref="FS2:FU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1319-9D5B-48DA-BDF7-7F09FBB40197}">
  <dimension ref="A1:I12"/>
  <sheetViews>
    <sheetView workbookViewId="0"/>
  </sheetViews>
  <sheetFormatPr defaultRowHeight="16.5"/>
  <cols>
    <col min="2" max="2" width="9.625" bestFit="1" customWidth="1"/>
    <col min="3" max="3" width="14.625" bestFit="1" customWidth="1"/>
    <col min="4" max="6" width="15" bestFit="1" customWidth="1"/>
    <col min="7" max="7" width="12.125" bestFit="1" customWidth="1"/>
    <col min="8" max="8" width="12.125" customWidth="1"/>
    <col min="9" max="9" width="13.125" bestFit="1" customWidth="1"/>
  </cols>
  <sheetData>
    <row r="1" spans="1:9" ht="22.5">
      <c r="A1" s="5" t="s">
        <v>374</v>
      </c>
    </row>
    <row r="3" spans="1:9" s="95" customFormat="1" ht="66">
      <c r="A3" s="78" t="s">
        <v>30</v>
      </c>
      <c r="B3" s="78" t="s">
        <v>7</v>
      </c>
      <c r="C3" s="78" t="s">
        <v>8</v>
      </c>
      <c r="D3" s="78" t="s">
        <v>4</v>
      </c>
      <c r="E3" s="80" t="s">
        <v>376</v>
      </c>
      <c r="F3" s="80" t="s">
        <v>377</v>
      </c>
      <c r="G3" s="80" t="s">
        <v>716</v>
      </c>
      <c r="H3" s="80" t="s">
        <v>715</v>
      </c>
      <c r="I3" s="80" t="s">
        <v>375</v>
      </c>
    </row>
    <row r="4" spans="1:9">
      <c r="A4" s="77" t="s">
        <v>56</v>
      </c>
      <c r="B4" s="11"/>
      <c r="C4" s="77"/>
      <c r="D4" s="77"/>
      <c r="E4" s="77"/>
      <c r="F4" s="77"/>
      <c r="G4" s="77"/>
      <c r="H4" s="77"/>
      <c r="I4" s="77"/>
    </row>
    <row r="5" spans="1:9">
      <c r="A5" s="53"/>
      <c r="B5" s="12">
        <v>1</v>
      </c>
      <c r="C5" s="79" t="s">
        <v>35</v>
      </c>
      <c r="D5" s="79" t="s">
        <v>45</v>
      </c>
      <c r="E5" s="79" t="s">
        <v>48</v>
      </c>
      <c r="F5" s="79" t="s">
        <v>225</v>
      </c>
      <c r="G5" s="79" t="s">
        <v>202</v>
      </c>
      <c r="H5" s="79" t="s">
        <v>202</v>
      </c>
      <c r="I5" s="79" t="s">
        <v>224</v>
      </c>
    </row>
    <row r="6" spans="1:9">
      <c r="A6" s="53"/>
      <c r="B6" s="12">
        <v>2</v>
      </c>
      <c r="C6" s="79" t="s">
        <v>36</v>
      </c>
      <c r="D6" s="79" t="s">
        <v>46</v>
      </c>
      <c r="E6" s="79" t="s">
        <v>49</v>
      </c>
      <c r="F6" s="79" t="s">
        <v>224</v>
      </c>
      <c r="G6" s="79" t="s">
        <v>203</v>
      </c>
      <c r="H6" s="79" t="s">
        <v>203</v>
      </c>
      <c r="I6" s="79" t="s">
        <v>225</v>
      </c>
    </row>
    <row r="7" spans="1:9">
      <c r="A7" s="53"/>
      <c r="B7" s="12">
        <v>3</v>
      </c>
      <c r="C7" s="79" t="s">
        <v>37</v>
      </c>
      <c r="D7" s="79" t="s">
        <v>47</v>
      </c>
      <c r="E7" s="79" t="s">
        <v>50</v>
      </c>
      <c r="F7" s="53"/>
      <c r="G7" s="79" t="s">
        <v>205</v>
      </c>
      <c r="H7" s="79" t="s">
        <v>205</v>
      </c>
      <c r="I7" s="79" t="s">
        <v>260</v>
      </c>
    </row>
    <row r="8" spans="1:9">
      <c r="A8" s="53"/>
      <c r="B8" s="12">
        <v>4</v>
      </c>
      <c r="C8" s="79" t="s">
        <v>39</v>
      </c>
      <c r="D8" s="53"/>
      <c r="E8" s="79" t="s">
        <v>51</v>
      </c>
      <c r="F8" s="53"/>
      <c r="G8" s="79" t="s">
        <v>259</v>
      </c>
      <c r="H8" s="79" t="s">
        <v>259</v>
      </c>
      <c r="I8" s="53"/>
    </row>
    <row r="9" spans="1:9">
      <c r="A9" s="53"/>
      <c r="B9" s="12">
        <v>5</v>
      </c>
      <c r="C9" s="53"/>
      <c r="D9" s="53"/>
      <c r="E9" s="79" t="s">
        <v>52</v>
      </c>
      <c r="F9" s="53"/>
      <c r="G9" s="79"/>
      <c r="H9" s="79" t="s">
        <v>260</v>
      </c>
      <c r="I9" s="53"/>
    </row>
    <row r="10" spans="1:9">
      <c r="A10" s="53"/>
      <c r="B10" s="12">
        <v>6</v>
      </c>
      <c r="C10" s="53"/>
      <c r="D10" s="53"/>
      <c r="E10" s="79" t="s">
        <v>53</v>
      </c>
      <c r="F10" s="53"/>
      <c r="G10" s="53"/>
      <c r="H10" s="53"/>
      <c r="I10" s="53"/>
    </row>
    <row r="11" spans="1:9">
      <c r="A11" s="53"/>
      <c r="B11" s="12">
        <v>7</v>
      </c>
      <c r="C11" s="53"/>
      <c r="D11" s="53"/>
      <c r="E11" s="79" t="s">
        <v>54</v>
      </c>
      <c r="F11" s="53"/>
      <c r="G11" s="53"/>
      <c r="H11" s="53"/>
      <c r="I11" s="53"/>
    </row>
    <row r="12" spans="1:9">
      <c r="A12" s="54"/>
      <c r="B12" s="13">
        <v>8</v>
      </c>
      <c r="C12" s="54"/>
      <c r="D12" s="54"/>
      <c r="E12" s="105" t="s">
        <v>55</v>
      </c>
      <c r="F12" s="54"/>
      <c r="G12" s="54"/>
      <c r="H12" s="54"/>
      <c r="I12" s="54"/>
    </row>
  </sheetData>
  <sheetProtection algorithmName="SHA-512" hashValue="Z5Z7kVAWzpF7rTxqMlzwmCSdFjYOD9/nvYeWU6bU9iQ997ZVdK+/Ds9avLdNTQ0dRwL+pGg8BsyvqVy3HLn3JQ==" saltValue="MHFhuvNAmhF61ABFi93/YA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EB54-195A-498F-81E8-E5BC2CBAC610}">
  <dimension ref="A1:D14"/>
  <sheetViews>
    <sheetView workbookViewId="0"/>
  </sheetViews>
  <sheetFormatPr defaultColWidth="8.875" defaultRowHeight="16.5"/>
  <sheetData>
    <row r="1" spans="1:4" ht="19.5">
      <c r="A1" s="219" t="s">
        <v>64</v>
      </c>
    </row>
    <row r="2" spans="1:4">
      <c r="A2" s="21" t="s">
        <v>69</v>
      </c>
      <c r="B2" s="22" t="s">
        <v>70</v>
      </c>
      <c r="C2" s="22" t="s">
        <v>71</v>
      </c>
      <c r="D2" s="22" t="s">
        <v>72</v>
      </c>
    </row>
    <row r="3" spans="1:4">
      <c r="A3" s="7">
        <f>①基本情報と建物情報の入力!G22</f>
        <v>0</v>
      </c>
      <c r="B3" s="7" t="e">
        <f>INDEX(B7:B14,MATCH($A$3,$A$7:$A$14,0),)</f>
        <v>#N/A</v>
      </c>
      <c r="C3" s="7" t="e">
        <f t="shared" ref="C3:D3" si="0">INDEX(C7:C14,MATCH($A$3,$A$7:$A$14,0),)</f>
        <v>#N/A</v>
      </c>
      <c r="D3" s="7" t="e">
        <f t="shared" si="0"/>
        <v>#N/A</v>
      </c>
    </row>
    <row r="5" spans="1:4">
      <c r="A5" s="220" t="s">
        <v>63</v>
      </c>
    </row>
    <row r="6" spans="1:4">
      <c r="A6" s="21" t="s">
        <v>69</v>
      </c>
      <c r="B6" s="22" t="s">
        <v>70</v>
      </c>
      <c r="C6" s="22" t="s">
        <v>71</v>
      </c>
      <c r="D6" s="22" t="s">
        <v>72</v>
      </c>
    </row>
    <row r="7" spans="1:4">
      <c r="A7" s="18" t="s">
        <v>48</v>
      </c>
      <c r="B7" s="18" t="s">
        <v>50</v>
      </c>
      <c r="C7" s="18" t="s">
        <v>52</v>
      </c>
      <c r="D7" s="18" t="s">
        <v>54</v>
      </c>
    </row>
    <row r="8" spans="1:4">
      <c r="A8" s="19" t="s">
        <v>49</v>
      </c>
      <c r="B8" s="19" t="s">
        <v>51</v>
      </c>
      <c r="C8" s="19" t="s">
        <v>53</v>
      </c>
      <c r="D8" s="19" t="s">
        <v>55</v>
      </c>
    </row>
    <row r="9" spans="1:4">
      <c r="A9" s="19" t="s">
        <v>50</v>
      </c>
      <c r="B9" s="19" t="s">
        <v>52</v>
      </c>
      <c r="C9" s="19" t="s">
        <v>54</v>
      </c>
      <c r="D9" s="19" t="s">
        <v>48</v>
      </c>
    </row>
    <row r="10" spans="1:4">
      <c r="A10" s="19" t="s">
        <v>51</v>
      </c>
      <c r="B10" s="19" t="s">
        <v>53</v>
      </c>
      <c r="C10" s="19" t="s">
        <v>55</v>
      </c>
      <c r="D10" s="19" t="s">
        <v>49</v>
      </c>
    </row>
    <row r="11" spans="1:4">
      <c r="A11" s="19" t="s">
        <v>52</v>
      </c>
      <c r="B11" s="19" t="s">
        <v>54</v>
      </c>
      <c r="C11" s="19" t="s">
        <v>48</v>
      </c>
      <c r="D11" s="19" t="s">
        <v>50</v>
      </c>
    </row>
    <row r="12" spans="1:4">
      <c r="A12" s="19" t="s">
        <v>53</v>
      </c>
      <c r="B12" s="19" t="s">
        <v>55</v>
      </c>
      <c r="C12" s="19" t="s">
        <v>49</v>
      </c>
      <c r="D12" s="19" t="s">
        <v>51</v>
      </c>
    </row>
    <row r="13" spans="1:4">
      <c r="A13" s="19" t="s">
        <v>54</v>
      </c>
      <c r="B13" s="19" t="s">
        <v>48</v>
      </c>
      <c r="C13" s="19" t="s">
        <v>50</v>
      </c>
      <c r="D13" s="19" t="s">
        <v>52</v>
      </c>
    </row>
    <row r="14" spans="1:4">
      <c r="A14" s="20" t="s">
        <v>55</v>
      </c>
      <c r="B14" s="20" t="s">
        <v>62</v>
      </c>
      <c r="C14" s="20" t="s">
        <v>51</v>
      </c>
      <c r="D14" s="20" t="s">
        <v>53</v>
      </c>
    </row>
  </sheetData>
  <sheetProtection algorithmName="SHA-512" hashValue="d7C1O4WA0ZvSyupiHWrDaP19JEgvaqFYihwu9MxSAuI4FAk831TVo4+esPCIWB9JigoS2XLA6EiJarDLKzhigw==" saltValue="c6y6A+QdlsFpqInnGlymKQ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9374-D73C-46DF-B3D7-5AB48C7B6A7E}">
  <dimension ref="A1:I30"/>
  <sheetViews>
    <sheetView workbookViewId="0"/>
  </sheetViews>
  <sheetFormatPr defaultRowHeight="16.5"/>
  <sheetData>
    <row r="1" spans="1:9" ht="19.5">
      <c r="A1" s="219" t="s">
        <v>188</v>
      </c>
    </row>
    <row r="2" spans="1:9">
      <c r="A2" t="s">
        <v>189</v>
      </c>
      <c r="B2" t="s">
        <v>190</v>
      </c>
    </row>
    <row r="4" spans="1:9">
      <c r="A4" s="220" t="s">
        <v>191</v>
      </c>
    </row>
    <row r="5" spans="1:9" s="1" customFormat="1">
      <c r="A5" s="377" t="s">
        <v>176</v>
      </c>
      <c r="B5" s="376" t="s">
        <v>177</v>
      </c>
      <c r="C5" s="376"/>
      <c r="D5" s="376"/>
      <c r="E5" s="376"/>
      <c r="F5" s="376"/>
      <c r="G5" s="376"/>
      <c r="H5" s="376"/>
      <c r="I5" s="376"/>
    </row>
    <row r="6" spans="1:9" s="1" customFormat="1">
      <c r="A6" s="376"/>
      <c r="B6" s="48">
        <v>1</v>
      </c>
      <c r="C6" s="48">
        <v>2</v>
      </c>
      <c r="D6" s="48">
        <v>3</v>
      </c>
      <c r="E6" s="48">
        <v>4</v>
      </c>
      <c r="F6" s="48">
        <v>5</v>
      </c>
      <c r="G6" s="48">
        <v>6</v>
      </c>
      <c r="H6" s="48">
        <v>7</v>
      </c>
      <c r="I6" s="48">
        <v>8</v>
      </c>
    </row>
    <row r="7" spans="1:9">
      <c r="A7" s="49" t="s">
        <v>178</v>
      </c>
      <c r="B7" s="72">
        <v>1</v>
      </c>
      <c r="C7" s="72">
        <v>1</v>
      </c>
      <c r="D7" s="72">
        <v>1</v>
      </c>
      <c r="E7" s="72">
        <v>1</v>
      </c>
      <c r="F7" s="72">
        <v>1</v>
      </c>
      <c r="G7" s="72">
        <v>1</v>
      </c>
      <c r="H7" s="72">
        <v>1</v>
      </c>
      <c r="I7" s="100">
        <v>0</v>
      </c>
    </row>
    <row r="8" spans="1:9">
      <c r="A8" s="49" t="s">
        <v>179</v>
      </c>
      <c r="B8" s="50">
        <v>0.26</v>
      </c>
      <c r="C8" s="50">
        <v>0.26300000000000001</v>
      </c>
      <c r="D8" s="50">
        <v>0.28399999999999997</v>
      </c>
      <c r="E8" s="50">
        <v>0.25600000000000001</v>
      </c>
      <c r="F8" s="50">
        <v>0.23799999999999999</v>
      </c>
      <c r="G8" s="50">
        <v>0.26100000000000001</v>
      </c>
      <c r="H8" s="50">
        <v>0.22700000000000001</v>
      </c>
      <c r="I8" s="100">
        <v>0</v>
      </c>
    </row>
    <row r="9" spans="1:9">
      <c r="A9" s="49" t="s">
        <v>180</v>
      </c>
      <c r="B9" s="50">
        <v>0.33300000000000002</v>
      </c>
      <c r="C9" s="50">
        <v>0.34100000000000003</v>
      </c>
      <c r="D9" s="50">
        <v>0.34799999999999998</v>
      </c>
      <c r="E9" s="50">
        <v>0.33</v>
      </c>
      <c r="F9" s="50">
        <v>0.31</v>
      </c>
      <c r="G9" s="50">
        <v>0.32500000000000001</v>
      </c>
      <c r="H9" s="50">
        <v>0.28100000000000003</v>
      </c>
      <c r="I9" s="100">
        <v>0</v>
      </c>
    </row>
    <row r="10" spans="1:9">
      <c r="A10" s="49" t="s">
        <v>181</v>
      </c>
      <c r="B10" s="50">
        <v>0.56399999999999995</v>
      </c>
      <c r="C10" s="50">
        <v>0.55400000000000005</v>
      </c>
      <c r="D10" s="50">
        <v>0.54</v>
      </c>
      <c r="E10" s="50">
        <v>0.53100000000000003</v>
      </c>
      <c r="F10" s="50">
        <v>0.56799999999999995</v>
      </c>
      <c r="G10" s="50">
        <v>0.57899999999999996</v>
      </c>
      <c r="H10" s="50">
        <v>0.54300000000000004</v>
      </c>
      <c r="I10" s="100">
        <v>0</v>
      </c>
    </row>
    <row r="11" spans="1:9">
      <c r="A11" s="49" t="s">
        <v>182</v>
      </c>
      <c r="B11" s="50">
        <v>0.82299999999999995</v>
      </c>
      <c r="C11" s="50">
        <v>0.76600000000000001</v>
      </c>
      <c r="D11" s="50">
        <v>0.751</v>
      </c>
      <c r="E11" s="50">
        <v>0.72399999999999998</v>
      </c>
      <c r="F11" s="50">
        <v>0.84599999999999997</v>
      </c>
      <c r="G11" s="50">
        <v>0.83299999999999996</v>
      </c>
      <c r="H11" s="50">
        <v>0.84299999999999997</v>
      </c>
      <c r="I11" s="100">
        <v>0</v>
      </c>
    </row>
    <row r="12" spans="1:9">
      <c r="A12" s="49" t="s">
        <v>183</v>
      </c>
      <c r="B12" s="50">
        <v>0.93500000000000005</v>
      </c>
      <c r="C12" s="50">
        <v>0.85599999999999998</v>
      </c>
      <c r="D12" s="50">
        <v>0.85099999999999998</v>
      </c>
      <c r="E12" s="50">
        <v>0.81499999999999995</v>
      </c>
      <c r="F12" s="50">
        <v>0.98299999999999998</v>
      </c>
      <c r="G12" s="50">
        <v>0.93600000000000005</v>
      </c>
      <c r="H12" s="50">
        <v>1.0229999999999999</v>
      </c>
      <c r="I12" s="100">
        <v>0</v>
      </c>
    </row>
    <row r="13" spans="1:9">
      <c r="A13" s="49" t="s">
        <v>184</v>
      </c>
      <c r="B13" s="50">
        <v>0.79</v>
      </c>
      <c r="C13" s="50">
        <v>0.753</v>
      </c>
      <c r="D13" s="50">
        <v>0.75</v>
      </c>
      <c r="E13" s="50">
        <v>0.72299999999999998</v>
      </c>
      <c r="F13" s="50">
        <v>0.81499999999999995</v>
      </c>
      <c r="G13" s="50">
        <v>0.76300000000000001</v>
      </c>
      <c r="H13" s="50">
        <v>0.84799999999999998</v>
      </c>
      <c r="I13" s="100">
        <v>0</v>
      </c>
    </row>
    <row r="14" spans="1:9">
      <c r="A14" s="49" t="s">
        <v>185</v>
      </c>
      <c r="B14" s="50">
        <v>0.53500000000000003</v>
      </c>
      <c r="C14" s="50">
        <v>0.54400000000000004</v>
      </c>
      <c r="D14" s="50">
        <v>0.54200000000000004</v>
      </c>
      <c r="E14" s="50">
        <v>0.52700000000000002</v>
      </c>
      <c r="F14" s="50">
        <v>0.53800000000000003</v>
      </c>
      <c r="G14" s="50">
        <v>0.52300000000000002</v>
      </c>
      <c r="H14" s="50">
        <v>0.54800000000000004</v>
      </c>
      <c r="I14" s="100">
        <v>0</v>
      </c>
    </row>
    <row r="15" spans="1:9">
      <c r="A15" s="49" t="s">
        <v>186</v>
      </c>
      <c r="B15" s="50">
        <v>0.32500000000000001</v>
      </c>
      <c r="C15" s="50">
        <v>0.34100000000000003</v>
      </c>
      <c r="D15" s="50">
        <v>0.35099999999999998</v>
      </c>
      <c r="E15" s="50">
        <v>0.32600000000000001</v>
      </c>
      <c r="F15" s="50">
        <v>0.29699999999999999</v>
      </c>
      <c r="G15" s="50">
        <v>0.317</v>
      </c>
      <c r="H15" s="50">
        <v>0.28399999999999997</v>
      </c>
      <c r="I15" s="100">
        <v>0</v>
      </c>
    </row>
    <row r="16" spans="1:9">
      <c r="A16" s="49" t="s">
        <v>187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100">
        <v>0</v>
      </c>
    </row>
    <row r="17" spans="1:9">
      <c r="B17" s="1"/>
      <c r="C17" s="1"/>
      <c r="D17" s="1"/>
      <c r="E17" s="1"/>
      <c r="F17" s="1"/>
      <c r="G17" s="1"/>
      <c r="H17" s="1"/>
      <c r="I17" s="1"/>
    </row>
    <row r="18" spans="1:9">
      <c r="A18" s="220" t="s">
        <v>192</v>
      </c>
    </row>
    <row r="19" spans="1:9">
      <c r="A19" s="377" t="s">
        <v>176</v>
      </c>
      <c r="B19" s="376" t="s">
        <v>177</v>
      </c>
      <c r="C19" s="376"/>
      <c r="D19" s="376"/>
      <c r="E19" s="376"/>
      <c r="F19" s="376"/>
      <c r="G19" s="376"/>
      <c r="H19" s="376"/>
      <c r="I19" s="376"/>
    </row>
    <row r="20" spans="1:9">
      <c r="A20" s="376"/>
      <c r="B20" s="48">
        <v>1</v>
      </c>
      <c r="C20" s="48">
        <v>2</v>
      </c>
      <c r="D20" s="48">
        <v>3</v>
      </c>
      <c r="E20" s="48">
        <v>4</v>
      </c>
      <c r="F20" s="48">
        <v>5</v>
      </c>
      <c r="G20" s="48">
        <v>6</v>
      </c>
      <c r="H20" s="48">
        <v>7</v>
      </c>
      <c r="I20" s="48">
        <v>8</v>
      </c>
    </row>
    <row r="21" spans="1:9">
      <c r="A21" s="49" t="s">
        <v>178</v>
      </c>
      <c r="B21" s="72">
        <v>1</v>
      </c>
      <c r="C21" s="72">
        <v>1</v>
      </c>
      <c r="D21" s="72">
        <v>1</v>
      </c>
      <c r="E21" s="72">
        <v>1</v>
      </c>
      <c r="F21" s="72">
        <v>1</v>
      </c>
      <c r="G21" s="72">
        <v>1</v>
      </c>
      <c r="H21" s="72">
        <v>1</v>
      </c>
      <c r="I21" s="72">
        <v>1</v>
      </c>
    </row>
    <row r="22" spans="1:9">
      <c r="A22" s="49" t="s">
        <v>179</v>
      </c>
      <c r="B22" s="50">
        <v>0.32900000000000001</v>
      </c>
      <c r="C22" s="50">
        <v>0.34100000000000003</v>
      </c>
      <c r="D22" s="50">
        <v>0.33500000000000002</v>
      </c>
      <c r="E22" s="50">
        <v>0.32200000000000001</v>
      </c>
      <c r="F22" s="50">
        <v>0.373</v>
      </c>
      <c r="G22" s="50">
        <v>0.34100000000000003</v>
      </c>
      <c r="H22" s="50">
        <v>0.307</v>
      </c>
      <c r="I22" s="50">
        <v>0.32500000000000001</v>
      </c>
    </row>
    <row r="23" spans="1:9">
      <c r="A23" s="49" t="s">
        <v>180</v>
      </c>
      <c r="B23" s="50">
        <v>0.43</v>
      </c>
      <c r="C23" s="50">
        <v>0.41199999999999998</v>
      </c>
      <c r="D23" s="50">
        <v>0.39</v>
      </c>
      <c r="E23" s="50">
        <v>0.42599999999999999</v>
      </c>
      <c r="F23" s="50">
        <v>0.437</v>
      </c>
      <c r="G23" s="50">
        <v>0.43099999999999999</v>
      </c>
      <c r="H23" s="50">
        <v>0.41499999999999998</v>
      </c>
      <c r="I23" s="50">
        <v>0.41399999999999998</v>
      </c>
    </row>
    <row r="24" spans="1:9">
      <c r="A24" s="49" t="s">
        <v>181</v>
      </c>
      <c r="B24" s="50">
        <v>0.54500000000000004</v>
      </c>
      <c r="C24" s="50">
        <v>0.503</v>
      </c>
      <c r="D24" s="50">
        <v>0.46800000000000003</v>
      </c>
      <c r="E24" s="50">
        <v>0.51800000000000002</v>
      </c>
      <c r="F24" s="50">
        <v>0.5</v>
      </c>
      <c r="G24" s="50">
        <v>0.51200000000000001</v>
      </c>
      <c r="H24" s="50">
        <v>0.50900000000000001</v>
      </c>
      <c r="I24" s="50">
        <v>0.51500000000000001</v>
      </c>
    </row>
    <row r="25" spans="1:9">
      <c r="A25" s="49" t="s">
        <v>182</v>
      </c>
      <c r="B25" s="50">
        <v>0.56000000000000005</v>
      </c>
      <c r="C25" s="50">
        <v>0.52700000000000002</v>
      </c>
      <c r="D25" s="50">
        <v>0.48699999999999999</v>
      </c>
      <c r="E25" s="50">
        <v>0.50800000000000001</v>
      </c>
      <c r="F25" s="50">
        <v>0.5</v>
      </c>
      <c r="G25" s="50">
        <v>0.498</v>
      </c>
      <c r="H25" s="50">
        <v>0.49</v>
      </c>
      <c r="I25" s="50">
        <v>0.52800000000000002</v>
      </c>
    </row>
    <row r="26" spans="1:9">
      <c r="A26" s="49" t="s">
        <v>183</v>
      </c>
      <c r="B26" s="50">
        <v>0.502</v>
      </c>
      <c r="C26" s="50">
        <v>0.50700000000000001</v>
      </c>
      <c r="D26" s="50">
        <v>0.47599999999999998</v>
      </c>
      <c r="E26" s="50">
        <v>0.437</v>
      </c>
      <c r="F26" s="50">
        <v>0.47199999999999998</v>
      </c>
      <c r="G26" s="50">
        <v>0.434</v>
      </c>
      <c r="H26" s="50">
        <v>0.41199999999999998</v>
      </c>
      <c r="I26" s="50">
        <v>0.48</v>
      </c>
    </row>
    <row r="27" spans="1:9">
      <c r="A27" s="49" t="s">
        <v>184</v>
      </c>
      <c r="B27" s="50">
        <v>0.52600000000000002</v>
      </c>
      <c r="C27" s="50">
        <v>0.54800000000000004</v>
      </c>
      <c r="D27" s="50">
        <v>0.55000000000000004</v>
      </c>
      <c r="E27" s="50">
        <v>0.48099999999999998</v>
      </c>
      <c r="F27" s="50">
        <v>0.52</v>
      </c>
      <c r="G27" s="50">
        <v>0.49099999999999999</v>
      </c>
      <c r="H27" s="50">
        <v>0.47899999999999998</v>
      </c>
      <c r="I27" s="50">
        <v>0.51700000000000002</v>
      </c>
    </row>
    <row r="28" spans="1:9">
      <c r="A28" s="49" t="s">
        <v>185</v>
      </c>
      <c r="B28" s="50">
        <v>0.50800000000000001</v>
      </c>
      <c r="C28" s="50">
        <v>0.52900000000000003</v>
      </c>
      <c r="D28" s="50">
        <v>0.55300000000000005</v>
      </c>
      <c r="E28" s="50">
        <v>0.48099999999999998</v>
      </c>
      <c r="F28" s="50">
        <v>0.51800000000000002</v>
      </c>
      <c r="G28" s="50">
        <v>0.504</v>
      </c>
      <c r="H28" s="50">
        <v>0.495</v>
      </c>
      <c r="I28" s="50">
        <v>0.505</v>
      </c>
    </row>
    <row r="29" spans="1:9">
      <c r="A29" s="49" t="s">
        <v>186</v>
      </c>
      <c r="B29" s="50">
        <v>0.41099999999999998</v>
      </c>
      <c r="C29" s="50">
        <v>0.42799999999999999</v>
      </c>
      <c r="D29" s="50">
        <v>0.44700000000000001</v>
      </c>
      <c r="E29" s="50">
        <v>0.40100000000000002</v>
      </c>
      <c r="F29" s="50">
        <v>0.442</v>
      </c>
      <c r="G29" s="50">
        <v>0.42699999999999999</v>
      </c>
      <c r="H29" s="50">
        <v>0.40600000000000003</v>
      </c>
      <c r="I29" s="50">
        <v>0.41099999999999998</v>
      </c>
    </row>
    <row r="30" spans="1:9">
      <c r="A30" s="49" t="s">
        <v>187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</row>
  </sheetData>
  <sheetProtection algorithmName="SHA-512" hashValue="l43PC4T/yVccghYNV4c3ohdvhCQwwEFh7vPf5PCat/jyolAeenMgU7Vhe80iVoNxDnPcSTf1nHmRfscuHrbtcQ==" saltValue="XuiVZfpstCUWpwCzQIkVWQ==" spinCount="100000" sheet="1" objects="1" scenarios="1"/>
  <mergeCells count="4">
    <mergeCell ref="B19:I19"/>
    <mergeCell ref="A19:A20"/>
    <mergeCell ref="B5:I5"/>
    <mergeCell ref="A5:A6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F21A-188D-44D1-BB1B-FF7CF6E75722}">
  <dimension ref="A1:M204"/>
  <sheetViews>
    <sheetView workbookViewId="0"/>
  </sheetViews>
  <sheetFormatPr defaultRowHeight="16.5"/>
  <cols>
    <col min="1" max="1" width="9.875" bestFit="1" customWidth="1"/>
    <col min="2" max="2" width="11" bestFit="1" customWidth="1"/>
    <col min="3" max="4" width="11.625" bestFit="1" customWidth="1"/>
    <col min="5" max="5" width="9.625" bestFit="1" customWidth="1"/>
    <col min="6" max="6" width="58.5" bestFit="1" customWidth="1"/>
  </cols>
  <sheetData>
    <row r="1" spans="1:13" ht="19.5">
      <c r="A1" s="219" t="s">
        <v>194</v>
      </c>
    </row>
    <row r="2" spans="1:13">
      <c r="A2" t="s">
        <v>189</v>
      </c>
      <c r="B2" t="s">
        <v>197</v>
      </c>
    </row>
    <row r="4" spans="1:13">
      <c r="A4" s="220" t="s">
        <v>208</v>
      </c>
    </row>
    <row r="5" spans="1:13" s="1" customFormat="1">
      <c r="A5" s="380" t="s">
        <v>204</v>
      </c>
      <c r="B5" s="380" t="s">
        <v>193</v>
      </c>
      <c r="C5" s="326" t="s">
        <v>199</v>
      </c>
      <c r="D5" s="326"/>
      <c r="E5" s="380" t="s">
        <v>195</v>
      </c>
      <c r="F5" s="326" t="s">
        <v>196</v>
      </c>
    </row>
    <row r="6" spans="1:13" s="1" customFormat="1">
      <c r="A6" s="381"/>
      <c r="B6" s="381"/>
      <c r="C6" s="382" t="s">
        <v>200</v>
      </c>
      <c r="D6" s="379"/>
      <c r="E6" s="381"/>
      <c r="F6" s="381"/>
    </row>
    <row r="7" spans="1:13">
      <c r="A7" s="32" t="s">
        <v>201</v>
      </c>
      <c r="B7" s="29" t="s">
        <v>35</v>
      </c>
      <c r="C7" s="383" t="s">
        <v>202</v>
      </c>
      <c r="D7" s="384"/>
      <c r="E7" s="56">
        <v>0</v>
      </c>
      <c r="F7" s="57"/>
    </row>
    <row r="8" spans="1:13">
      <c r="A8" s="53"/>
      <c r="B8" s="29" t="s">
        <v>35</v>
      </c>
      <c r="C8" s="383" t="s">
        <v>203</v>
      </c>
      <c r="D8" s="384"/>
      <c r="E8" s="56">
        <v>0</v>
      </c>
      <c r="F8" s="57"/>
    </row>
    <row r="9" spans="1:13">
      <c r="A9" s="53"/>
      <c r="B9" s="29" t="s">
        <v>35</v>
      </c>
      <c r="C9" s="383" t="s">
        <v>205</v>
      </c>
      <c r="D9" s="384"/>
      <c r="E9" s="56">
        <v>0</v>
      </c>
      <c r="F9" s="57"/>
    </row>
    <row r="10" spans="1:13">
      <c r="A10" s="53"/>
      <c r="B10" s="31" t="s">
        <v>35</v>
      </c>
      <c r="C10" s="385" t="s">
        <v>206</v>
      </c>
      <c r="D10" s="386"/>
      <c r="E10" s="58">
        <v>0</v>
      </c>
      <c r="F10" s="59"/>
    </row>
    <row r="11" spans="1:13">
      <c r="A11" s="53"/>
      <c r="B11" s="27" t="s">
        <v>36</v>
      </c>
      <c r="C11" s="378" t="s">
        <v>113</v>
      </c>
      <c r="D11" s="379"/>
      <c r="E11" s="52">
        <v>0.6</v>
      </c>
      <c r="F11" s="28" t="s">
        <v>213</v>
      </c>
    </row>
    <row r="12" spans="1:13">
      <c r="A12" s="53"/>
      <c r="B12" s="10" t="s">
        <v>37</v>
      </c>
      <c r="C12" s="378" t="s">
        <v>113</v>
      </c>
      <c r="D12" s="379"/>
      <c r="E12" s="52">
        <v>0</v>
      </c>
      <c r="F12" s="28"/>
    </row>
    <row r="13" spans="1:13">
      <c r="A13" s="54"/>
      <c r="B13" s="27" t="s">
        <v>39</v>
      </c>
      <c r="C13" s="378" t="s">
        <v>113</v>
      </c>
      <c r="D13" s="379"/>
      <c r="E13" s="52">
        <v>0</v>
      </c>
      <c r="F13" s="28" t="s">
        <v>198</v>
      </c>
    </row>
    <row r="15" spans="1:13">
      <c r="A15" s="220" t="s">
        <v>207</v>
      </c>
    </row>
    <row r="16" spans="1:13" s="1" customFormat="1" ht="16.5" customHeight="1">
      <c r="A16" s="380" t="s">
        <v>204</v>
      </c>
      <c r="B16" s="380" t="s">
        <v>193</v>
      </c>
      <c r="C16" s="326" t="s">
        <v>199</v>
      </c>
      <c r="D16" s="326"/>
      <c r="E16" s="380" t="s">
        <v>195</v>
      </c>
      <c r="F16" s="326" t="s">
        <v>196</v>
      </c>
      <c r="H16"/>
      <c r="I16"/>
      <c r="J16"/>
      <c r="K16"/>
      <c r="L16"/>
      <c r="M16"/>
    </row>
    <row r="17" spans="1:13" s="1" customFormat="1">
      <c r="A17" s="381"/>
      <c r="B17" s="381"/>
      <c r="C17" s="49" t="s">
        <v>200</v>
      </c>
      <c r="D17" s="49" t="s">
        <v>210</v>
      </c>
      <c r="E17" s="381"/>
      <c r="F17" s="381"/>
      <c r="H17"/>
      <c r="I17"/>
      <c r="J17"/>
      <c r="K17"/>
      <c r="L17"/>
      <c r="M17"/>
    </row>
    <row r="18" spans="1:13">
      <c r="A18" s="32" t="s">
        <v>209</v>
      </c>
      <c r="B18" s="30" t="s">
        <v>35</v>
      </c>
      <c r="C18" s="30" t="s">
        <v>202</v>
      </c>
      <c r="D18" s="60" t="s">
        <v>202</v>
      </c>
      <c r="E18" s="55">
        <v>0</v>
      </c>
      <c r="F18" s="63"/>
    </row>
    <row r="19" spans="1:13">
      <c r="A19" s="53"/>
      <c r="B19" s="29" t="s">
        <v>35</v>
      </c>
      <c r="C19" s="29" t="s">
        <v>202</v>
      </c>
      <c r="D19" s="61" t="s">
        <v>203</v>
      </c>
      <c r="E19" s="56">
        <v>0</v>
      </c>
      <c r="F19" s="57"/>
    </row>
    <row r="20" spans="1:13">
      <c r="A20" s="53"/>
      <c r="B20" s="29" t="s">
        <v>35</v>
      </c>
      <c r="C20" s="29" t="s">
        <v>202</v>
      </c>
      <c r="D20" s="61" t="s">
        <v>205</v>
      </c>
      <c r="E20" s="56">
        <v>0</v>
      </c>
      <c r="F20" s="57"/>
    </row>
    <row r="21" spans="1:13">
      <c r="A21" s="53"/>
      <c r="B21" s="31" t="s">
        <v>35</v>
      </c>
      <c r="C21" s="31" t="s">
        <v>202</v>
      </c>
      <c r="D21" s="62" t="s">
        <v>206</v>
      </c>
      <c r="E21" s="58">
        <v>0</v>
      </c>
      <c r="F21" s="59"/>
    </row>
    <row r="22" spans="1:13">
      <c r="A22" s="53"/>
      <c r="B22" s="30" t="s">
        <v>35</v>
      </c>
      <c r="C22" s="30" t="s">
        <v>211</v>
      </c>
      <c r="D22" s="60" t="s">
        <v>202</v>
      </c>
      <c r="E22" s="55">
        <v>0</v>
      </c>
      <c r="F22" s="63"/>
    </row>
    <row r="23" spans="1:13">
      <c r="A23" s="53"/>
      <c r="B23" s="29" t="s">
        <v>35</v>
      </c>
      <c r="C23" s="29" t="s">
        <v>211</v>
      </c>
      <c r="D23" s="61" t="s">
        <v>203</v>
      </c>
      <c r="E23" s="56">
        <v>0</v>
      </c>
      <c r="F23" s="57"/>
    </row>
    <row r="24" spans="1:13">
      <c r="A24" s="53"/>
      <c r="B24" s="29" t="s">
        <v>35</v>
      </c>
      <c r="C24" s="29" t="s">
        <v>211</v>
      </c>
      <c r="D24" s="61" t="s">
        <v>205</v>
      </c>
      <c r="E24" s="56">
        <v>2.1</v>
      </c>
      <c r="F24" s="57"/>
    </row>
    <row r="25" spans="1:13">
      <c r="A25" s="53"/>
      <c r="B25" s="31" t="s">
        <v>35</v>
      </c>
      <c r="C25" s="31" t="s">
        <v>211</v>
      </c>
      <c r="D25" s="62" t="s">
        <v>206</v>
      </c>
      <c r="E25" s="58">
        <v>0</v>
      </c>
      <c r="F25" s="59"/>
    </row>
    <row r="26" spans="1:13">
      <c r="A26" s="53"/>
      <c r="B26" s="30" t="s">
        <v>35</v>
      </c>
      <c r="C26" s="30" t="s">
        <v>205</v>
      </c>
      <c r="D26" s="60" t="s">
        <v>202</v>
      </c>
      <c r="E26" s="55">
        <v>0</v>
      </c>
      <c r="F26" s="63"/>
    </row>
    <row r="27" spans="1:13">
      <c r="A27" s="53"/>
      <c r="B27" s="29" t="s">
        <v>35</v>
      </c>
      <c r="C27" s="29" t="s">
        <v>205</v>
      </c>
      <c r="D27" s="61" t="s">
        <v>203</v>
      </c>
      <c r="E27" s="56">
        <v>2.1</v>
      </c>
      <c r="F27" s="57"/>
    </row>
    <row r="28" spans="1:13">
      <c r="A28" s="53"/>
      <c r="B28" s="29" t="s">
        <v>35</v>
      </c>
      <c r="C28" s="29" t="s">
        <v>205</v>
      </c>
      <c r="D28" s="61" t="s">
        <v>205</v>
      </c>
      <c r="E28" s="56">
        <v>1.2</v>
      </c>
      <c r="F28" s="57"/>
    </row>
    <row r="29" spans="1:13">
      <c r="A29" s="53"/>
      <c r="B29" s="31" t="s">
        <v>35</v>
      </c>
      <c r="C29" s="31" t="s">
        <v>205</v>
      </c>
      <c r="D29" s="62" t="s">
        <v>206</v>
      </c>
      <c r="E29" s="58">
        <v>0</v>
      </c>
      <c r="F29" s="59"/>
    </row>
    <row r="30" spans="1:13">
      <c r="A30" s="53"/>
      <c r="B30" s="30" t="s">
        <v>35</v>
      </c>
      <c r="C30" s="30" t="s">
        <v>212</v>
      </c>
      <c r="D30" s="60" t="s">
        <v>202</v>
      </c>
      <c r="E30" s="55">
        <v>0</v>
      </c>
      <c r="F30" s="63"/>
    </row>
    <row r="31" spans="1:13">
      <c r="A31" s="53"/>
      <c r="B31" s="29" t="s">
        <v>35</v>
      </c>
      <c r="C31" s="29" t="s">
        <v>212</v>
      </c>
      <c r="D31" s="61" t="s">
        <v>203</v>
      </c>
      <c r="E31" s="56">
        <v>0</v>
      </c>
      <c r="F31" s="57"/>
    </row>
    <row r="32" spans="1:13">
      <c r="A32" s="53"/>
      <c r="B32" s="29" t="s">
        <v>35</v>
      </c>
      <c r="C32" s="29" t="s">
        <v>212</v>
      </c>
      <c r="D32" s="61" t="s">
        <v>205</v>
      </c>
      <c r="E32" s="56">
        <v>0</v>
      </c>
      <c r="F32" s="57"/>
    </row>
    <row r="33" spans="1:6">
      <c r="A33" s="53"/>
      <c r="B33" s="31" t="s">
        <v>35</v>
      </c>
      <c r="C33" s="31" t="s">
        <v>212</v>
      </c>
      <c r="D33" s="62" t="s">
        <v>206</v>
      </c>
      <c r="E33" s="58">
        <v>0</v>
      </c>
      <c r="F33" s="59"/>
    </row>
    <row r="34" spans="1:6">
      <c r="A34" s="53"/>
      <c r="B34" s="27" t="s">
        <v>36</v>
      </c>
      <c r="C34" s="27" t="s">
        <v>113</v>
      </c>
      <c r="D34" s="26" t="s">
        <v>113</v>
      </c>
      <c r="E34" s="52">
        <v>1</v>
      </c>
      <c r="F34" s="28" t="s">
        <v>214</v>
      </c>
    </row>
    <row r="35" spans="1:6">
      <c r="A35" s="53"/>
      <c r="B35" s="10" t="s">
        <v>37</v>
      </c>
      <c r="C35" s="27" t="s">
        <v>113</v>
      </c>
      <c r="D35" s="26" t="s">
        <v>113</v>
      </c>
      <c r="E35" s="52">
        <v>0</v>
      </c>
      <c r="F35" s="28"/>
    </row>
    <row r="36" spans="1:6">
      <c r="A36" s="54"/>
      <c r="B36" s="27" t="s">
        <v>39</v>
      </c>
      <c r="C36" s="27" t="s">
        <v>113</v>
      </c>
      <c r="D36" s="26" t="s">
        <v>113</v>
      </c>
      <c r="E36" s="52">
        <v>0.36</v>
      </c>
      <c r="F36" s="28" t="s">
        <v>198</v>
      </c>
    </row>
    <row r="38" spans="1:6">
      <c r="A38" s="220" t="s">
        <v>215</v>
      </c>
    </row>
    <row r="39" spans="1:6" s="1" customFormat="1">
      <c r="A39" s="380" t="s">
        <v>204</v>
      </c>
      <c r="B39" s="380" t="s">
        <v>193</v>
      </c>
      <c r="C39" s="326" t="s">
        <v>199</v>
      </c>
      <c r="D39" s="326"/>
      <c r="E39" s="380" t="s">
        <v>195</v>
      </c>
      <c r="F39" s="326" t="s">
        <v>196</v>
      </c>
    </row>
    <row r="40" spans="1:6" s="1" customFormat="1">
      <c r="A40" s="381"/>
      <c r="B40" s="381"/>
      <c r="C40" s="49" t="s">
        <v>200</v>
      </c>
      <c r="D40" s="49" t="s">
        <v>218</v>
      </c>
      <c r="E40" s="381"/>
      <c r="F40" s="381"/>
    </row>
    <row r="41" spans="1:6">
      <c r="A41" s="32" t="s">
        <v>217</v>
      </c>
      <c r="B41" s="30" t="s">
        <v>35</v>
      </c>
      <c r="C41" s="30" t="s">
        <v>202</v>
      </c>
      <c r="D41" s="60" t="s">
        <v>202</v>
      </c>
      <c r="E41" s="55">
        <v>0</v>
      </c>
      <c r="F41" s="63"/>
    </row>
    <row r="42" spans="1:6">
      <c r="A42" s="53"/>
      <c r="B42" s="29" t="s">
        <v>35</v>
      </c>
      <c r="C42" s="29" t="s">
        <v>202</v>
      </c>
      <c r="D42" s="61" t="s">
        <v>203</v>
      </c>
      <c r="E42" s="56">
        <v>0</v>
      </c>
      <c r="F42" s="57"/>
    </row>
    <row r="43" spans="1:6">
      <c r="A43" s="53"/>
      <c r="B43" s="29" t="s">
        <v>35</v>
      </c>
      <c r="C43" s="29" t="s">
        <v>202</v>
      </c>
      <c r="D43" s="61" t="s">
        <v>205</v>
      </c>
      <c r="E43" s="56">
        <v>0</v>
      </c>
      <c r="F43" s="57"/>
    </row>
    <row r="44" spans="1:6">
      <c r="A44" s="53"/>
      <c r="B44" s="31" t="s">
        <v>35</v>
      </c>
      <c r="C44" s="31" t="s">
        <v>202</v>
      </c>
      <c r="D44" s="62" t="s">
        <v>206</v>
      </c>
      <c r="E44" s="58">
        <v>0</v>
      </c>
      <c r="F44" s="59"/>
    </row>
    <row r="45" spans="1:6">
      <c r="A45" s="53"/>
      <c r="B45" s="30" t="s">
        <v>35</v>
      </c>
      <c r="C45" s="30" t="s">
        <v>211</v>
      </c>
      <c r="D45" s="60" t="s">
        <v>202</v>
      </c>
      <c r="E45" s="55">
        <v>0</v>
      </c>
      <c r="F45" s="63"/>
    </row>
    <row r="46" spans="1:6">
      <c r="A46" s="53"/>
      <c r="B46" s="29" t="s">
        <v>35</v>
      </c>
      <c r="C46" s="29" t="s">
        <v>211</v>
      </c>
      <c r="D46" s="61" t="s">
        <v>203</v>
      </c>
      <c r="E46" s="56">
        <v>0</v>
      </c>
      <c r="F46" s="57"/>
    </row>
    <row r="47" spans="1:6">
      <c r="A47" s="53"/>
      <c r="B47" s="29" t="s">
        <v>35</v>
      </c>
      <c r="C47" s="29" t="s">
        <v>211</v>
      </c>
      <c r="D47" s="61" t="s">
        <v>205</v>
      </c>
      <c r="E47" s="56">
        <v>2</v>
      </c>
      <c r="F47" s="57"/>
    </row>
    <row r="48" spans="1:6">
      <c r="A48" s="53"/>
      <c r="B48" s="31" t="s">
        <v>35</v>
      </c>
      <c r="C48" s="31" t="s">
        <v>211</v>
      </c>
      <c r="D48" s="62" t="s">
        <v>206</v>
      </c>
      <c r="E48" s="58">
        <v>0</v>
      </c>
      <c r="F48" s="59"/>
    </row>
    <row r="49" spans="1:6">
      <c r="A49" s="53"/>
      <c r="B49" s="30" t="s">
        <v>35</v>
      </c>
      <c r="C49" s="30" t="s">
        <v>205</v>
      </c>
      <c r="D49" s="60" t="s">
        <v>202</v>
      </c>
      <c r="E49" s="55">
        <v>0</v>
      </c>
      <c r="F49" s="63"/>
    </row>
    <row r="50" spans="1:6">
      <c r="A50" s="53"/>
      <c r="B50" s="29" t="s">
        <v>35</v>
      </c>
      <c r="C50" s="29" t="s">
        <v>205</v>
      </c>
      <c r="D50" s="61" t="s">
        <v>203</v>
      </c>
      <c r="E50" s="289">
        <v>0.8</v>
      </c>
      <c r="F50" s="57"/>
    </row>
    <row r="51" spans="1:6">
      <c r="A51" s="53"/>
      <c r="B51" s="29" t="s">
        <v>35</v>
      </c>
      <c r="C51" s="29" t="s">
        <v>205</v>
      </c>
      <c r="D51" s="61" t="s">
        <v>205</v>
      </c>
      <c r="E51" s="56">
        <v>1.2</v>
      </c>
      <c r="F51" s="57"/>
    </row>
    <row r="52" spans="1:6">
      <c r="A52" s="53"/>
      <c r="B52" s="31" t="s">
        <v>35</v>
      </c>
      <c r="C52" s="31" t="s">
        <v>205</v>
      </c>
      <c r="D52" s="62" t="s">
        <v>206</v>
      </c>
      <c r="E52" s="58">
        <v>0</v>
      </c>
      <c r="F52" s="59"/>
    </row>
    <row r="53" spans="1:6">
      <c r="A53" s="53"/>
      <c r="B53" s="30" t="s">
        <v>35</v>
      </c>
      <c r="C53" s="30" t="s">
        <v>212</v>
      </c>
      <c r="D53" s="60" t="s">
        <v>202</v>
      </c>
      <c r="E53" s="55">
        <v>0</v>
      </c>
      <c r="F53" s="63"/>
    </row>
    <row r="54" spans="1:6">
      <c r="A54" s="53"/>
      <c r="B54" s="29" t="s">
        <v>35</v>
      </c>
      <c r="C54" s="29" t="s">
        <v>212</v>
      </c>
      <c r="D54" s="61" t="s">
        <v>203</v>
      </c>
      <c r="E54" s="56">
        <v>0</v>
      </c>
      <c r="F54" s="57"/>
    </row>
    <row r="55" spans="1:6">
      <c r="A55" s="53"/>
      <c r="B55" s="29" t="s">
        <v>35</v>
      </c>
      <c r="C55" s="29" t="s">
        <v>212</v>
      </c>
      <c r="D55" s="61" t="s">
        <v>205</v>
      </c>
      <c r="E55" s="56">
        <v>0</v>
      </c>
      <c r="F55" s="57"/>
    </row>
    <row r="56" spans="1:6">
      <c r="A56" s="53"/>
      <c r="B56" s="31" t="s">
        <v>35</v>
      </c>
      <c r="C56" s="31" t="s">
        <v>212</v>
      </c>
      <c r="D56" s="62" t="s">
        <v>206</v>
      </c>
      <c r="E56" s="58">
        <v>0</v>
      </c>
      <c r="F56" s="59"/>
    </row>
    <row r="57" spans="1:6">
      <c r="A57" s="53"/>
      <c r="B57" s="27" t="s">
        <v>36</v>
      </c>
      <c r="C57" s="27" t="s">
        <v>113</v>
      </c>
      <c r="D57" s="26" t="s">
        <v>113</v>
      </c>
      <c r="E57" s="52">
        <v>1</v>
      </c>
      <c r="F57" s="41" t="s">
        <v>214</v>
      </c>
    </row>
    <row r="58" spans="1:6">
      <c r="A58" s="53"/>
      <c r="B58" s="10" t="s">
        <v>37</v>
      </c>
      <c r="C58" s="27" t="s">
        <v>113</v>
      </c>
      <c r="D58" s="26" t="s">
        <v>113</v>
      </c>
      <c r="E58" s="52">
        <v>0</v>
      </c>
      <c r="F58" s="28"/>
    </row>
    <row r="59" spans="1:6">
      <c r="A59" s="54"/>
      <c r="B59" s="27" t="s">
        <v>39</v>
      </c>
      <c r="C59" s="27" t="s">
        <v>113</v>
      </c>
      <c r="D59" s="26" t="s">
        <v>113</v>
      </c>
      <c r="E59" s="52">
        <v>0.36</v>
      </c>
      <c r="F59" s="28" t="s">
        <v>198</v>
      </c>
    </row>
    <row r="61" spans="1:6">
      <c r="A61" s="220" t="s">
        <v>220</v>
      </c>
    </row>
    <row r="62" spans="1:6" s="1" customFormat="1">
      <c r="A62" s="380" t="s">
        <v>204</v>
      </c>
      <c r="B62" s="380" t="s">
        <v>193</v>
      </c>
      <c r="C62" s="326" t="s">
        <v>199</v>
      </c>
      <c r="D62" s="326"/>
      <c r="E62" s="380" t="s">
        <v>195</v>
      </c>
      <c r="F62" s="326" t="s">
        <v>196</v>
      </c>
    </row>
    <row r="63" spans="1:6" s="1" customFormat="1" ht="33">
      <c r="A63" s="381"/>
      <c r="B63" s="381"/>
      <c r="C63" s="49" t="s">
        <v>200</v>
      </c>
      <c r="D63" s="51" t="s">
        <v>223</v>
      </c>
      <c r="E63" s="381"/>
      <c r="F63" s="381"/>
    </row>
    <row r="64" spans="1:6">
      <c r="A64" s="32" t="s">
        <v>222</v>
      </c>
      <c r="B64" s="30" t="s">
        <v>35</v>
      </c>
      <c r="C64" s="30" t="s">
        <v>202</v>
      </c>
      <c r="D64" s="60" t="s">
        <v>224</v>
      </c>
      <c r="E64" s="55">
        <v>0</v>
      </c>
      <c r="F64" s="63"/>
    </row>
    <row r="65" spans="1:6">
      <c r="A65" s="53"/>
      <c r="B65" s="29" t="s">
        <v>35</v>
      </c>
      <c r="C65" s="29" t="s">
        <v>202</v>
      </c>
      <c r="D65" s="61" t="s">
        <v>225</v>
      </c>
      <c r="E65" s="56">
        <v>0</v>
      </c>
      <c r="F65" s="57"/>
    </row>
    <row r="66" spans="1:6">
      <c r="A66" s="53"/>
      <c r="B66" s="30" t="s">
        <v>35</v>
      </c>
      <c r="C66" s="30" t="s">
        <v>211</v>
      </c>
      <c r="D66" s="60" t="s">
        <v>224</v>
      </c>
      <c r="E66" s="55">
        <v>3.05</v>
      </c>
      <c r="F66" s="63"/>
    </row>
    <row r="67" spans="1:6">
      <c r="A67" s="53"/>
      <c r="B67" s="29" t="s">
        <v>35</v>
      </c>
      <c r="C67" s="29" t="s">
        <v>211</v>
      </c>
      <c r="D67" s="61" t="s">
        <v>225</v>
      </c>
      <c r="E67" s="56">
        <v>2.15</v>
      </c>
      <c r="F67" s="57"/>
    </row>
    <row r="68" spans="1:6">
      <c r="A68" s="53"/>
      <c r="B68" s="30" t="s">
        <v>35</v>
      </c>
      <c r="C68" s="30" t="s">
        <v>205</v>
      </c>
      <c r="D68" s="60" t="s">
        <v>224</v>
      </c>
      <c r="E68" s="55">
        <v>0</v>
      </c>
      <c r="F68" s="63"/>
    </row>
    <row r="69" spans="1:6">
      <c r="A69" s="53"/>
      <c r="B69" s="29" t="s">
        <v>35</v>
      </c>
      <c r="C69" s="29" t="s">
        <v>205</v>
      </c>
      <c r="D69" s="61" t="s">
        <v>225</v>
      </c>
      <c r="E69" s="56">
        <v>0</v>
      </c>
      <c r="F69" s="57"/>
    </row>
    <row r="70" spans="1:6">
      <c r="A70" s="53"/>
      <c r="B70" s="30" t="s">
        <v>35</v>
      </c>
      <c r="C70" s="30" t="s">
        <v>212</v>
      </c>
      <c r="D70" s="60" t="s">
        <v>224</v>
      </c>
      <c r="E70" s="55">
        <v>0</v>
      </c>
      <c r="F70" s="63"/>
    </row>
    <row r="71" spans="1:6">
      <c r="A71" s="53"/>
      <c r="B71" s="29" t="s">
        <v>35</v>
      </c>
      <c r="C71" s="29" t="s">
        <v>212</v>
      </c>
      <c r="D71" s="61" t="s">
        <v>225</v>
      </c>
      <c r="E71" s="56">
        <v>0</v>
      </c>
      <c r="F71" s="57"/>
    </row>
    <row r="72" spans="1:6">
      <c r="A72" s="53"/>
      <c r="B72" s="27" t="s">
        <v>36</v>
      </c>
      <c r="C72" s="27" t="s">
        <v>113</v>
      </c>
      <c r="D72" s="26" t="s">
        <v>113</v>
      </c>
      <c r="E72" s="52">
        <v>0.6</v>
      </c>
      <c r="F72" s="41" t="s">
        <v>213</v>
      </c>
    </row>
    <row r="73" spans="1:6">
      <c r="A73" s="53"/>
      <c r="B73" s="10" t="s">
        <v>37</v>
      </c>
      <c r="C73" s="27" t="s">
        <v>113</v>
      </c>
      <c r="D73" s="26" t="s">
        <v>113</v>
      </c>
      <c r="E73" s="52">
        <v>0</v>
      </c>
      <c r="F73" s="28"/>
    </row>
    <row r="74" spans="1:6">
      <c r="A74" s="54"/>
      <c r="B74" s="27" t="s">
        <v>39</v>
      </c>
      <c r="C74" s="27" t="s">
        <v>113</v>
      </c>
      <c r="D74" s="26" t="s">
        <v>113</v>
      </c>
      <c r="E74" s="52">
        <v>0.36</v>
      </c>
      <c r="F74" s="28" t="s">
        <v>198</v>
      </c>
    </row>
    <row r="76" spans="1:6">
      <c r="A76" s="220" t="s">
        <v>226</v>
      </c>
    </row>
    <row r="77" spans="1:6" s="1" customFormat="1">
      <c r="A77" s="380" t="s">
        <v>204</v>
      </c>
      <c r="B77" s="380" t="s">
        <v>193</v>
      </c>
      <c r="C77" s="326" t="s">
        <v>199</v>
      </c>
      <c r="D77" s="326"/>
      <c r="E77" s="380" t="s">
        <v>195</v>
      </c>
      <c r="F77" s="326" t="s">
        <v>196</v>
      </c>
    </row>
    <row r="78" spans="1:6" s="1" customFormat="1" ht="33">
      <c r="A78" s="381"/>
      <c r="B78" s="381"/>
      <c r="C78" s="49" t="s">
        <v>210</v>
      </c>
      <c r="D78" s="51" t="s">
        <v>223</v>
      </c>
      <c r="E78" s="381"/>
      <c r="F78" s="381"/>
    </row>
    <row r="79" spans="1:6">
      <c r="A79" s="36" t="s">
        <v>230</v>
      </c>
      <c r="B79" s="38" t="s">
        <v>35</v>
      </c>
      <c r="C79" s="38" t="s">
        <v>202</v>
      </c>
      <c r="D79" s="60" t="s">
        <v>224</v>
      </c>
      <c r="E79" s="55">
        <v>0</v>
      </c>
      <c r="F79" s="63"/>
    </row>
    <row r="80" spans="1:6">
      <c r="A80" s="53"/>
      <c r="B80" s="39" t="s">
        <v>35</v>
      </c>
      <c r="C80" s="39" t="s">
        <v>202</v>
      </c>
      <c r="D80" s="61" t="s">
        <v>225</v>
      </c>
      <c r="E80" s="56">
        <v>0</v>
      </c>
      <c r="F80" s="57"/>
    </row>
    <row r="81" spans="1:6">
      <c r="A81" s="53"/>
      <c r="B81" s="38" t="s">
        <v>35</v>
      </c>
      <c r="C81" s="38" t="s">
        <v>211</v>
      </c>
      <c r="D81" s="60" t="s">
        <v>224</v>
      </c>
      <c r="E81" s="55">
        <v>3.05</v>
      </c>
      <c r="F81" s="63"/>
    </row>
    <row r="82" spans="1:6">
      <c r="A82" s="53"/>
      <c r="B82" s="39" t="s">
        <v>35</v>
      </c>
      <c r="C82" s="39" t="s">
        <v>211</v>
      </c>
      <c r="D82" s="61" t="s">
        <v>225</v>
      </c>
      <c r="E82" s="56">
        <v>2.15</v>
      </c>
      <c r="F82" s="57"/>
    </row>
    <row r="83" spans="1:6">
      <c r="A83" s="53"/>
      <c r="B83" s="38" t="s">
        <v>35</v>
      </c>
      <c r="C83" s="38" t="s">
        <v>205</v>
      </c>
      <c r="D83" s="60" t="s">
        <v>224</v>
      </c>
      <c r="E83" s="55">
        <v>0</v>
      </c>
      <c r="F83" s="63"/>
    </row>
    <row r="84" spans="1:6">
      <c r="A84" s="53"/>
      <c r="B84" s="39" t="s">
        <v>35</v>
      </c>
      <c r="C84" s="39" t="s">
        <v>205</v>
      </c>
      <c r="D84" s="61" t="s">
        <v>225</v>
      </c>
      <c r="E84" s="56">
        <v>0</v>
      </c>
      <c r="F84" s="57"/>
    </row>
    <row r="85" spans="1:6">
      <c r="A85" s="53"/>
      <c r="B85" s="38" t="s">
        <v>35</v>
      </c>
      <c r="C85" s="38" t="s">
        <v>212</v>
      </c>
      <c r="D85" s="60" t="s">
        <v>224</v>
      </c>
      <c r="E85" s="55">
        <v>0</v>
      </c>
      <c r="F85" s="63"/>
    </row>
    <row r="86" spans="1:6">
      <c r="A86" s="53"/>
      <c r="B86" s="39" t="s">
        <v>35</v>
      </c>
      <c r="C86" s="39" t="s">
        <v>212</v>
      </c>
      <c r="D86" s="61" t="s">
        <v>225</v>
      </c>
      <c r="E86" s="56">
        <v>0</v>
      </c>
      <c r="F86" s="57"/>
    </row>
    <row r="87" spans="1:6">
      <c r="A87" s="53"/>
      <c r="B87" s="37" t="s">
        <v>36</v>
      </c>
      <c r="C87" s="37" t="s">
        <v>113</v>
      </c>
      <c r="D87" s="40" t="s">
        <v>113</v>
      </c>
      <c r="E87" s="52">
        <v>1</v>
      </c>
      <c r="F87" s="41" t="s">
        <v>214</v>
      </c>
    </row>
    <row r="88" spans="1:6">
      <c r="A88" s="53"/>
      <c r="B88" s="10" t="s">
        <v>37</v>
      </c>
      <c r="C88" s="37" t="s">
        <v>113</v>
      </c>
      <c r="D88" s="40" t="s">
        <v>113</v>
      </c>
      <c r="E88" s="52">
        <v>0</v>
      </c>
      <c r="F88" s="41"/>
    </row>
    <row r="89" spans="1:6">
      <c r="A89" s="54"/>
      <c r="B89" s="37" t="s">
        <v>39</v>
      </c>
      <c r="C89" s="37" t="s">
        <v>113</v>
      </c>
      <c r="D89" s="40" t="s">
        <v>113</v>
      </c>
      <c r="E89" s="52">
        <v>0.36</v>
      </c>
      <c r="F89" s="41" t="s">
        <v>198</v>
      </c>
    </row>
    <row r="91" spans="1:6">
      <c r="A91" s="220" t="s">
        <v>555</v>
      </c>
    </row>
    <row r="92" spans="1:6" s="1" customFormat="1">
      <c r="A92" s="380" t="s">
        <v>204</v>
      </c>
      <c r="B92" s="380" t="s">
        <v>193</v>
      </c>
      <c r="C92" s="326" t="s">
        <v>199</v>
      </c>
      <c r="D92" s="326"/>
      <c r="E92" s="380" t="s">
        <v>195</v>
      </c>
      <c r="F92" s="326" t="s">
        <v>196</v>
      </c>
    </row>
    <row r="93" spans="1:6" s="1" customFormat="1" ht="33">
      <c r="A93" s="381"/>
      <c r="B93" s="381"/>
      <c r="C93" s="49" t="s">
        <v>200</v>
      </c>
      <c r="D93" s="51" t="s">
        <v>556</v>
      </c>
      <c r="E93" s="381"/>
      <c r="F93" s="381"/>
    </row>
    <row r="94" spans="1:6">
      <c r="A94" s="36" t="s">
        <v>228</v>
      </c>
      <c r="B94" s="38" t="s">
        <v>35</v>
      </c>
      <c r="C94" s="38" t="s">
        <v>202</v>
      </c>
      <c r="D94" s="60" t="s">
        <v>224</v>
      </c>
      <c r="E94" s="55">
        <v>0</v>
      </c>
      <c r="F94" s="63"/>
    </row>
    <row r="95" spans="1:6">
      <c r="A95" s="53"/>
      <c r="B95" s="39" t="s">
        <v>35</v>
      </c>
      <c r="C95" s="39" t="s">
        <v>202</v>
      </c>
      <c r="D95" s="61" t="s">
        <v>225</v>
      </c>
      <c r="E95" s="56">
        <v>0</v>
      </c>
      <c r="F95" s="57"/>
    </row>
    <row r="96" spans="1:6">
      <c r="A96" s="53"/>
      <c r="B96" s="38" t="s">
        <v>35</v>
      </c>
      <c r="C96" s="38" t="s">
        <v>211</v>
      </c>
      <c r="D96" s="60" t="s">
        <v>224</v>
      </c>
      <c r="E96" s="55">
        <v>3.05</v>
      </c>
      <c r="F96" s="63"/>
    </row>
    <row r="97" spans="1:6">
      <c r="A97" s="53"/>
      <c r="B97" s="39" t="s">
        <v>35</v>
      </c>
      <c r="C97" s="39" t="s">
        <v>211</v>
      </c>
      <c r="D97" s="61" t="s">
        <v>225</v>
      </c>
      <c r="E97" s="56">
        <v>2.15</v>
      </c>
      <c r="F97" s="57"/>
    </row>
    <row r="98" spans="1:6">
      <c r="A98" s="53"/>
      <c r="B98" s="38" t="s">
        <v>35</v>
      </c>
      <c r="C98" s="38" t="s">
        <v>205</v>
      </c>
      <c r="D98" s="60" t="s">
        <v>224</v>
      </c>
      <c r="E98" s="55">
        <v>0</v>
      </c>
      <c r="F98" s="63"/>
    </row>
    <row r="99" spans="1:6">
      <c r="A99" s="53"/>
      <c r="B99" s="39" t="s">
        <v>35</v>
      </c>
      <c r="C99" s="39" t="s">
        <v>205</v>
      </c>
      <c r="D99" s="61" t="s">
        <v>225</v>
      </c>
      <c r="E99" s="56">
        <v>0</v>
      </c>
      <c r="F99" s="57"/>
    </row>
    <row r="100" spans="1:6">
      <c r="A100" s="53"/>
      <c r="B100" s="38" t="s">
        <v>35</v>
      </c>
      <c r="C100" s="38" t="s">
        <v>212</v>
      </c>
      <c r="D100" s="60" t="s">
        <v>224</v>
      </c>
      <c r="E100" s="55">
        <v>0</v>
      </c>
      <c r="F100" s="63"/>
    </row>
    <row r="101" spans="1:6">
      <c r="A101" s="53"/>
      <c r="B101" s="39" t="s">
        <v>35</v>
      </c>
      <c r="C101" s="39" t="s">
        <v>212</v>
      </c>
      <c r="D101" s="61" t="s">
        <v>225</v>
      </c>
      <c r="E101" s="56">
        <v>0</v>
      </c>
      <c r="F101" s="57"/>
    </row>
    <row r="102" spans="1:6">
      <c r="A102" s="53"/>
      <c r="B102" s="37" t="s">
        <v>36</v>
      </c>
      <c r="C102" s="37" t="s">
        <v>113</v>
      </c>
      <c r="D102" s="40" t="s">
        <v>113</v>
      </c>
      <c r="E102" s="52">
        <v>1</v>
      </c>
      <c r="F102" s="41" t="s">
        <v>214</v>
      </c>
    </row>
    <row r="103" spans="1:6">
      <c r="A103" s="53"/>
      <c r="B103" s="10" t="s">
        <v>37</v>
      </c>
      <c r="C103" s="37" t="s">
        <v>113</v>
      </c>
      <c r="D103" s="40" t="s">
        <v>113</v>
      </c>
      <c r="E103" s="52">
        <v>0</v>
      </c>
      <c r="F103" s="41"/>
    </row>
    <row r="104" spans="1:6">
      <c r="A104" s="54"/>
      <c r="B104" s="37" t="s">
        <v>39</v>
      </c>
      <c r="C104" s="37" t="s">
        <v>113</v>
      </c>
      <c r="D104" s="40" t="s">
        <v>113</v>
      </c>
      <c r="E104" s="52">
        <v>0.36</v>
      </c>
      <c r="F104" s="41" t="s">
        <v>198</v>
      </c>
    </row>
    <row r="106" spans="1:6">
      <c r="A106" s="220" t="s">
        <v>231</v>
      </c>
    </row>
    <row r="107" spans="1:6" s="1" customFormat="1">
      <c r="A107" s="380" t="s">
        <v>204</v>
      </c>
      <c r="B107" s="380" t="s">
        <v>193</v>
      </c>
      <c r="C107" s="326" t="s">
        <v>199</v>
      </c>
      <c r="D107" s="326"/>
      <c r="E107" s="380" t="s">
        <v>195</v>
      </c>
      <c r="F107" s="326" t="s">
        <v>196</v>
      </c>
    </row>
    <row r="108" spans="1:6" s="1" customFormat="1" ht="33">
      <c r="A108" s="381"/>
      <c r="B108" s="381"/>
      <c r="C108" s="49" t="s">
        <v>218</v>
      </c>
      <c r="D108" s="51" t="s">
        <v>223</v>
      </c>
      <c r="E108" s="381"/>
      <c r="F108" s="381"/>
    </row>
    <row r="109" spans="1:6">
      <c r="A109" s="36" t="s">
        <v>233</v>
      </c>
      <c r="B109" s="38" t="s">
        <v>35</v>
      </c>
      <c r="C109" s="38" t="s">
        <v>202</v>
      </c>
      <c r="D109" s="60" t="s">
        <v>224</v>
      </c>
      <c r="E109" s="55">
        <v>0</v>
      </c>
      <c r="F109" s="63"/>
    </row>
    <row r="110" spans="1:6">
      <c r="A110" s="53"/>
      <c r="B110" s="39" t="s">
        <v>35</v>
      </c>
      <c r="C110" s="39" t="s">
        <v>202</v>
      </c>
      <c r="D110" s="61" t="s">
        <v>225</v>
      </c>
      <c r="E110" s="56">
        <v>0</v>
      </c>
      <c r="F110" s="57"/>
    </row>
    <row r="111" spans="1:6">
      <c r="A111" s="53"/>
      <c r="B111" s="38" t="s">
        <v>35</v>
      </c>
      <c r="C111" s="38" t="s">
        <v>211</v>
      </c>
      <c r="D111" s="60" t="s">
        <v>224</v>
      </c>
      <c r="E111" s="290">
        <v>1.05</v>
      </c>
      <c r="F111" s="63"/>
    </row>
    <row r="112" spans="1:6">
      <c r="A112" s="53"/>
      <c r="B112" s="39" t="s">
        <v>35</v>
      </c>
      <c r="C112" s="39" t="s">
        <v>211</v>
      </c>
      <c r="D112" s="61" t="s">
        <v>225</v>
      </c>
      <c r="E112" s="289">
        <v>0.9</v>
      </c>
      <c r="F112" s="57"/>
    </row>
    <row r="113" spans="1:6">
      <c r="A113" s="53"/>
      <c r="B113" s="38" t="s">
        <v>35</v>
      </c>
      <c r="C113" s="38" t="s">
        <v>205</v>
      </c>
      <c r="D113" s="60" t="s">
        <v>224</v>
      </c>
      <c r="E113" s="55">
        <v>0</v>
      </c>
      <c r="F113" s="63"/>
    </row>
    <row r="114" spans="1:6">
      <c r="A114" s="53"/>
      <c r="B114" s="39" t="s">
        <v>35</v>
      </c>
      <c r="C114" s="39" t="s">
        <v>205</v>
      </c>
      <c r="D114" s="61" t="s">
        <v>225</v>
      </c>
      <c r="E114" s="56">
        <v>0</v>
      </c>
      <c r="F114" s="57"/>
    </row>
    <row r="115" spans="1:6">
      <c r="A115" s="53"/>
      <c r="B115" s="38" t="s">
        <v>35</v>
      </c>
      <c r="C115" s="38" t="s">
        <v>212</v>
      </c>
      <c r="D115" s="60" t="s">
        <v>224</v>
      </c>
      <c r="E115" s="55">
        <v>0</v>
      </c>
      <c r="F115" s="63"/>
    </row>
    <row r="116" spans="1:6">
      <c r="A116" s="53"/>
      <c r="B116" s="39" t="s">
        <v>35</v>
      </c>
      <c r="C116" s="39" t="s">
        <v>212</v>
      </c>
      <c r="D116" s="61" t="s">
        <v>225</v>
      </c>
      <c r="E116" s="56">
        <v>0</v>
      </c>
      <c r="F116" s="57"/>
    </row>
    <row r="117" spans="1:6">
      <c r="A117" s="53"/>
      <c r="B117" s="37" t="s">
        <v>36</v>
      </c>
      <c r="C117" s="37" t="s">
        <v>113</v>
      </c>
      <c r="D117" s="40" t="s">
        <v>113</v>
      </c>
      <c r="E117" s="52">
        <v>1</v>
      </c>
      <c r="F117" s="41" t="s">
        <v>214</v>
      </c>
    </row>
    <row r="118" spans="1:6">
      <c r="A118" s="53"/>
      <c r="B118" s="10" t="s">
        <v>37</v>
      </c>
      <c r="C118" s="37" t="s">
        <v>113</v>
      </c>
      <c r="D118" s="40" t="s">
        <v>113</v>
      </c>
      <c r="E118" s="52">
        <v>0</v>
      </c>
      <c r="F118" s="41"/>
    </row>
    <row r="119" spans="1:6">
      <c r="A119" s="54"/>
      <c r="B119" s="37" t="s">
        <v>39</v>
      </c>
      <c r="C119" s="37" t="s">
        <v>113</v>
      </c>
      <c r="D119" s="40" t="s">
        <v>113</v>
      </c>
      <c r="E119" s="52">
        <v>0.36</v>
      </c>
      <c r="F119" s="41" t="s">
        <v>198</v>
      </c>
    </row>
    <row r="121" spans="1:6">
      <c r="A121" s="220" t="s">
        <v>234</v>
      </c>
    </row>
    <row r="122" spans="1:6">
      <c r="A122" t="s">
        <v>235</v>
      </c>
    </row>
    <row r="123" spans="1:6" s="1" customFormat="1">
      <c r="A123" s="380" t="s">
        <v>204</v>
      </c>
      <c r="B123" s="380" t="s">
        <v>193</v>
      </c>
      <c r="C123" s="326" t="s">
        <v>199</v>
      </c>
      <c r="D123" s="326"/>
      <c r="E123" s="380" t="s">
        <v>195</v>
      </c>
      <c r="F123" s="326" t="s">
        <v>196</v>
      </c>
    </row>
    <row r="124" spans="1:6" s="1" customFormat="1">
      <c r="A124" s="381"/>
      <c r="B124" s="381"/>
      <c r="C124" s="49" t="s">
        <v>200</v>
      </c>
      <c r="D124" s="49" t="s">
        <v>210</v>
      </c>
      <c r="E124" s="381"/>
      <c r="F124" s="381"/>
    </row>
    <row r="125" spans="1:6">
      <c r="A125" s="32" t="s">
        <v>237</v>
      </c>
      <c r="B125" s="30" t="s">
        <v>35</v>
      </c>
      <c r="C125" s="30" t="s">
        <v>202</v>
      </c>
      <c r="D125" s="60" t="s">
        <v>202</v>
      </c>
      <c r="E125" s="55">
        <v>0</v>
      </c>
      <c r="F125" s="63"/>
    </row>
    <row r="126" spans="1:6">
      <c r="A126" s="53"/>
      <c r="B126" s="29" t="s">
        <v>35</v>
      </c>
      <c r="C126" s="29" t="s">
        <v>202</v>
      </c>
      <c r="D126" s="61" t="s">
        <v>203</v>
      </c>
      <c r="E126" s="56">
        <v>0</v>
      </c>
      <c r="F126" s="57"/>
    </row>
    <row r="127" spans="1:6">
      <c r="A127" s="53"/>
      <c r="B127" s="29" t="s">
        <v>35</v>
      </c>
      <c r="C127" s="29" t="s">
        <v>202</v>
      </c>
      <c r="D127" s="61" t="s">
        <v>205</v>
      </c>
      <c r="E127" s="56">
        <v>0</v>
      </c>
      <c r="F127" s="57"/>
    </row>
    <row r="128" spans="1:6">
      <c r="A128" s="53"/>
      <c r="B128" s="31" t="s">
        <v>35</v>
      </c>
      <c r="C128" s="31" t="s">
        <v>202</v>
      </c>
      <c r="D128" s="62" t="s">
        <v>206</v>
      </c>
      <c r="E128" s="58">
        <v>0</v>
      </c>
      <c r="F128" s="59"/>
    </row>
    <row r="129" spans="1:6">
      <c r="A129" s="53"/>
      <c r="B129" s="30" t="s">
        <v>35</v>
      </c>
      <c r="C129" s="30" t="s">
        <v>211</v>
      </c>
      <c r="D129" s="60" t="s">
        <v>202</v>
      </c>
      <c r="E129" s="55">
        <v>0</v>
      </c>
      <c r="F129" s="63"/>
    </row>
    <row r="130" spans="1:6">
      <c r="A130" s="53"/>
      <c r="B130" s="29" t="s">
        <v>35</v>
      </c>
      <c r="C130" s="29" t="s">
        <v>211</v>
      </c>
      <c r="D130" s="61" t="s">
        <v>203</v>
      </c>
      <c r="E130" s="56">
        <v>3.35</v>
      </c>
      <c r="F130" s="57"/>
    </row>
    <row r="131" spans="1:6">
      <c r="A131" s="53"/>
      <c r="B131" s="29" t="s">
        <v>35</v>
      </c>
      <c r="C131" s="29" t="s">
        <v>211</v>
      </c>
      <c r="D131" s="61" t="s">
        <v>205</v>
      </c>
      <c r="E131" s="56">
        <v>0.9</v>
      </c>
      <c r="F131" s="57"/>
    </row>
    <row r="132" spans="1:6">
      <c r="A132" s="53"/>
      <c r="B132" s="31" t="s">
        <v>35</v>
      </c>
      <c r="C132" s="31" t="s">
        <v>211</v>
      </c>
      <c r="D132" s="62" t="s">
        <v>206</v>
      </c>
      <c r="E132" s="58">
        <v>0</v>
      </c>
      <c r="F132" s="59"/>
    </row>
    <row r="133" spans="1:6">
      <c r="A133" s="53"/>
      <c r="B133" s="30" t="s">
        <v>35</v>
      </c>
      <c r="C133" s="30" t="s">
        <v>205</v>
      </c>
      <c r="D133" s="60" t="s">
        <v>202</v>
      </c>
      <c r="E133" s="55">
        <v>0</v>
      </c>
      <c r="F133" s="63"/>
    </row>
    <row r="134" spans="1:6">
      <c r="A134" s="53"/>
      <c r="B134" s="29" t="s">
        <v>35</v>
      </c>
      <c r="C134" s="29" t="s">
        <v>205</v>
      </c>
      <c r="D134" s="61" t="s">
        <v>203</v>
      </c>
      <c r="E134" s="56">
        <v>2.5</v>
      </c>
      <c r="F134" s="57"/>
    </row>
    <row r="135" spans="1:6">
      <c r="A135" s="53"/>
      <c r="B135" s="29" t="s">
        <v>35</v>
      </c>
      <c r="C135" s="29" t="s">
        <v>205</v>
      </c>
      <c r="D135" s="61" t="s">
        <v>205</v>
      </c>
      <c r="E135" s="56">
        <v>0</v>
      </c>
      <c r="F135" s="57"/>
    </row>
    <row r="136" spans="1:6">
      <c r="A136" s="53"/>
      <c r="B136" s="31" t="s">
        <v>35</v>
      </c>
      <c r="C136" s="31" t="s">
        <v>205</v>
      </c>
      <c r="D136" s="62" t="s">
        <v>206</v>
      </c>
      <c r="E136" s="58">
        <v>0</v>
      </c>
      <c r="F136" s="59"/>
    </row>
    <row r="137" spans="1:6">
      <c r="A137" s="53"/>
      <c r="B137" s="30" t="s">
        <v>35</v>
      </c>
      <c r="C137" s="30" t="s">
        <v>212</v>
      </c>
      <c r="D137" s="60" t="s">
        <v>202</v>
      </c>
      <c r="E137" s="55">
        <v>0</v>
      </c>
      <c r="F137" s="63"/>
    </row>
    <row r="138" spans="1:6">
      <c r="A138" s="53"/>
      <c r="B138" s="29" t="s">
        <v>35</v>
      </c>
      <c r="C138" s="29" t="s">
        <v>212</v>
      </c>
      <c r="D138" s="61" t="s">
        <v>203</v>
      </c>
      <c r="E138" s="56">
        <v>0</v>
      </c>
      <c r="F138" s="57"/>
    </row>
    <row r="139" spans="1:6">
      <c r="A139" s="53"/>
      <c r="B139" s="29" t="s">
        <v>35</v>
      </c>
      <c r="C139" s="29" t="s">
        <v>212</v>
      </c>
      <c r="D139" s="61" t="s">
        <v>205</v>
      </c>
      <c r="E139" s="56">
        <v>0</v>
      </c>
      <c r="F139" s="57"/>
    </row>
    <row r="140" spans="1:6">
      <c r="A140" s="53"/>
      <c r="B140" s="31" t="s">
        <v>35</v>
      </c>
      <c r="C140" s="31" t="s">
        <v>212</v>
      </c>
      <c r="D140" s="62" t="s">
        <v>206</v>
      </c>
      <c r="E140" s="58">
        <v>0</v>
      </c>
      <c r="F140" s="59"/>
    </row>
    <row r="141" spans="1:6">
      <c r="A141" s="53"/>
      <c r="B141" s="27" t="s">
        <v>36</v>
      </c>
      <c r="C141" s="27" t="s">
        <v>113</v>
      </c>
      <c r="D141" s="26" t="s">
        <v>113</v>
      </c>
      <c r="E141" s="52">
        <v>1</v>
      </c>
      <c r="F141" s="41" t="s">
        <v>214</v>
      </c>
    </row>
    <row r="142" spans="1:6">
      <c r="A142" s="53"/>
      <c r="B142" s="10" t="s">
        <v>37</v>
      </c>
      <c r="C142" s="27" t="s">
        <v>113</v>
      </c>
      <c r="D142" s="26" t="s">
        <v>113</v>
      </c>
      <c r="E142" s="52">
        <v>0</v>
      </c>
      <c r="F142" s="28"/>
    </row>
    <row r="143" spans="1:6">
      <c r="A143" s="54"/>
      <c r="B143" s="27" t="s">
        <v>39</v>
      </c>
      <c r="C143" s="27" t="s">
        <v>113</v>
      </c>
      <c r="D143" s="26" t="s">
        <v>113</v>
      </c>
      <c r="E143" s="52">
        <v>0.36</v>
      </c>
      <c r="F143" s="28" t="s">
        <v>198</v>
      </c>
    </row>
    <row r="145" spans="1:6">
      <c r="A145" s="220" t="s">
        <v>238</v>
      </c>
    </row>
    <row r="146" spans="1:6" s="1" customFormat="1">
      <c r="A146" s="380" t="s">
        <v>204</v>
      </c>
      <c r="B146" s="380" t="s">
        <v>193</v>
      </c>
      <c r="C146" s="326" t="s">
        <v>199</v>
      </c>
      <c r="D146" s="326"/>
      <c r="E146" s="380" t="s">
        <v>195</v>
      </c>
      <c r="F146" s="326" t="s">
        <v>196</v>
      </c>
    </row>
    <row r="147" spans="1:6" s="1" customFormat="1">
      <c r="A147" s="381"/>
      <c r="B147" s="381"/>
      <c r="C147" s="49" t="s">
        <v>200</v>
      </c>
      <c r="D147" s="49" t="s">
        <v>218</v>
      </c>
      <c r="E147" s="381"/>
      <c r="F147" s="381"/>
    </row>
    <row r="148" spans="1:6">
      <c r="A148" s="32" t="s">
        <v>240</v>
      </c>
      <c r="B148" s="30" t="s">
        <v>35</v>
      </c>
      <c r="C148" s="30" t="s">
        <v>202</v>
      </c>
      <c r="D148" s="60" t="s">
        <v>202</v>
      </c>
      <c r="E148" s="55">
        <v>0</v>
      </c>
      <c r="F148" s="63"/>
    </row>
    <row r="149" spans="1:6">
      <c r="A149" s="53"/>
      <c r="B149" s="29" t="s">
        <v>35</v>
      </c>
      <c r="C149" s="29" t="s">
        <v>202</v>
      </c>
      <c r="D149" s="61" t="s">
        <v>203</v>
      </c>
      <c r="E149" s="56">
        <v>0</v>
      </c>
      <c r="F149" s="57"/>
    </row>
    <row r="150" spans="1:6">
      <c r="A150" s="53"/>
      <c r="B150" s="29" t="s">
        <v>35</v>
      </c>
      <c r="C150" s="29" t="s">
        <v>202</v>
      </c>
      <c r="D150" s="61" t="s">
        <v>205</v>
      </c>
      <c r="E150" s="56">
        <v>0</v>
      </c>
      <c r="F150" s="57"/>
    </row>
    <row r="151" spans="1:6">
      <c r="A151" s="53"/>
      <c r="B151" s="31" t="s">
        <v>35</v>
      </c>
      <c r="C151" s="31" t="s">
        <v>202</v>
      </c>
      <c r="D151" s="62" t="s">
        <v>206</v>
      </c>
      <c r="E151" s="58">
        <v>0</v>
      </c>
      <c r="F151" s="59"/>
    </row>
    <row r="152" spans="1:6">
      <c r="A152" s="53"/>
      <c r="B152" s="30" t="s">
        <v>35</v>
      </c>
      <c r="C152" s="30" t="s">
        <v>211</v>
      </c>
      <c r="D152" s="60" t="s">
        <v>202</v>
      </c>
      <c r="E152" s="55">
        <v>0</v>
      </c>
      <c r="F152" s="63"/>
    </row>
    <row r="153" spans="1:6">
      <c r="A153" s="53"/>
      <c r="B153" s="29" t="s">
        <v>35</v>
      </c>
      <c r="C153" s="29" t="s">
        <v>211</v>
      </c>
      <c r="D153" s="61" t="s">
        <v>203</v>
      </c>
      <c r="E153" s="56">
        <v>3.35</v>
      </c>
      <c r="F153" s="57"/>
    </row>
    <row r="154" spans="1:6">
      <c r="A154" s="53"/>
      <c r="B154" s="29" t="s">
        <v>35</v>
      </c>
      <c r="C154" s="29" t="s">
        <v>211</v>
      </c>
      <c r="D154" s="61" t="s">
        <v>205</v>
      </c>
      <c r="E154" s="56">
        <v>1.7</v>
      </c>
      <c r="F154" s="57"/>
    </row>
    <row r="155" spans="1:6">
      <c r="A155" s="53"/>
      <c r="B155" s="31" t="s">
        <v>35</v>
      </c>
      <c r="C155" s="31" t="s">
        <v>211</v>
      </c>
      <c r="D155" s="62" t="s">
        <v>206</v>
      </c>
      <c r="E155" s="58">
        <v>0</v>
      </c>
      <c r="F155" s="59"/>
    </row>
    <row r="156" spans="1:6">
      <c r="A156" s="53"/>
      <c r="B156" s="30" t="s">
        <v>35</v>
      </c>
      <c r="C156" s="30" t="s">
        <v>205</v>
      </c>
      <c r="D156" s="60" t="s">
        <v>202</v>
      </c>
      <c r="E156" s="55">
        <v>0</v>
      </c>
      <c r="F156" s="63"/>
    </row>
    <row r="157" spans="1:6">
      <c r="A157" s="53"/>
      <c r="B157" s="29" t="s">
        <v>35</v>
      </c>
      <c r="C157" s="29" t="s">
        <v>205</v>
      </c>
      <c r="D157" s="61" t="s">
        <v>203</v>
      </c>
      <c r="E157" s="289">
        <v>1.55</v>
      </c>
      <c r="F157" s="57"/>
    </row>
    <row r="158" spans="1:6">
      <c r="A158" s="53"/>
      <c r="B158" s="29" t="s">
        <v>35</v>
      </c>
      <c r="C158" s="29" t="s">
        <v>205</v>
      </c>
      <c r="D158" s="61" t="s">
        <v>205</v>
      </c>
      <c r="E158" s="56">
        <v>0</v>
      </c>
      <c r="F158" s="57"/>
    </row>
    <row r="159" spans="1:6">
      <c r="A159" s="53"/>
      <c r="B159" s="31" t="s">
        <v>35</v>
      </c>
      <c r="C159" s="31" t="s">
        <v>205</v>
      </c>
      <c r="D159" s="62" t="s">
        <v>206</v>
      </c>
      <c r="E159" s="58">
        <v>0</v>
      </c>
      <c r="F159" s="59"/>
    </row>
    <row r="160" spans="1:6">
      <c r="A160" s="53"/>
      <c r="B160" s="30" t="s">
        <v>35</v>
      </c>
      <c r="C160" s="30" t="s">
        <v>212</v>
      </c>
      <c r="D160" s="60" t="s">
        <v>202</v>
      </c>
      <c r="E160" s="55">
        <v>0</v>
      </c>
      <c r="F160" s="63"/>
    </row>
    <row r="161" spans="1:6">
      <c r="A161" s="53"/>
      <c r="B161" s="29" t="s">
        <v>35</v>
      </c>
      <c r="C161" s="29" t="s">
        <v>212</v>
      </c>
      <c r="D161" s="61" t="s">
        <v>203</v>
      </c>
      <c r="E161" s="56">
        <v>0</v>
      </c>
      <c r="F161" s="57"/>
    </row>
    <row r="162" spans="1:6">
      <c r="A162" s="53"/>
      <c r="B162" s="29" t="s">
        <v>35</v>
      </c>
      <c r="C162" s="29" t="s">
        <v>212</v>
      </c>
      <c r="D162" s="61" t="s">
        <v>205</v>
      </c>
      <c r="E162" s="56">
        <v>0</v>
      </c>
      <c r="F162" s="57"/>
    </row>
    <row r="163" spans="1:6">
      <c r="A163" s="53"/>
      <c r="B163" s="31" t="s">
        <v>35</v>
      </c>
      <c r="C163" s="31" t="s">
        <v>212</v>
      </c>
      <c r="D163" s="62" t="s">
        <v>206</v>
      </c>
      <c r="E163" s="58">
        <v>0</v>
      </c>
      <c r="F163" s="59"/>
    </row>
    <row r="164" spans="1:6">
      <c r="A164" s="53"/>
      <c r="B164" s="27" t="s">
        <v>36</v>
      </c>
      <c r="C164" s="27" t="s">
        <v>113</v>
      </c>
      <c r="D164" s="26" t="s">
        <v>113</v>
      </c>
      <c r="E164" s="52">
        <v>1</v>
      </c>
      <c r="F164" s="41" t="s">
        <v>214</v>
      </c>
    </row>
    <row r="165" spans="1:6">
      <c r="A165" s="53"/>
      <c r="B165" s="10" t="s">
        <v>37</v>
      </c>
      <c r="C165" s="27" t="s">
        <v>113</v>
      </c>
      <c r="D165" s="26" t="s">
        <v>113</v>
      </c>
      <c r="E165" s="52">
        <v>0</v>
      </c>
      <c r="F165" s="28"/>
    </row>
    <row r="166" spans="1:6">
      <c r="A166" s="54"/>
      <c r="B166" s="27" t="s">
        <v>39</v>
      </c>
      <c r="C166" s="27" t="s">
        <v>113</v>
      </c>
      <c r="D166" s="26" t="s">
        <v>113</v>
      </c>
      <c r="E166" s="52">
        <v>0.36</v>
      </c>
      <c r="F166" s="28" t="s">
        <v>198</v>
      </c>
    </row>
    <row r="168" spans="1:6">
      <c r="A168" s="220" t="s">
        <v>241</v>
      </c>
    </row>
    <row r="169" spans="1:6" s="1" customFormat="1">
      <c r="A169" s="380" t="s">
        <v>204</v>
      </c>
      <c r="B169" s="380" t="s">
        <v>193</v>
      </c>
      <c r="C169" s="326" t="s">
        <v>199</v>
      </c>
      <c r="D169" s="326"/>
      <c r="E169" s="380" t="s">
        <v>195</v>
      </c>
      <c r="F169" s="326" t="s">
        <v>196</v>
      </c>
    </row>
    <row r="170" spans="1:6" s="1" customFormat="1">
      <c r="A170" s="381"/>
      <c r="B170" s="381"/>
      <c r="C170" s="49" t="s">
        <v>200</v>
      </c>
      <c r="D170" s="49" t="s">
        <v>242</v>
      </c>
      <c r="E170" s="381"/>
      <c r="F170" s="381"/>
    </row>
    <row r="171" spans="1:6">
      <c r="A171" s="32" t="s">
        <v>426</v>
      </c>
      <c r="B171" s="30" t="s">
        <v>35</v>
      </c>
      <c r="C171" s="30" t="s">
        <v>202</v>
      </c>
      <c r="D171" s="60" t="s">
        <v>202</v>
      </c>
      <c r="E171" s="55">
        <v>0</v>
      </c>
      <c r="F171" s="63"/>
    </row>
    <row r="172" spans="1:6">
      <c r="A172" s="53"/>
      <c r="B172" s="29" t="s">
        <v>35</v>
      </c>
      <c r="C172" s="29" t="s">
        <v>202</v>
      </c>
      <c r="D172" s="61" t="s">
        <v>203</v>
      </c>
      <c r="E172" s="56">
        <v>0</v>
      </c>
      <c r="F172" s="57"/>
    </row>
    <row r="173" spans="1:6">
      <c r="A173" s="53"/>
      <c r="B173" s="29" t="s">
        <v>35</v>
      </c>
      <c r="C173" s="29" t="s">
        <v>202</v>
      </c>
      <c r="D173" s="61" t="s">
        <v>205</v>
      </c>
      <c r="E173" s="56">
        <v>0</v>
      </c>
      <c r="F173" s="57"/>
    </row>
    <row r="174" spans="1:6">
      <c r="A174" s="53"/>
      <c r="B174" s="31" t="s">
        <v>35</v>
      </c>
      <c r="C174" s="31" t="s">
        <v>202</v>
      </c>
      <c r="D174" s="62" t="s">
        <v>206</v>
      </c>
      <c r="E174" s="58">
        <v>0</v>
      </c>
      <c r="F174" s="59"/>
    </row>
    <row r="175" spans="1:6">
      <c r="A175" s="53"/>
      <c r="B175" s="30" t="s">
        <v>35</v>
      </c>
      <c r="C175" s="30" t="s">
        <v>211</v>
      </c>
      <c r="D175" s="60" t="s">
        <v>202</v>
      </c>
      <c r="E175" s="55">
        <v>0</v>
      </c>
      <c r="F175" s="63"/>
    </row>
    <row r="176" spans="1:6">
      <c r="A176" s="53"/>
      <c r="B176" s="29" t="s">
        <v>35</v>
      </c>
      <c r="C176" s="29" t="s">
        <v>211</v>
      </c>
      <c r="D176" s="61" t="s">
        <v>203</v>
      </c>
      <c r="E176" s="56">
        <v>0</v>
      </c>
      <c r="F176" s="57"/>
    </row>
    <row r="177" spans="1:6">
      <c r="A177" s="53"/>
      <c r="B177" s="29" t="s">
        <v>35</v>
      </c>
      <c r="C177" s="29" t="s">
        <v>211</v>
      </c>
      <c r="D177" s="61" t="s">
        <v>205</v>
      </c>
      <c r="E177" s="56">
        <v>2</v>
      </c>
      <c r="F177" s="57"/>
    </row>
    <row r="178" spans="1:6">
      <c r="A178" s="53"/>
      <c r="B178" s="31" t="s">
        <v>35</v>
      </c>
      <c r="C178" s="31" t="s">
        <v>211</v>
      </c>
      <c r="D178" s="62" t="s">
        <v>206</v>
      </c>
      <c r="E178" s="58">
        <v>0</v>
      </c>
      <c r="F178" s="59"/>
    </row>
    <row r="179" spans="1:6">
      <c r="A179" s="53"/>
      <c r="B179" s="30" t="s">
        <v>35</v>
      </c>
      <c r="C179" s="30" t="s">
        <v>205</v>
      </c>
      <c r="D179" s="60" t="s">
        <v>202</v>
      </c>
      <c r="E179" s="55">
        <v>0</v>
      </c>
      <c r="F179" s="63"/>
    </row>
    <row r="180" spans="1:6">
      <c r="A180" s="53"/>
      <c r="B180" s="29" t="s">
        <v>35</v>
      </c>
      <c r="C180" s="29" t="s">
        <v>205</v>
      </c>
      <c r="D180" s="61" t="s">
        <v>203</v>
      </c>
      <c r="E180" s="56">
        <v>0.8</v>
      </c>
      <c r="F180" s="57"/>
    </row>
    <row r="181" spans="1:6">
      <c r="A181" s="53"/>
      <c r="B181" s="29" t="s">
        <v>35</v>
      </c>
      <c r="C181" s="29" t="s">
        <v>205</v>
      </c>
      <c r="D181" s="61" t="s">
        <v>205</v>
      </c>
      <c r="E181" s="289">
        <v>1.2</v>
      </c>
      <c r="F181" s="57"/>
    </row>
    <row r="182" spans="1:6">
      <c r="A182" s="53"/>
      <c r="B182" s="31" t="s">
        <v>35</v>
      </c>
      <c r="C182" s="31" t="s">
        <v>205</v>
      </c>
      <c r="D182" s="62" t="s">
        <v>206</v>
      </c>
      <c r="E182" s="58">
        <v>0</v>
      </c>
      <c r="F182" s="59"/>
    </row>
    <row r="183" spans="1:6">
      <c r="A183" s="53"/>
      <c r="B183" s="30" t="s">
        <v>35</v>
      </c>
      <c r="C183" s="30" t="s">
        <v>212</v>
      </c>
      <c r="D183" s="60" t="s">
        <v>202</v>
      </c>
      <c r="E183" s="55">
        <v>0</v>
      </c>
      <c r="F183" s="63"/>
    </row>
    <row r="184" spans="1:6">
      <c r="A184" s="53"/>
      <c r="B184" s="29" t="s">
        <v>35</v>
      </c>
      <c r="C184" s="29" t="s">
        <v>212</v>
      </c>
      <c r="D184" s="61" t="s">
        <v>203</v>
      </c>
      <c r="E184" s="56">
        <v>0</v>
      </c>
      <c r="F184" s="57"/>
    </row>
    <row r="185" spans="1:6">
      <c r="A185" s="53"/>
      <c r="B185" s="29" t="s">
        <v>35</v>
      </c>
      <c r="C185" s="29" t="s">
        <v>212</v>
      </c>
      <c r="D185" s="61" t="s">
        <v>205</v>
      </c>
      <c r="E185" s="56">
        <v>0</v>
      </c>
      <c r="F185" s="57"/>
    </row>
    <row r="186" spans="1:6">
      <c r="A186" s="53"/>
      <c r="B186" s="31" t="s">
        <v>35</v>
      </c>
      <c r="C186" s="31" t="s">
        <v>212</v>
      </c>
      <c r="D186" s="62" t="s">
        <v>206</v>
      </c>
      <c r="E186" s="58">
        <v>0</v>
      </c>
      <c r="F186" s="59"/>
    </row>
    <row r="187" spans="1:6">
      <c r="A187" s="53"/>
      <c r="B187" s="27" t="s">
        <v>36</v>
      </c>
      <c r="C187" s="27" t="s">
        <v>113</v>
      </c>
      <c r="D187" s="26" t="s">
        <v>113</v>
      </c>
      <c r="E187" s="52">
        <v>1</v>
      </c>
      <c r="F187" s="41" t="s">
        <v>214</v>
      </c>
    </row>
    <row r="188" spans="1:6">
      <c r="A188" s="53"/>
      <c r="B188" s="10" t="s">
        <v>37</v>
      </c>
      <c r="C188" s="27" t="s">
        <v>113</v>
      </c>
      <c r="D188" s="26" t="s">
        <v>113</v>
      </c>
      <c r="E188" s="52">
        <v>0</v>
      </c>
      <c r="F188" s="28"/>
    </row>
    <row r="189" spans="1:6">
      <c r="A189" s="54"/>
      <c r="B189" s="27" t="s">
        <v>39</v>
      </c>
      <c r="C189" s="27" t="s">
        <v>113</v>
      </c>
      <c r="D189" s="26" t="s">
        <v>113</v>
      </c>
      <c r="E189" s="52">
        <v>0.36</v>
      </c>
      <c r="F189" s="28" t="s">
        <v>198</v>
      </c>
    </row>
    <row r="191" spans="1:6">
      <c r="A191" s="220" t="s">
        <v>243</v>
      </c>
    </row>
    <row r="192" spans="1:6" s="1" customFormat="1">
      <c r="A192" s="380" t="s">
        <v>204</v>
      </c>
      <c r="B192" s="380" t="s">
        <v>193</v>
      </c>
      <c r="C192" s="326" t="s">
        <v>199</v>
      </c>
      <c r="D192" s="326"/>
      <c r="E192" s="380" t="s">
        <v>195</v>
      </c>
      <c r="F192" s="326" t="s">
        <v>196</v>
      </c>
    </row>
    <row r="193" spans="1:6" s="1" customFormat="1" ht="33">
      <c r="A193" s="381"/>
      <c r="B193" s="381"/>
      <c r="C193" s="51" t="s">
        <v>223</v>
      </c>
      <c r="D193" s="49" t="s">
        <v>242</v>
      </c>
      <c r="E193" s="381"/>
      <c r="F193" s="381"/>
    </row>
    <row r="194" spans="1:6">
      <c r="A194" s="32" t="s">
        <v>427</v>
      </c>
      <c r="B194" s="30" t="s">
        <v>35</v>
      </c>
      <c r="C194" s="30" t="s">
        <v>224</v>
      </c>
      <c r="D194" s="60" t="s">
        <v>202</v>
      </c>
      <c r="E194" s="55">
        <v>0</v>
      </c>
      <c r="F194" s="63"/>
    </row>
    <row r="195" spans="1:6">
      <c r="A195" s="53"/>
      <c r="B195" s="29" t="s">
        <v>35</v>
      </c>
      <c r="C195" s="29" t="s">
        <v>244</v>
      </c>
      <c r="D195" s="61" t="s">
        <v>203</v>
      </c>
      <c r="E195" s="56">
        <v>3.05</v>
      </c>
      <c r="F195" s="57"/>
    </row>
    <row r="196" spans="1:6">
      <c r="A196" s="53"/>
      <c r="B196" s="29" t="s">
        <v>35</v>
      </c>
      <c r="C196" s="29" t="s">
        <v>224</v>
      </c>
      <c r="D196" s="61" t="s">
        <v>205</v>
      </c>
      <c r="E196" s="56">
        <v>0</v>
      </c>
      <c r="F196" s="57"/>
    </row>
    <row r="197" spans="1:6">
      <c r="A197" s="53"/>
      <c r="B197" s="31" t="s">
        <v>35</v>
      </c>
      <c r="C197" s="31" t="s">
        <v>224</v>
      </c>
      <c r="D197" s="62" t="s">
        <v>206</v>
      </c>
      <c r="E197" s="58">
        <v>0</v>
      </c>
      <c r="F197" s="59"/>
    </row>
    <row r="198" spans="1:6">
      <c r="A198" s="53"/>
      <c r="B198" s="30" t="s">
        <v>35</v>
      </c>
      <c r="C198" s="30" t="s">
        <v>225</v>
      </c>
      <c r="D198" s="60" t="s">
        <v>202</v>
      </c>
      <c r="E198" s="55">
        <v>0</v>
      </c>
      <c r="F198" s="63"/>
    </row>
    <row r="199" spans="1:6">
      <c r="A199" s="53"/>
      <c r="B199" s="29" t="s">
        <v>35</v>
      </c>
      <c r="C199" s="29" t="s">
        <v>225</v>
      </c>
      <c r="D199" s="61" t="s">
        <v>203</v>
      </c>
      <c r="E199" s="289">
        <v>2.15</v>
      </c>
      <c r="F199" s="57"/>
    </row>
    <row r="200" spans="1:6">
      <c r="A200" s="53"/>
      <c r="B200" s="29" t="s">
        <v>35</v>
      </c>
      <c r="C200" s="29" t="s">
        <v>225</v>
      </c>
      <c r="D200" s="61" t="s">
        <v>205</v>
      </c>
      <c r="E200" s="56">
        <v>0</v>
      </c>
      <c r="F200" s="57"/>
    </row>
    <row r="201" spans="1:6">
      <c r="A201" s="53"/>
      <c r="B201" s="31" t="s">
        <v>35</v>
      </c>
      <c r="C201" s="31" t="s">
        <v>225</v>
      </c>
      <c r="D201" s="62" t="s">
        <v>206</v>
      </c>
      <c r="E201" s="58">
        <v>0</v>
      </c>
      <c r="F201" s="59"/>
    </row>
    <row r="202" spans="1:6">
      <c r="A202" s="53"/>
      <c r="B202" s="27" t="s">
        <v>36</v>
      </c>
      <c r="C202" s="27" t="s">
        <v>113</v>
      </c>
      <c r="D202" s="26" t="s">
        <v>113</v>
      </c>
      <c r="E202" s="52">
        <v>1</v>
      </c>
      <c r="F202" s="41" t="s">
        <v>214</v>
      </c>
    </row>
    <row r="203" spans="1:6">
      <c r="A203" s="53"/>
      <c r="B203" s="10" t="s">
        <v>37</v>
      </c>
      <c r="C203" s="27" t="s">
        <v>113</v>
      </c>
      <c r="D203" s="26" t="s">
        <v>113</v>
      </c>
      <c r="E203" s="52">
        <v>0</v>
      </c>
      <c r="F203" s="28"/>
    </row>
    <row r="204" spans="1:6">
      <c r="A204" s="54"/>
      <c r="B204" s="27" t="s">
        <v>39</v>
      </c>
      <c r="C204" s="27" t="s">
        <v>113</v>
      </c>
      <c r="D204" s="26" t="s">
        <v>113</v>
      </c>
      <c r="E204" s="52">
        <v>0.36</v>
      </c>
      <c r="F204" s="28" t="s">
        <v>198</v>
      </c>
    </row>
  </sheetData>
  <sheetProtection algorithmName="SHA-512" hashValue="9Ry/vLSDVagepiG3H7h5r8hrWpHe9OWFTqrgIhlsdvRNPkijG7stfwuFO+KdSr68BFZ7k37iFoSRKP/4AZgnwQ==" saltValue="oVI5w5R9CLpoBuwO8VW2IA==" spinCount="100000" sheet="1" objects="1" scenarios="1"/>
  <mergeCells count="63">
    <mergeCell ref="A62:A63"/>
    <mergeCell ref="B62:B63"/>
    <mergeCell ref="C62:D62"/>
    <mergeCell ref="E62:E63"/>
    <mergeCell ref="F62:F63"/>
    <mergeCell ref="A192:A193"/>
    <mergeCell ref="B192:B193"/>
    <mergeCell ref="C192:D192"/>
    <mergeCell ref="E192:E193"/>
    <mergeCell ref="F192:F193"/>
    <mergeCell ref="A169:A170"/>
    <mergeCell ref="B169:B170"/>
    <mergeCell ref="C169:D169"/>
    <mergeCell ref="E169:E170"/>
    <mergeCell ref="F169:F170"/>
    <mergeCell ref="A146:A147"/>
    <mergeCell ref="B146:B147"/>
    <mergeCell ref="C146:D146"/>
    <mergeCell ref="E146:E147"/>
    <mergeCell ref="F146:F147"/>
    <mergeCell ref="A123:A124"/>
    <mergeCell ref="B123:B124"/>
    <mergeCell ref="C123:D123"/>
    <mergeCell ref="E123:E124"/>
    <mergeCell ref="F123:F124"/>
    <mergeCell ref="A107:A108"/>
    <mergeCell ref="B107:B108"/>
    <mergeCell ref="C107:D107"/>
    <mergeCell ref="E107:E108"/>
    <mergeCell ref="F107:F108"/>
    <mergeCell ref="A92:A93"/>
    <mergeCell ref="B92:B93"/>
    <mergeCell ref="C92:D92"/>
    <mergeCell ref="E92:E93"/>
    <mergeCell ref="F92:F93"/>
    <mergeCell ref="A77:A78"/>
    <mergeCell ref="B77:B78"/>
    <mergeCell ref="C77:D77"/>
    <mergeCell ref="E77:E78"/>
    <mergeCell ref="F77:F78"/>
    <mergeCell ref="A5:A6"/>
    <mergeCell ref="E5:E6"/>
    <mergeCell ref="F5:F6"/>
    <mergeCell ref="E39:E40"/>
    <mergeCell ref="F39:F40"/>
    <mergeCell ref="A39:A40"/>
    <mergeCell ref="B39:B40"/>
    <mergeCell ref="C39:D39"/>
    <mergeCell ref="A16:A17"/>
    <mergeCell ref="B16:B17"/>
    <mergeCell ref="C16:D16"/>
    <mergeCell ref="E16:E17"/>
    <mergeCell ref="F16:F17"/>
    <mergeCell ref="C10:D10"/>
    <mergeCell ref="C11:D11"/>
    <mergeCell ref="C12:D12"/>
    <mergeCell ref="C13:D13"/>
    <mergeCell ref="B5:B6"/>
    <mergeCell ref="C6:D6"/>
    <mergeCell ref="C7:D7"/>
    <mergeCell ref="C8:D8"/>
    <mergeCell ref="C9:D9"/>
    <mergeCell ref="C5:D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01F2-D6F0-4CB9-AF0E-ECD6A769B458}">
  <dimension ref="A1:J10"/>
  <sheetViews>
    <sheetView workbookViewId="0"/>
  </sheetViews>
  <sheetFormatPr defaultRowHeight="16.5"/>
  <cols>
    <col min="1" max="2" width="20.25" customWidth="1"/>
    <col min="3" max="10" width="7.25" customWidth="1"/>
  </cols>
  <sheetData>
    <row r="1" spans="1:10" ht="19.5">
      <c r="A1" s="219" t="s">
        <v>293</v>
      </c>
    </row>
    <row r="2" spans="1:10">
      <c r="A2" t="s">
        <v>291</v>
      </c>
    </row>
    <row r="3" spans="1:10">
      <c r="A3" t="s">
        <v>292</v>
      </c>
    </row>
    <row r="5" spans="1:10">
      <c r="A5" s="220" t="s">
        <v>287</v>
      </c>
    </row>
    <row r="6" spans="1:10">
      <c r="A6" s="326" t="s">
        <v>286</v>
      </c>
      <c r="B6" s="326"/>
      <c r="C6" s="326"/>
      <c r="D6" s="326"/>
      <c r="E6" s="387"/>
      <c r="F6" s="387"/>
      <c r="G6" s="387"/>
      <c r="H6" s="387"/>
      <c r="I6" s="387"/>
      <c r="J6" s="387"/>
    </row>
    <row r="7" spans="1:10" s="1" customFormat="1" ht="37.5" customHeight="1">
      <c r="A7" s="380" t="s">
        <v>288</v>
      </c>
      <c r="B7" s="380" t="s">
        <v>289</v>
      </c>
      <c r="C7" s="380" t="s">
        <v>290</v>
      </c>
      <c r="D7" s="326"/>
      <c r="E7" s="387"/>
      <c r="F7" s="387"/>
      <c r="G7" s="387"/>
      <c r="H7" s="387"/>
      <c r="I7" s="387"/>
      <c r="J7" s="387"/>
    </row>
    <row r="8" spans="1:10" s="1" customFormat="1" ht="37.5" customHeight="1">
      <c r="A8" s="380"/>
      <c r="B8" s="380"/>
      <c r="C8" s="380" t="s">
        <v>7</v>
      </c>
      <c r="D8" s="387"/>
      <c r="E8" s="387"/>
      <c r="F8" s="387"/>
      <c r="G8" s="387"/>
      <c r="H8" s="387"/>
      <c r="I8" s="387"/>
      <c r="J8" s="387"/>
    </row>
    <row r="9" spans="1:10">
      <c r="A9" s="326"/>
      <c r="B9" s="326"/>
      <c r="C9" s="73">
        <v>1</v>
      </c>
      <c r="D9" s="73">
        <v>2</v>
      </c>
      <c r="E9" s="73">
        <v>3</v>
      </c>
      <c r="F9" s="73">
        <v>4</v>
      </c>
      <c r="G9" s="73">
        <v>5</v>
      </c>
      <c r="H9" s="73">
        <v>6</v>
      </c>
      <c r="I9" s="73">
        <v>7</v>
      </c>
      <c r="J9" s="73">
        <v>8</v>
      </c>
    </row>
    <row r="10" spans="1:10">
      <c r="A10" s="67">
        <v>1</v>
      </c>
      <c r="B10" s="67">
        <v>0.7</v>
      </c>
      <c r="C10" s="67">
        <v>0.05</v>
      </c>
      <c r="D10" s="67">
        <v>0.05</v>
      </c>
      <c r="E10" s="67">
        <v>0.05</v>
      </c>
      <c r="F10" s="67">
        <v>0.15</v>
      </c>
      <c r="G10" s="67">
        <v>0.15</v>
      </c>
      <c r="H10" s="67">
        <v>0.15</v>
      </c>
      <c r="I10" s="67">
        <v>0.15</v>
      </c>
      <c r="J10" s="67">
        <v>0.15</v>
      </c>
    </row>
  </sheetData>
  <sheetProtection algorithmName="SHA-512" hashValue="3796SlxrHuFqlDoB+eM+p+g+xLn+CAXFvMMTQALoqDRu4RJJb7poQQMIgFljQ9Mc4aix/umexUYsAeajsg08DQ==" saltValue="AW1hVK2RXF91v+xCop4Xtw==" spinCount="100000" sheet="1" objects="1" scenarios="1"/>
  <mergeCells count="5">
    <mergeCell ref="A7:A9"/>
    <mergeCell ref="B7:B9"/>
    <mergeCell ref="C7:J7"/>
    <mergeCell ref="A6:J6"/>
    <mergeCell ref="C8:J8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88F6-407E-4D6E-89DF-1B7BE1155C86}">
  <dimension ref="A1:E5"/>
  <sheetViews>
    <sheetView workbookViewId="0"/>
  </sheetViews>
  <sheetFormatPr defaultRowHeight="16.5"/>
  <cols>
    <col min="1" max="5" width="10.375" style="4" customWidth="1"/>
    <col min="6" max="16384" width="9" style="4"/>
  </cols>
  <sheetData>
    <row r="1" spans="1:5" ht="19.5">
      <c r="A1" s="192" t="s">
        <v>750</v>
      </c>
    </row>
    <row r="2" spans="1:5" s="84" customFormat="1">
      <c r="A2" s="380" t="s">
        <v>334</v>
      </c>
      <c r="B2" s="380" t="s">
        <v>342</v>
      </c>
      <c r="C2" s="380"/>
      <c r="D2" s="380"/>
      <c r="E2" s="380"/>
    </row>
    <row r="3" spans="1:5" s="84" customFormat="1">
      <c r="A3" s="380"/>
      <c r="B3" s="85" t="s">
        <v>343</v>
      </c>
      <c r="C3" s="85" t="s">
        <v>344</v>
      </c>
      <c r="D3" s="85" t="s">
        <v>345</v>
      </c>
      <c r="E3" s="85" t="s">
        <v>346</v>
      </c>
    </row>
    <row r="4" spans="1:5">
      <c r="A4" s="107" t="s">
        <v>225</v>
      </c>
      <c r="B4" s="107">
        <v>0.34599999999999997</v>
      </c>
      <c r="C4" s="107">
        <v>0.42499999999999999</v>
      </c>
      <c r="D4" s="107">
        <v>0.22900000000000001</v>
      </c>
      <c r="E4" s="107">
        <f>SUM(B4:D4)</f>
        <v>0.99999999999999989</v>
      </c>
    </row>
    <row r="5" spans="1:5">
      <c r="A5" s="107" t="s">
        <v>224</v>
      </c>
      <c r="B5" s="107">
        <v>0.77100000000000002</v>
      </c>
      <c r="C5" s="107" t="s">
        <v>113</v>
      </c>
      <c r="D5" s="107">
        <v>0.22900000000000001</v>
      </c>
      <c r="E5" s="107">
        <f>SUM(B5:D5)</f>
        <v>1</v>
      </c>
    </row>
  </sheetData>
  <sheetProtection algorithmName="SHA-512" hashValue="OCyuRPG0aYbdJUNh4CuME/17coUbYkUjPtf1dIRigSEo6RzYWEHFsrDF6ciLuoxoQwo1EjdeZXu+tkoBxeqHpQ==" saltValue="M8u7vSLVkuOXqfFUBD3sdg==" spinCount="100000" sheet="1" objects="1" scenarios="1"/>
  <mergeCells count="2">
    <mergeCell ref="B2:E2"/>
    <mergeCell ref="A2:A3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D8D7-0CBE-45A4-A0A6-A42949E30286}">
  <dimension ref="A1:C13"/>
  <sheetViews>
    <sheetView workbookViewId="0"/>
  </sheetViews>
  <sheetFormatPr defaultRowHeight="16.5"/>
  <cols>
    <col min="1" max="1" width="11" style="95" customWidth="1"/>
    <col min="2" max="3" width="20" customWidth="1"/>
  </cols>
  <sheetData>
    <row r="1" spans="1:3" ht="19.5">
      <c r="A1" s="188" t="s">
        <v>710</v>
      </c>
    </row>
    <row r="3" spans="1:3" s="145" customFormat="1">
      <c r="A3" s="380" t="s">
        <v>7</v>
      </c>
      <c r="B3" s="380" t="s">
        <v>17</v>
      </c>
      <c r="C3" s="380"/>
    </row>
    <row r="4" spans="1:3" s="145" customFormat="1" ht="33">
      <c r="A4" s="380"/>
      <c r="B4" s="150" t="s">
        <v>713</v>
      </c>
      <c r="C4" s="150" t="s">
        <v>714</v>
      </c>
    </row>
    <row r="5" spans="1:3" s="145" customFormat="1">
      <c r="A5" s="380"/>
      <c r="B5" s="151" t="s">
        <v>373</v>
      </c>
      <c r="C5" s="151" t="s">
        <v>712</v>
      </c>
    </row>
    <row r="6" spans="1:3">
      <c r="A6" s="146">
        <v>1</v>
      </c>
      <c r="B6" s="146">
        <v>0.41</v>
      </c>
      <c r="C6" s="146" t="s">
        <v>711</v>
      </c>
    </row>
    <row r="7" spans="1:3">
      <c r="A7" s="146">
        <v>2</v>
      </c>
      <c r="B7" s="146">
        <v>0.41</v>
      </c>
      <c r="C7" s="146" t="s">
        <v>711</v>
      </c>
    </row>
    <row r="8" spans="1:3">
      <c r="A8" s="146">
        <v>3</v>
      </c>
      <c r="B8" s="146">
        <v>0.44</v>
      </c>
      <c r="C8" s="146" t="s">
        <v>711</v>
      </c>
    </row>
    <row r="9" spans="1:3">
      <c r="A9" s="146">
        <v>4</v>
      </c>
      <c r="B9" s="146">
        <v>0.69</v>
      </c>
      <c r="C9" s="146" t="s">
        <v>711</v>
      </c>
    </row>
    <row r="10" spans="1:3">
      <c r="A10" s="146">
        <v>5</v>
      </c>
      <c r="B10" s="146">
        <v>0.75</v>
      </c>
      <c r="C10" s="146">
        <v>1.5</v>
      </c>
    </row>
    <row r="11" spans="1:3">
      <c r="A11" s="146">
        <v>6</v>
      </c>
      <c r="B11" s="146">
        <v>0.75</v>
      </c>
      <c r="C11" s="146">
        <v>1.4</v>
      </c>
    </row>
    <row r="12" spans="1:3">
      <c r="A12" s="146">
        <v>7</v>
      </c>
      <c r="B12" s="146">
        <v>0.75</v>
      </c>
      <c r="C12" s="146">
        <v>1.3</v>
      </c>
    </row>
    <row r="13" spans="1:3">
      <c r="A13" s="146">
        <v>8</v>
      </c>
      <c r="B13" s="146" t="s">
        <v>711</v>
      </c>
      <c r="C13" s="146">
        <v>2.8</v>
      </c>
    </row>
  </sheetData>
  <sheetProtection algorithmName="SHA-512" hashValue="n01cPZk5FKHLGbBGi5mg6nCzhllewQAyOCws68VTtg8+Ww8ei2x0KhuH07guyp0bcL9n1uRWy4YtCb1qpt/F/A==" saltValue="ujuPKyRAO/l+/TdJ9cn6jw==" spinCount="100000" sheet="1" objects="1" scenarios="1"/>
  <mergeCells count="2">
    <mergeCell ref="B3:C3"/>
    <mergeCell ref="A3:A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ご使用に関して</vt:lpstr>
      <vt:lpstr>①基本情報と建物情報の入力</vt:lpstr>
      <vt:lpstr>②外皮性能の計算結果</vt:lpstr>
      <vt:lpstr>③一次エネルギー消費量の計算結果</vt:lpstr>
      <vt:lpstr>④評価結果</vt:lpstr>
      <vt:lpstr>計算過程</vt:lpstr>
      <vt:lpstr>入力リスト</vt:lpstr>
      <vt:lpstr>方位</vt:lpstr>
      <vt:lpstr>方位係数</vt:lpstr>
      <vt:lpstr>線熱貫流率</vt:lpstr>
      <vt:lpstr>温度差係数</vt:lpstr>
      <vt:lpstr>室面積の比率</vt:lpstr>
      <vt:lpstr>住棟単位外皮性能基準値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2020-04-14T20:16:13Z</dcterms:created>
  <dcterms:modified xsi:type="dcterms:W3CDTF">2020-04-14T22:58:08Z</dcterms:modified>
</cp:coreProperties>
</file>