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codeName="ThisWorkbook" defaultThemeVersion="166925"/>
  <xr:revisionPtr revIDLastSave="0" documentId="13_ncr:1_{450401D8-98DB-46F2-B878-345745DDD9C7}" xr6:coauthVersionLast="45" xr6:coauthVersionMax="45" xr10:uidLastSave="{00000000-0000-0000-0000-000000000000}"/>
  <bookViews>
    <workbookView xWindow="-108" yWindow="-108" windowWidth="30936" windowHeight="16896" tabRatio="727" xr2:uid="{62ABA8E7-EB86-4C55-A019-9D1CBE3E24A1}"/>
  </bookViews>
  <sheets>
    <sheet name="ご使用に関して" sheetId="43" r:id="rId1"/>
    <sheet name="①基本情報と建物情報の入力" sheetId="29" r:id="rId2"/>
    <sheet name="②外皮性能の計算結果" sheetId="36" r:id="rId3"/>
    <sheet name="③一次エネルギー消費量の計算結果" sheetId="37" r:id="rId4"/>
    <sheet name="④評価結果" sheetId="42" r:id="rId5"/>
    <sheet name="更新履歴" sheetId="44" r:id="rId6"/>
    <sheet name="計算過程" sheetId="28" state="hidden" r:id="rId7"/>
    <sheet name="入力リスト" sheetId="40" state="hidden" r:id="rId8"/>
    <sheet name="方位" sheetId="31" state="hidden" r:id="rId9"/>
    <sheet name="方位係数" sheetId="32" state="hidden" r:id="rId10"/>
    <sheet name="線熱貫流率" sheetId="33" state="hidden" r:id="rId11"/>
    <sheet name="温度差係数" sheetId="34" state="hidden" r:id="rId12"/>
    <sheet name="室面積の比率" sheetId="35" state="hidden" r:id="rId13"/>
    <sheet name="住棟単位外皮性能基準値" sheetId="41" state="hidden" r:id="rId14"/>
  </sheets>
  <definedNames>
    <definedName name="_xlnm._FilterDatabase" localSheetId="5" hidden="1">更新履歴!$A$2:$D$2</definedName>
    <definedName name="_xlnm._FilterDatabase" localSheetId="10" hidden="1">線熱貫流率!$B$1:$B$204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A8" i="28" l="1"/>
  <c r="EX7" i="28"/>
  <c r="FC36" i="28"/>
  <c r="FB36" i="28"/>
  <c r="FA36" i="28"/>
  <c r="FC35" i="28"/>
  <c r="FB35" i="28"/>
  <c r="FA35" i="28"/>
  <c r="FC34" i="28"/>
  <c r="FB34" i="28"/>
  <c r="FA34" i="28"/>
  <c r="FC33" i="28"/>
  <c r="FB33" i="28"/>
  <c r="FA33" i="28"/>
  <c r="FC32" i="28"/>
  <c r="FB32" i="28"/>
  <c r="FA32" i="28"/>
  <c r="FC31" i="28"/>
  <c r="FB31" i="28"/>
  <c r="FA31" i="28"/>
  <c r="FC30" i="28"/>
  <c r="FB30" i="28"/>
  <c r="FA30" i="28"/>
  <c r="FC29" i="28"/>
  <c r="FB29" i="28"/>
  <c r="FA29" i="28"/>
  <c r="FC28" i="28"/>
  <c r="FB28" i="28"/>
  <c r="FA28" i="28"/>
  <c r="FC27" i="28"/>
  <c r="FB27" i="28"/>
  <c r="FA27" i="28"/>
  <c r="FC26" i="28"/>
  <c r="FB26" i="28"/>
  <c r="FA26" i="28"/>
  <c r="FC25" i="28"/>
  <c r="FB25" i="28"/>
  <c r="FA25" i="28"/>
  <c r="FC24" i="28"/>
  <c r="FB24" i="28"/>
  <c r="FA24" i="28"/>
  <c r="FC23" i="28"/>
  <c r="FB23" i="28"/>
  <c r="FA23" i="28"/>
  <c r="FC22" i="28"/>
  <c r="FB22" i="28"/>
  <c r="FA22" i="28"/>
  <c r="FC21" i="28"/>
  <c r="FB21" i="28"/>
  <c r="FA21" i="28"/>
  <c r="FC20" i="28"/>
  <c r="FB20" i="28"/>
  <c r="FA20" i="28"/>
  <c r="FC19" i="28"/>
  <c r="FB19" i="28"/>
  <c r="FA19" i="28"/>
  <c r="FC18" i="28"/>
  <c r="FB18" i="28"/>
  <c r="FA18" i="28"/>
  <c r="FC17" i="28"/>
  <c r="FB17" i="28"/>
  <c r="FA17" i="28"/>
  <c r="FC16" i="28"/>
  <c r="FB16" i="28"/>
  <c r="FA16" i="28"/>
  <c r="FC15" i="28"/>
  <c r="FB15" i="28"/>
  <c r="FA15" i="28"/>
  <c r="FC14" i="28"/>
  <c r="FB14" i="28"/>
  <c r="FA14" i="28"/>
  <c r="FC13" i="28"/>
  <c r="FB13" i="28"/>
  <c r="FA13" i="28"/>
  <c r="FC12" i="28"/>
  <c r="FB12" i="28"/>
  <c r="FA12" i="28"/>
  <c r="FC11" i="28"/>
  <c r="FB11" i="28"/>
  <c r="FA11" i="28"/>
  <c r="FC10" i="28"/>
  <c r="FB10" i="28"/>
  <c r="FA10" i="28"/>
  <c r="FC9" i="28"/>
  <c r="FB9" i="28"/>
  <c r="FA9" i="28"/>
  <c r="FC8" i="28"/>
  <c r="FB8" i="28"/>
  <c r="EZ36" i="28"/>
  <c r="EY36" i="28"/>
  <c r="EX36" i="28"/>
  <c r="EZ35" i="28"/>
  <c r="EY35" i="28"/>
  <c r="EX35" i="28"/>
  <c r="EZ34" i="28"/>
  <c r="EY34" i="28"/>
  <c r="EX34" i="28"/>
  <c r="EZ33" i="28"/>
  <c r="EY33" i="28"/>
  <c r="EX33" i="28"/>
  <c r="EZ32" i="28"/>
  <c r="EY32" i="28"/>
  <c r="EX32" i="28"/>
  <c r="EZ31" i="28"/>
  <c r="EY31" i="28"/>
  <c r="EX31" i="28"/>
  <c r="EZ30" i="28"/>
  <c r="EY30" i="28"/>
  <c r="EX30" i="28"/>
  <c r="EZ29" i="28"/>
  <c r="EY29" i="28"/>
  <c r="EX29" i="28"/>
  <c r="EZ28" i="28"/>
  <c r="EY28" i="28"/>
  <c r="EX28" i="28"/>
  <c r="EZ27" i="28"/>
  <c r="EY27" i="28"/>
  <c r="EX27" i="28"/>
  <c r="EZ26" i="28"/>
  <c r="EY26" i="28"/>
  <c r="EX26" i="28"/>
  <c r="EZ25" i="28"/>
  <c r="EY25" i="28"/>
  <c r="EX25" i="28"/>
  <c r="EZ24" i="28"/>
  <c r="EY24" i="28"/>
  <c r="EX24" i="28"/>
  <c r="EZ23" i="28"/>
  <c r="EY23" i="28"/>
  <c r="EX23" i="28"/>
  <c r="EZ22" i="28"/>
  <c r="EY22" i="28"/>
  <c r="EX22" i="28"/>
  <c r="EZ21" i="28"/>
  <c r="EY21" i="28"/>
  <c r="EX21" i="28"/>
  <c r="EZ20" i="28"/>
  <c r="EY20" i="28"/>
  <c r="EX20" i="28"/>
  <c r="EZ19" i="28"/>
  <c r="EY19" i="28"/>
  <c r="EX19" i="28"/>
  <c r="EZ18" i="28"/>
  <c r="EY18" i="28"/>
  <c r="EX18" i="28"/>
  <c r="EZ17" i="28"/>
  <c r="EY17" i="28"/>
  <c r="EX17" i="28"/>
  <c r="EZ16" i="28"/>
  <c r="EY16" i="28"/>
  <c r="EX16" i="28"/>
  <c r="EZ15" i="28"/>
  <c r="EY15" i="28"/>
  <c r="EX15" i="28"/>
  <c r="EZ14" i="28"/>
  <c r="EY14" i="28"/>
  <c r="EX14" i="28"/>
  <c r="EZ13" i="28"/>
  <c r="EY13" i="28"/>
  <c r="EX13" i="28"/>
  <c r="EZ12" i="28"/>
  <c r="EY12" i="28"/>
  <c r="EX12" i="28"/>
  <c r="EZ11" i="28"/>
  <c r="EY11" i="28"/>
  <c r="EX11" i="28"/>
  <c r="EZ10" i="28"/>
  <c r="EY10" i="28"/>
  <c r="EX10" i="28"/>
  <c r="EZ9" i="28"/>
  <c r="EY9" i="28"/>
  <c r="EX9" i="28"/>
  <c r="EZ8" i="28"/>
  <c r="EY8" i="28"/>
  <c r="EX8" i="28"/>
  <c r="EZ7" i="28"/>
  <c r="EY7" i="28"/>
  <c r="TH3" i="28" l="1"/>
  <c r="SW7" i="28" l="1"/>
  <c r="SV7" i="28"/>
  <c r="SU7" i="28"/>
  <c r="H15" i="37" l="1"/>
  <c r="SX7" i="28" s="1"/>
  <c r="H111" i="37" l="1"/>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SZ7" i="28" s="1"/>
  <c r="H16" i="37"/>
  <c r="SY7" i="28" s="1"/>
  <c r="A1" i="37"/>
  <c r="G7" i="28" l="1"/>
  <c r="I7" i="28"/>
  <c r="H7" i="28"/>
  <c r="F7" i="28"/>
  <c r="E7" i="28"/>
  <c r="D7" i="28"/>
  <c r="FS7" i="28" l="1"/>
  <c r="FT7" i="28"/>
  <c r="DT7" i="28"/>
  <c r="DW7" i="28"/>
  <c r="PA7" i="28" l="1"/>
  <c r="PB7" i="28"/>
  <c r="LV7" i="28"/>
  <c r="LU7" i="28"/>
  <c r="QC7" i="28"/>
  <c r="QB7" i="28"/>
  <c r="PE7" i="28" l="1"/>
  <c r="LZ7" i="28"/>
  <c r="PH7" i="28"/>
  <c r="PF7" i="28"/>
  <c r="PG7" i="28"/>
  <c r="MA7" i="28"/>
  <c r="MB7" i="28"/>
  <c r="MC7" i="28"/>
  <c r="MX7" i="28"/>
  <c r="IP7" i="28" l="1"/>
  <c r="PO7" i="28" l="1"/>
  <c r="MJ7" i="28"/>
  <c r="HD7" i="28"/>
  <c r="GZ7" i="28"/>
  <c r="GG7" i="28"/>
  <c r="GA7" i="28"/>
  <c r="FZ7" i="28"/>
  <c r="HP7" i="28"/>
  <c r="HL7" i="28"/>
  <c r="FU7" i="28"/>
  <c r="FR7" i="28"/>
  <c r="FO7" i="28"/>
  <c r="FN7" i="28"/>
  <c r="FM7" i="28"/>
  <c r="FG7" i="28"/>
  <c r="FI7" i="28"/>
  <c r="FH7" i="28"/>
  <c r="FF7" i="28"/>
  <c r="FE7" i="28"/>
  <c r="FC7" i="28"/>
  <c r="FB7" i="28"/>
  <c r="FA7" i="28"/>
  <c r="DF7" i="28"/>
  <c r="DB7" i="28"/>
  <c r="EW7" i="28"/>
  <c r="EQ7" i="28"/>
  <c r="EP7" i="28"/>
  <c r="EJ7" i="28"/>
  <c r="ED7" i="28"/>
  <c r="EF7" i="28"/>
  <c r="DZ7" i="28"/>
  <c r="CR7" i="28" l="1"/>
  <c r="CQ7" i="28"/>
  <c r="CP7" i="28"/>
  <c r="GS7" i="28" l="1"/>
  <c r="GP7" i="28"/>
  <c r="GO7" i="28"/>
  <c r="GN7" i="28"/>
  <c r="GM7" i="28"/>
  <c r="GL7" i="28"/>
  <c r="CU7" i="28"/>
  <c r="CO7" i="28"/>
  <c r="CN7" i="28"/>
  <c r="DA7" i="28"/>
  <c r="CZ7" i="28"/>
  <c r="CY7" i="28"/>
  <c r="DY7" i="28"/>
  <c r="DV7" i="28"/>
  <c r="DS7" i="28"/>
  <c r="DP7" i="28"/>
  <c r="DR7" i="28"/>
  <c r="DO7" i="28"/>
  <c r="CD7" i="28" l="1"/>
  <c r="CB7" i="28" l="1"/>
  <c r="CA7" i="28"/>
  <c r="CE7" i="28"/>
  <c r="BZ7" i="28"/>
  <c r="CC7" i="28"/>
  <c r="BM7" i="28"/>
  <c r="AO7" i="28"/>
  <c r="BX7" i="28"/>
  <c r="BV7" i="28" l="1"/>
  <c r="BU7" i="28"/>
  <c r="BT7" i="28"/>
  <c r="BQ7" i="28"/>
  <c r="BN7" i="28"/>
  <c r="BO7" i="28"/>
  <c r="BP7" i="28"/>
  <c r="BA7" i="28"/>
  <c r="AZ7" i="28"/>
  <c r="AY7" i="28"/>
  <c r="AX7" i="28"/>
  <c r="AW7" i="28"/>
  <c r="AV7" i="28"/>
  <c r="AU7" i="28"/>
  <c r="AT7" i="28"/>
  <c r="AS7" i="28"/>
  <c r="AR7" i="28"/>
  <c r="AQ7" i="28"/>
  <c r="AP7" i="28"/>
  <c r="AI7" i="28"/>
  <c r="AH7" i="28"/>
  <c r="BG7" i="28"/>
  <c r="BF7" i="28"/>
  <c r="P7" i="28"/>
  <c r="N7" i="28"/>
  <c r="GE7" i="28" l="1"/>
  <c r="EU7" i="28"/>
  <c r="GF7" i="28"/>
  <c r="FY7" i="28"/>
  <c r="HC7" i="28"/>
  <c r="HE7" i="28"/>
  <c r="HB7" i="28"/>
  <c r="HA7" i="28"/>
  <c r="C7" i="42"/>
  <c r="C6" i="42"/>
  <c r="A1" i="42" l="1"/>
  <c r="A1" i="36"/>
  <c r="GJ7" i="28" l="1"/>
  <c r="Z7" i="28"/>
  <c r="GX7" i="28"/>
  <c r="GH7" i="28"/>
  <c r="GW7" i="28"/>
  <c r="GY7" i="28"/>
  <c r="GI7" i="28"/>
  <c r="CJ7" i="28" l="1"/>
  <c r="CV7" i="28"/>
  <c r="CL7" i="28"/>
  <c r="CK7" i="28"/>
  <c r="CX7" i="28"/>
  <c r="CW7" i="28"/>
  <c r="CH7" i="28"/>
  <c r="CF7" i="28"/>
  <c r="CG7" i="28"/>
  <c r="A18" i="37"/>
  <c r="A21" i="37" s="1"/>
  <c r="A24" i="37" s="1"/>
  <c r="A27" i="37" s="1"/>
  <c r="A30" i="37" s="1"/>
  <c r="A33" i="37" s="1"/>
  <c r="A36" i="37" s="1"/>
  <c r="A39" i="37" s="1"/>
  <c r="A42" i="37" s="1"/>
  <c r="A45" i="37" s="1"/>
  <c r="A48" i="37" s="1"/>
  <c r="A51" i="37" s="1"/>
  <c r="A54" i="37" s="1"/>
  <c r="A57" i="37" s="1"/>
  <c r="A60" i="37" s="1"/>
  <c r="A63" i="37" s="1"/>
  <c r="A66" i="37" s="1"/>
  <c r="A69" i="37" s="1"/>
  <c r="A72" i="37" s="1"/>
  <c r="A75" i="37" s="1"/>
  <c r="A78" i="37" s="1"/>
  <c r="A81" i="37" s="1"/>
  <c r="A84" i="37" s="1"/>
  <c r="A87" i="37" s="1"/>
  <c r="A90" i="37" s="1"/>
  <c r="A93" i="37" s="1"/>
  <c r="A96" i="37" s="1"/>
  <c r="A99" i="37" s="1"/>
  <c r="A102" i="37" s="1"/>
  <c r="SH7" i="28"/>
  <c r="SG7" i="28"/>
  <c r="SF7" i="28"/>
  <c r="A17" i="36"/>
  <c r="A20" i="36" s="1"/>
  <c r="A23" i="36" s="1"/>
  <c r="A26" i="36" s="1"/>
  <c r="A29" i="36" s="1"/>
  <c r="A32" i="36" s="1"/>
  <c r="A35" i="36" s="1"/>
  <c r="A38" i="36" s="1"/>
  <c r="A41" i="36" s="1"/>
  <c r="A44" i="36" s="1"/>
  <c r="A47" i="36" s="1"/>
  <c r="A50" i="36" s="1"/>
  <c r="A53" i="36" s="1"/>
  <c r="A56" i="36" s="1"/>
  <c r="A59" i="36" s="1"/>
  <c r="A62" i="36" s="1"/>
  <c r="A65" i="36" s="1"/>
  <c r="A68" i="36" s="1"/>
  <c r="A71" i="36" s="1"/>
  <c r="A74" i="36" s="1"/>
  <c r="A77" i="36" s="1"/>
  <c r="A80" i="36" s="1"/>
  <c r="A83" i="36" s="1"/>
  <c r="A86" i="36" s="1"/>
  <c r="A89" i="36" s="1"/>
  <c r="A92" i="36" s="1"/>
  <c r="A95" i="36" s="1"/>
  <c r="A98" i="36" s="1"/>
  <c r="A101" i="36" s="1"/>
  <c r="E5" i="35"/>
  <c r="E4" i="35"/>
  <c r="TE7" i="28" l="1"/>
  <c r="TB7" i="28"/>
  <c r="TD7" i="28"/>
  <c r="TA7" i="28"/>
  <c r="TC7" i="28"/>
  <c r="TF7" i="28"/>
  <c r="MW7" i="28"/>
  <c r="JB7" i="28"/>
  <c r="IZ7" i="28"/>
  <c r="JA7" i="28"/>
  <c r="IY7" i="28"/>
  <c r="IV7" i="28" a="1"/>
  <c r="IV7" i="28" s="1"/>
  <c r="IS7" i="28" a="1"/>
  <c r="IS7" i="28" s="1"/>
  <c r="IU7" i="28" a="1"/>
  <c r="IU7" i="28" s="1"/>
  <c r="IN7" i="28" a="1"/>
  <c r="IN7" i="28" s="1"/>
  <c r="KI7" i="28" s="1"/>
  <c r="IW7" i="28" a="1"/>
  <c r="IW7" i="28" s="1"/>
  <c r="MO7" i="28" l="1"/>
  <c r="PT7" i="28"/>
  <c r="MM7" i="28"/>
  <c r="PR7" i="28"/>
  <c r="MQ7" i="28"/>
  <c r="PV7" i="28"/>
  <c r="PU7" i="28"/>
  <c r="MP7" i="28"/>
  <c r="PM7" i="28"/>
  <c r="MH7" i="28"/>
  <c r="KQ7" i="28"/>
  <c r="KJ7" i="28"/>
  <c r="KK7" i="28"/>
  <c r="IR7" i="28" a="1"/>
  <c r="IR7" i="28" s="1"/>
  <c r="IO7" i="28" a="1"/>
  <c r="IO7" i="28" s="1"/>
  <c r="IQ7" i="28" a="1"/>
  <c r="IQ7" i="28" s="1"/>
  <c r="IT7" i="28" a="1"/>
  <c r="IT7" i="28" s="1"/>
  <c r="IM7" i="28" a="1"/>
  <c r="IM7" i="28" s="1"/>
  <c r="IG7" i="28"/>
  <c r="JX7" i="28" s="1"/>
  <c r="ID7" i="28"/>
  <c r="JI7" i="28" s="1"/>
  <c r="IK7" i="28"/>
  <c r="IJ7" i="28"/>
  <c r="IC7" i="28"/>
  <c r="IF7" i="28"/>
  <c r="IE7" i="28"/>
  <c r="II7" i="28"/>
  <c r="IH7" i="28"/>
  <c r="MI7" i="28" l="1"/>
  <c r="PN7" i="28"/>
  <c r="MG7" i="28"/>
  <c r="PL7" i="28"/>
  <c r="PQ7" i="28"/>
  <c r="ML7" i="28"/>
  <c r="PS7" i="28"/>
  <c r="MN7" i="28"/>
  <c r="MK7" i="28"/>
  <c r="PP7" i="28"/>
  <c r="KB7" i="28"/>
  <c r="PJ7" i="28"/>
  <c r="QQ7" i="28" s="1"/>
  <c r="ME7" i="28"/>
  <c r="NL7" i="28" s="1"/>
  <c r="MD7" i="28"/>
  <c r="PI7" i="28"/>
  <c r="PD7" i="28"/>
  <c r="LY7" i="28"/>
  <c r="LX7" i="28"/>
  <c r="PC7" i="28"/>
  <c r="JW7" i="28"/>
  <c r="KA7" i="28"/>
  <c r="JG7" i="28"/>
  <c r="JY7" i="28"/>
  <c r="JH7" i="28"/>
  <c r="JV7" i="28"/>
  <c r="JZ7" i="28"/>
  <c r="JT7" i="28"/>
  <c r="LC7" i="28"/>
  <c r="KH7" i="28"/>
  <c r="JU7" i="28"/>
  <c r="JS7" i="28"/>
  <c r="GQ7" i="28" l="1"/>
  <c r="CS7" i="28"/>
  <c r="FP7" i="28"/>
  <c r="FJ7" i="28"/>
  <c r="GR7" i="28"/>
  <c r="LB7" i="28" s="1"/>
  <c r="CM7" i="28"/>
  <c r="KF7" i="28" s="1"/>
  <c r="FD7" i="28"/>
  <c r="FQ7" i="28"/>
  <c r="HJ7" i="28"/>
  <c r="HI7" i="28"/>
  <c r="GB7" i="28"/>
  <c r="HK7" i="28"/>
  <c r="FV7" i="28"/>
  <c r="GD7" i="28"/>
  <c r="GC7" i="28"/>
  <c r="FX7" i="28"/>
  <c r="FW7" i="28"/>
  <c r="HH7" i="28"/>
  <c r="HF7" i="28"/>
  <c r="HG7" i="28"/>
  <c r="DM7" i="28"/>
  <c r="HU7" i="28"/>
  <c r="DK7" i="28"/>
  <c r="HW7" i="28"/>
  <c r="DL7" i="28"/>
  <c r="HV7" i="28"/>
  <c r="HO7" i="28"/>
  <c r="HS7" i="28"/>
  <c r="HN7" i="28"/>
  <c r="HQ7" i="28"/>
  <c r="HT7" i="28"/>
  <c r="HR7" i="28"/>
  <c r="HM7" i="28"/>
  <c r="DJ7" i="28"/>
  <c r="DI7" i="28"/>
  <c r="DH7" i="28"/>
  <c r="FL7" i="28"/>
  <c r="FK7" i="28"/>
  <c r="DE7" i="28"/>
  <c r="DG7" i="28"/>
  <c r="DC7" i="28"/>
  <c r="DD7" i="28"/>
  <c r="GK7" i="28"/>
  <c r="LA7" i="28" s="1"/>
  <c r="CT7" i="28"/>
  <c r="KG7" i="28" s="1"/>
  <c r="M7" i="28"/>
  <c r="L7" i="28"/>
  <c r="K7" i="28"/>
  <c r="BK7" i="28" s="1"/>
  <c r="J7" i="28"/>
  <c r="AD7" i="28" s="1"/>
  <c r="LG7" i="28" l="1"/>
  <c r="AG7" i="28"/>
  <c r="AN7" i="28"/>
  <c r="AM7" i="28"/>
  <c r="KX7" i="28"/>
  <c r="LJ7" i="28"/>
  <c r="KL7" i="28"/>
  <c r="LI7" i="28"/>
  <c r="RB7" i="28"/>
  <c r="KM7" i="28"/>
  <c r="RC7" i="28"/>
  <c r="RW7" i="28"/>
  <c r="RV7" i="28"/>
  <c r="OQ7" i="28"/>
  <c r="RA7" i="28"/>
  <c r="NV7" i="28"/>
  <c r="RX7" i="28"/>
  <c r="NW7" i="28"/>
  <c r="NX7" i="28"/>
  <c r="OR7" i="28"/>
  <c r="OS7" i="28"/>
  <c r="LH7" i="28"/>
  <c r="KZ7" i="28"/>
  <c r="KN7" i="28"/>
  <c r="KY7" i="28"/>
  <c r="LK7" i="28"/>
  <c r="LL7" i="28"/>
  <c r="AE7" i="28"/>
  <c r="AF7" i="28"/>
  <c r="AL7" i="28"/>
  <c r="AJ7" i="28"/>
  <c r="AK7" i="28"/>
  <c r="Q7" i="28"/>
  <c r="T7" i="28"/>
  <c r="J14" i="36"/>
  <c r="AA7" i="28"/>
  <c r="QR7" i="28" s="1"/>
  <c r="AB7" i="28"/>
  <c r="QS7" i="28" s="1"/>
  <c r="JP7" i="28" l="1"/>
  <c r="KC7" i="28"/>
  <c r="NM7" i="28"/>
  <c r="KD7" i="28"/>
  <c r="NN7" i="28"/>
  <c r="JR7" i="28"/>
  <c r="JQ7" i="28"/>
  <c r="I14" i="36"/>
  <c r="H14" i="36"/>
  <c r="O7" i="28"/>
  <c r="A3" i="31"/>
  <c r="A8" i="28"/>
  <c r="SU8" i="28" l="1"/>
  <c r="SV8" i="28"/>
  <c r="SW8" i="28"/>
  <c r="SY8" i="28"/>
  <c r="SX8" i="28"/>
  <c r="SZ8" i="28"/>
  <c r="GF8" i="28"/>
  <c r="DT8" i="28"/>
  <c r="GE8" i="28"/>
  <c r="DW8" i="28"/>
  <c r="QC8" i="28"/>
  <c r="PB8" i="28"/>
  <c r="PA8" i="28"/>
  <c r="LV8" i="28"/>
  <c r="LU8" i="28"/>
  <c r="MX8" i="28"/>
  <c r="IP8" i="28"/>
  <c r="HK8" i="28"/>
  <c r="HF8" i="28"/>
  <c r="HE8" i="28"/>
  <c r="HB8" i="28"/>
  <c r="HJ8" i="28"/>
  <c r="HD8" i="28"/>
  <c r="HI8" i="28"/>
  <c r="HH8" i="28"/>
  <c r="HC8" i="28"/>
  <c r="GG8" i="28"/>
  <c r="GC8" i="28"/>
  <c r="HA8" i="28"/>
  <c r="GB8" i="28"/>
  <c r="GZ8" i="28"/>
  <c r="FY8" i="28"/>
  <c r="FW8" i="28"/>
  <c r="FV8" i="28"/>
  <c r="HG8" i="28"/>
  <c r="GA8" i="28"/>
  <c r="FU8" i="28"/>
  <c r="GD8" i="28"/>
  <c r="FX8" i="28"/>
  <c r="FR8" i="28"/>
  <c r="FZ8" i="28"/>
  <c r="HP8" i="28"/>
  <c r="DF8" i="28"/>
  <c r="FI8" i="28"/>
  <c r="FF8" i="28"/>
  <c r="HL8" i="28"/>
  <c r="FH8" i="28"/>
  <c r="FE8" i="28"/>
  <c r="DB8" i="28"/>
  <c r="EJ8" i="28"/>
  <c r="DZ8" i="28"/>
  <c r="EP8" i="28"/>
  <c r="EF8" i="28"/>
  <c r="ED8" i="28"/>
  <c r="EW8" i="28"/>
  <c r="EQ8" i="28"/>
  <c r="I8" i="28"/>
  <c r="CE8" i="28" s="1"/>
  <c r="BM8" i="28"/>
  <c r="BX8" i="28"/>
  <c r="CQ8" i="28"/>
  <c r="CO8" i="28"/>
  <c r="CP8" i="28"/>
  <c r="CN8" i="28"/>
  <c r="CR8" i="28"/>
  <c r="GP8" i="28"/>
  <c r="GM8" i="28"/>
  <c r="GO8" i="28"/>
  <c r="GL8" i="28"/>
  <c r="GN8" i="28"/>
  <c r="CU8" i="28"/>
  <c r="DV8" i="28"/>
  <c r="GS8" i="28"/>
  <c r="DY8" i="28"/>
  <c r="DS8" i="28"/>
  <c r="DP8" i="28"/>
  <c r="DR8" i="28"/>
  <c r="DO8" i="28"/>
  <c r="CZ8" i="28"/>
  <c r="DA8" i="28"/>
  <c r="CY8" i="28"/>
  <c r="F8" i="28"/>
  <c r="CS8" i="28" s="1"/>
  <c r="BF8" i="28"/>
  <c r="D8" i="28"/>
  <c r="AM8" i="28"/>
  <c r="AX8" i="28"/>
  <c r="AW8" i="28"/>
  <c r="M8" i="28"/>
  <c r="L8" i="28"/>
  <c r="AL8" i="28" s="1"/>
  <c r="AV8" i="28"/>
  <c r="K8" i="28"/>
  <c r="BG8" i="28"/>
  <c r="AO8" i="28"/>
  <c r="J8" i="28"/>
  <c r="P8" i="28"/>
  <c r="G8" i="28"/>
  <c r="GQ8" i="28" s="1"/>
  <c r="O8" i="28"/>
  <c r="N8" i="28"/>
  <c r="C8" i="28"/>
  <c r="E8" i="28"/>
  <c r="FS8" i="28" s="1"/>
  <c r="AS8" i="28"/>
  <c r="BA8" i="28"/>
  <c r="BQ8" i="28"/>
  <c r="AZ8" i="28"/>
  <c r="AQ8" i="28"/>
  <c r="BV8" i="28"/>
  <c r="BP8" i="28"/>
  <c r="AP8" i="28"/>
  <c r="BU8" i="28"/>
  <c r="BO8" i="28"/>
  <c r="AI8" i="28"/>
  <c r="BT8" i="28"/>
  <c r="BN8" i="28"/>
  <c r="AU8" i="28"/>
  <c r="AH8" i="28"/>
  <c r="AY8" i="28"/>
  <c r="AT8" i="28"/>
  <c r="AR8" i="28"/>
  <c r="S7" i="28"/>
  <c r="V7" i="28"/>
  <c r="R7" i="28"/>
  <c r="U7" i="28"/>
  <c r="SG8" i="28"/>
  <c r="SH8" i="28"/>
  <c r="SF8" i="28"/>
  <c r="J16" i="36"/>
  <c r="J15" i="36"/>
  <c r="C3" i="31"/>
  <c r="PX4" i="28"/>
  <c r="PX7" i="28" s="1"/>
  <c r="MS4" i="28"/>
  <c r="MS7" i="28" s="1"/>
  <c r="QB8" i="28"/>
  <c r="MW8" i="28"/>
  <c r="JB8" i="28"/>
  <c r="IZ8" i="28"/>
  <c r="IY8" i="28"/>
  <c r="IS8" i="28" a="1"/>
  <c r="IS8" i="28" s="1"/>
  <c r="IN8" i="28" a="1"/>
  <c r="IN8" i="28" s="1"/>
  <c r="JA8" i="28"/>
  <c r="IV8" i="28" a="1"/>
  <c r="IV8" i="28" s="1"/>
  <c r="IU8" i="28" a="1"/>
  <c r="IU8" i="28" s="1"/>
  <c r="IW8" i="28" a="1"/>
  <c r="IW8" i="28" s="1"/>
  <c r="IR8" i="28" a="1"/>
  <c r="IR8" i="28" s="1"/>
  <c r="IQ8" i="28" a="1"/>
  <c r="IQ8" i="28" s="1"/>
  <c r="IM8" i="28" a="1"/>
  <c r="IM8" i="28" s="1"/>
  <c r="IO8" i="28" a="1"/>
  <c r="IO8" i="28" s="1"/>
  <c r="IT8" i="28" a="1"/>
  <c r="IT8" i="28" s="1"/>
  <c r="ID8" i="28"/>
  <c r="II8" i="28"/>
  <c r="IK8" i="28"/>
  <c r="IC8" i="28"/>
  <c r="IG8" i="28"/>
  <c r="IE8" i="28"/>
  <c r="IF8" i="28"/>
  <c r="IH8" i="28"/>
  <c r="IJ8" i="28"/>
  <c r="A9" i="28"/>
  <c r="X7" i="28"/>
  <c r="QF7" i="28" s="1"/>
  <c r="W7" i="28"/>
  <c r="Y7" i="28"/>
  <c r="QG7" i="28" s="1"/>
  <c r="B3" i="31"/>
  <c r="D3" i="31"/>
  <c r="C7" i="28"/>
  <c r="BS7" i="28" s="1"/>
  <c r="SU9" i="28" l="1"/>
  <c r="SV9" i="28"/>
  <c r="SW9" i="28"/>
  <c r="SY9" i="28"/>
  <c r="SZ9" i="28"/>
  <c r="SX9" i="28"/>
  <c r="BK8" i="28"/>
  <c r="EU8" i="28"/>
  <c r="FP8" i="28"/>
  <c r="GQ9" i="28"/>
  <c r="DT9" i="28"/>
  <c r="GE9" i="28"/>
  <c r="DW9" i="28"/>
  <c r="FS9" i="28"/>
  <c r="DN7" i="28"/>
  <c r="BR7" i="28"/>
  <c r="JN7" i="28" s="1"/>
  <c r="EV7" i="28"/>
  <c r="BW7" i="28"/>
  <c r="JM7" i="28" s="1"/>
  <c r="BL7" i="28"/>
  <c r="BE7" i="28"/>
  <c r="BR8" i="28"/>
  <c r="JN8" i="28" s="1"/>
  <c r="BW8" i="28"/>
  <c r="BS8" i="28"/>
  <c r="QE7" i="28"/>
  <c r="MZ7" i="28"/>
  <c r="LG8" i="28"/>
  <c r="KY8" i="28"/>
  <c r="PH8" i="28"/>
  <c r="PF8" i="28"/>
  <c r="NS7" i="28"/>
  <c r="PE8" i="28"/>
  <c r="PG8" i="28"/>
  <c r="QC9" i="28"/>
  <c r="PA9" i="28"/>
  <c r="PB9" i="28"/>
  <c r="QY7" i="28"/>
  <c r="QX7" i="28"/>
  <c r="QZ7" i="28"/>
  <c r="MN8" i="28"/>
  <c r="PS8" i="28"/>
  <c r="MI8" i="28"/>
  <c r="PN8" i="28"/>
  <c r="MQ8" i="28"/>
  <c r="PV8" i="28"/>
  <c r="MH8" i="28"/>
  <c r="PM8" i="28"/>
  <c r="MK8" i="28"/>
  <c r="PP8" i="28"/>
  <c r="MP8" i="28"/>
  <c r="PU8" i="28"/>
  <c r="MJ8" i="28"/>
  <c r="PO8" i="28"/>
  <c r="ML8" i="28"/>
  <c r="PQ8" i="28"/>
  <c r="MG8" i="28"/>
  <c r="PL8" i="28"/>
  <c r="MO8" i="28"/>
  <c r="PT8" i="28"/>
  <c r="MM8" i="28"/>
  <c r="PR8" i="28"/>
  <c r="LY8" i="28"/>
  <c r="PD8" i="28"/>
  <c r="LX8" i="28"/>
  <c r="PC8" i="28"/>
  <c r="MD8" i="28"/>
  <c r="PI8" i="28"/>
  <c r="ME8" i="28"/>
  <c r="PJ8" i="28"/>
  <c r="EO8" i="28"/>
  <c r="MB8" i="28"/>
  <c r="MA8" i="28"/>
  <c r="MC8" i="28"/>
  <c r="LZ8" i="28"/>
  <c r="EV8" i="28"/>
  <c r="EO7" i="28"/>
  <c r="NU7" i="28"/>
  <c r="NT7" i="28"/>
  <c r="LU9" i="28"/>
  <c r="LV9" i="28"/>
  <c r="MX9" i="28"/>
  <c r="JD7" i="28"/>
  <c r="JE7" i="28"/>
  <c r="NA7" i="28"/>
  <c r="KA8" i="28"/>
  <c r="JF7" i="28"/>
  <c r="NB7" i="28"/>
  <c r="LI8" i="28"/>
  <c r="LH8" i="28"/>
  <c r="KZ8" i="28"/>
  <c r="KQ8" i="28"/>
  <c r="KX8" i="28"/>
  <c r="IP9" i="28"/>
  <c r="JS8" i="28"/>
  <c r="JU8" i="28"/>
  <c r="JT8" i="28"/>
  <c r="CC8" i="28"/>
  <c r="CD8" i="28"/>
  <c r="HG9" i="28"/>
  <c r="HK9" i="28"/>
  <c r="HF9" i="28"/>
  <c r="HE9" i="28"/>
  <c r="HJ9" i="28"/>
  <c r="HD9" i="28"/>
  <c r="HI9" i="28"/>
  <c r="GZ9" i="28"/>
  <c r="GD9" i="28"/>
  <c r="HC9" i="28"/>
  <c r="GG9" i="28"/>
  <c r="GC9" i="28"/>
  <c r="HH9" i="28"/>
  <c r="HB9" i="28"/>
  <c r="GF9" i="28"/>
  <c r="GB9" i="28"/>
  <c r="FZ9" i="28"/>
  <c r="FX9" i="28"/>
  <c r="FY9" i="28"/>
  <c r="FW9" i="28"/>
  <c r="HA9" i="28"/>
  <c r="FV9" i="28"/>
  <c r="GA9" i="28"/>
  <c r="HP9" i="28"/>
  <c r="HL9" i="28"/>
  <c r="FU9" i="28"/>
  <c r="FR9" i="28"/>
  <c r="FH9" i="28"/>
  <c r="FF9" i="28"/>
  <c r="FE9" i="28"/>
  <c r="EW9" i="28"/>
  <c r="EQ9" i="28"/>
  <c r="EF9" i="28"/>
  <c r="ED9" i="28"/>
  <c r="EJ9" i="28"/>
  <c r="DZ9" i="28"/>
  <c r="FI9" i="28"/>
  <c r="EP9" i="28"/>
  <c r="DF9" i="28"/>
  <c r="DB9" i="28"/>
  <c r="ES7" i="28"/>
  <c r="EM7" i="28"/>
  <c r="ER7" i="28"/>
  <c r="EL7" i="28"/>
  <c r="ET7" i="28"/>
  <c r="EN7" i="28"/>
  <c r="HT8" i="28"/>
  <c r="HM8" i="28"/>
  <c r="HS8" i="28"/>
  <c r="HQ8" i="28"/>
  <c r="HR8" i="28"/>
  <c r="HO8" i="28"/>
  <c r="HN8" i="28"/>
  <c r="HV8" i="28"/>
  <c r="HU8" i="28"/>
  <c r="HW8" i="28"/>
  <c r="ET8" i="28"/>
  <c r="EN8" i="28"/>
  <c r="ES8" i="28"/>
  <c r="EM8" i="28"/>
  <c r="ER8" i="28"/>
  <c r="EL8" i="28"/>
  <c r="DJ8" i="28"/>
  <c r="DI8" i="28"/>
  <c r="DH8" i="28"/>
  <c r="FO8" i="28"/>
  <c r="FJ8" i="28"/>
  <c r="FN8" i="28"/>
  <c r="FK8" i="28"/>
  <c r="FM8" i="28"/>
  <c r="FL8" i="28"/>
  <c r="BL8" i="28"/>
  <c r="FG8" i="28"/>
  <c r="FD8" i="28"/>
  <c r="FT8" i="28"/>
  <c r="FQ8" i="28"/>
  <c r="DM8" i="28"/>
  <c r="DL8" i="28"/>
  <c r="DK8" i="28"/>
  <c r="DG8" i="28"/>
  <c r="DE8" i="28"/>
  <c r="BI8" i="28"/>
  <c r="EI8" i="28"/>
  <c r="EE8" i="28"/>
  <c r="EB8" i="28"/>
  <c r="EG8" i="28"/>
  <c r="EA8" i="28"/>
  <c r="EK8" i="28"/>
  <c r="EH8" i="28"/>
  <c r="EC8" i="28"/>
  <c r="BY8" i="28"/>
  <c r="BH8" i="28"/>
  <c r="CM8" i="28"/>
  <c r="DD8" i="28"/>
  <c r="DC8" i="28"/>
  <c r="EA7" i="28"/>
  <c r="EC7" i="28"/>
  <c r="EB7" i="28"/>
  <c r="EK7" i="28"/>
  <c r="EI7" i="28"/>
  <c r="EH7" i="28"/>
  <c r="EE7" i="28"/>
  <c r="EG7" i="28"/>
  <c r="BM9" i="28"/>
  <c r="BX9" i="28"/>
  <c r="CN9" i="28"/>
  <c r="CO9" i="28"/>
  <c r="CU9" i="28"/>
  <c r="GS9" i="28"/>
  <c r="GP9" i="28"/>
  <c r="GO9" i="28"/>
  <c r="DS9" i="28"/>
  <c r="DP9" i="28"/>
  <c r="DV9" i="28"/>
  <c r="DR9" i="28"/>
  <c r="DO9" i="28"/>
  <c r="GN9" i="28"/>
  <c r="GM9" i="28"/>
  <c r="DY9" i="28"/>
  <c r="GL9" i="28"/>
  <c r="JM8" i="28"/>
  <c r="BY7" i="28"/>
  <c r="BH7" i="28"/>
  <c r="BI7" i="28"/>
  <c r="BJ7" i="28"/>
  <c r="BJ8" i="28"/>
  <c r="DX8" i="28"/>
  <c r="DN8" i="28"/>
  <c r="DQ8" i="28"/>
  <c r="DU8" i="28"/>
  <c r="H8" i="28"/>
  <c r="CA8" i="28" s="1"/>
  <c r="JW8" i="28" s="1"/>
  <c r="GH8" i="28"/>
  <c r="GY8" i="28"/>
  <c r="GR8" i="28"/>
  <c r="GX8" i="28"/>
  <c r="GV7" i="28"/>
  <c r="RU7" i="28" s="1"/>
  <c r="GI8" i="28"/>
  <c r="GK8" i="28"/>
  <c r="GJ8" i="28"/>
  <c r="GW8" i="28"/>
  <c r="GU7" i="28"/>
  <c r="RT7" i="28" s="1"/>
  <c r="GT7" i="28"/>
  <c r="LD7" i="28" s="1"/>
  <c r="CH8" i="28"/>
  <c r="JI8" i="28" s="1"/>
  <c r="CW8" i="28"/>
  <c r="CJ8" i="28"/>
  <c r="CT8" i="28"/>
  <c r="CL8" i="28"/>
  <c r="CX8" i="28"/>
  <c r="CK8" i="28"/>
  <c r="CV8" i="28"/>
  <c r="DX7" i="28"/>
  <c r="DQ7" i="28"/>
  <c r="KO7" i="28" s="1"/>
  <c r="DU7" i="28"/>
  <c r="I9" i="28"/>
  <c r="CD9" i="28" s="1"/>
  <c r="BE8" i="28"/>
  <c r="S8" i="28"/>
  <c r="CF8" i="28"/>
  <c r="JG8" i="28" s="1"/>
  <c r="CG8" i="28"/>
  <c r="JH8" i="28" s="1"/>
  <c r="AJ8" i="28"/>
  <c r="AK8" i="28"/>
  <c r="BV9" i="28"/>
  <c r="BQ9" i="28"/>
  <c r="BT9" i="28"/>
  <c r="BP9" i="28"/>
  <c r="BO9" i="28"/>
  <c r="BN9" i="28"/>
  <c r="AR9" i="28"/>
  <c r="BA9" i="28"/>
  <c r="AZ9" i="28"/>
  <c r="AW9" i="28"/>
  <c r="BU9" i="28"/>
  <c r="AQ9" i="28"/>
  <c r="AP9" i="28"/>
  <c r="AI9" i="28"/>
  <c r="BG9" i="28"/>
  <c r="BF9" i="28"/>
  <c r="AY9" i="28"/>
  <c r="AX9" i="28"/>
  <c r="AV9" i="28"/>
  <c r="AU9" i="28"/>
  <c r="AT9" i="28"/>
  <c r="AS9" i="28"/>
  <c r="AO9" i="28"/>
  <c r="G9" i="28"/>
  <c r="E9" i="28"/>
  <c r="EU9" i="28" s="1"/>
  <c r="P9" i="28"/>
  <c r="S9" i="28" s="1"/>
  <c r="O9" i="28"/>
  <c r="R9" i="28" s="1"/>
  <c r="D9" i="28"/>
  <c r="FJ9" i="28" s="1"/>
  <c r="N9" i="28"/>
  <c r="Q9" i="28" s="1"/>
  <c r="C9" i="28"/>
  <c r="AH9" i="28"/>
  <c r="M9" i="28"/>
  <c r="AN9" i="28" s="1"/>
  <c r="L9" i="28"/>
  <c r="AL9" i="28" s="1"/>
  <c r="J9" i="28"/>
  <c r="AF9" i="28" s="1"/>
  <c r="K9" i="28"/>
  <c r="AG9" i="28" s="1"/>
  <c r="F9" i="28"/>
  <c r="CH9" i="28" s="1"/>
  <c r="BD8" i="28"/>
  <c r="AG8" i="28"/>
  <c r="AD8" i="28"/>
  <c r="BC8" i="28"/>
  <c r="AN8" i="28"/>
  <c r="AE8" i="28"/>
  <c r="AF8" i="28"/>
  <c r="BB8" i="28"/>
  <c r="BB7" i="28"/>
  <c r="BC7" i="28"/>
  <c r="BD7" i="28"/>
  <c r="C95" i="36"/>
  <c r="C83" i="36"/>
  <c r="C71" i="36"/>
  <c r="C59" i="36"/>
  <c r="C47" i="36"/>
  <c r="C35" i="36"/>
  <c r="C56" i="36"/>
  <c r="C93" i="37"/>
  <c r="C75" i="37"/>
  <c r="C63" i="37"/>
  <c r="C51" i="37"/>
  <c r="C33" i="37"/>
  <c r="C15" i="37"/>
  <c r="C98" i="36"/>
  <c r="C86" i="36"/>
  <c r="C50" i="36"/>
  <c r="C102" i="37"/>
  <c r="C96" i="37"/>
  <c r="C90" i="37"/>
  <c r="C84" i="37"/>
  <c r="C78" i="37"/>
  <c r="C72" i="37"/>
  <c r="C66" i="37"/>
  <c r="C60" i="37"/>
  <c r="C54" i="37"/>
  <c r="C48" i="37"/>
  <c r="C42" i="37"/>
  <c r="C36" i="37"/>
  <c r="C30" i="37"/>
  <c r="C24" i="37"/>
  <c r="C18" i="37"/>
  <c r="C92" i="36"/>
  <c r="C80" i="36"/>
  <c r="C68" i="36"/>
  <c r="C44" i="36"/>
  <c r="C81" i="37"/>
  <c r="C45" i="37"/>
  <c r="C27" i="37"/>
  <c r="C62" i="36"/>
  <c r="C101" i="36"/>
  <c r="C89" i="36"/>
  <c r="C77" i="36"/>
  <c r="C65" i="36"/>
  <c r="C53" i="36"/>
  <c r="C41" i="36"/>
  <c r="C99" i="37"/>
  <c r="C87" i="37"/>
  <c r="C69" i="37"/>
  <c r="C57" i="37"/>
  <c r="C39" i="37"/>
  <c r="C21" i="37"/>
  <c r="C74" i="36"/>
  <c r="C38" i="36"/>
  <c r="C103" i="37"/>
  <c r="C97" i="37"/>
  <c r="C91" i="37"/>
  <c r="C85" i="37"/>
  <c r="C79" i="37"/>
  <c r="C73" i="37"/>
  <c r="C67" i="37"/>
  <c r="C61" i="37"/>
  <c r="C55" i="37"/>
  <c r="C49" i="37"/>
  <c r="C43" i="37"/>
  <c r="C37" i="37"/>
  <c r="C31" i="37"/>
  <c r="C25" i="37"/>
  <c r="C19" i="37"/>
  <c r="C102" i="36"/>
  <c r="C90" i="36"/>
  <c r="C78" i="36"/>
  <c r="C66" i="36"/>
  <c r="C54" i="36"/>
  <c r="C42" i="36"/>
  <c r="C30" i="36"/>
  <c r="C18" i="36"/>
  <c r="C69" i="36"/>
  <c r="C45" i="36"/>
  <c r="C99" i="36"/>
  <c r="C87" i="36"/>
  <c r="C75" i="36"/>
  <c r="C63" i="36"/>
  <c r="C51" i="36"/>
  <c r="C39" i="36"/>
  <c r="C27" i="36"/>
  <c r="C15" i="36"/>
  <c r="C81" i="36"/>
  <c r="C33" i="36"/>
  <c r="C100" i="37"/>
  <c r="C94" i="37"/>
  <c r="C88" i="37"/>
  <c r="C82" i="37"/>
  <c r="C76" i="37"/>
  <c r="C70" i="37"/>
  <c r="C64" i="37"/>
  <c r="C58" i="37"/>
  <c r="C52" i="37"/>
  <c r="C46" i="37"/>
  <c r="C40" i="37"/>
  <c r="C34" i="37"/>
  <c r="C28" i="37"/>
  <c r="C22" i="37"/>
  <c r="C16" i="37"/>
  <c r="C96" i="36"/>
  <c r="C84" i="36"/>
  <c r="C72" i="36"/>
  <c r="C60" i="36"/>
  <c r="C48" i="36"/>
  <c r="C36" i="36"/>
  <c r="C24" i="36"/>
  <c r="C93" i="36"/>
  <c r="C57" i="36"/>
  <c r="C21" i="36"/>
  <c r="C23" i="36"/>
  <c r="C32" i="36"/>
  <c r="C20" i="36"/>
  <c r="C14" i="36"/>
  <c r="C29" i="36"/>
  <c r="C17" i="36"/>
  <c r="C26" i="36"/>
  <c r="TA8" i="28"/>
  <c r="TD8" i="28"/>
  <c r="TF8" i="28"/>
  <c r="TC8" i="28"/>
  <c r="TB8" i="28"/>
  <c r="TE8" i="28"/>
  <c r="V8" i="28"/>
  <c r="R8" i="28"/>
  <c r="U8" i="28"/>
  <c r="Q8" i="28"/>
  <c r="T8" i="28"/>
  <c r="SH9" i="28"/>
  <c r="SF9" i="28"/>
  <c r="SG9" i="28"/>
  <c r="H16" i="36"/>
  <c r="I16" i="36"/>
  <c r="I15" i="36"/>
  <c r="H15" i="36"/>
  <c r="J17" i="36"/>
  <c r="J18" i="36"/>
  <c r="J19" i="36"/>
  <c r="PX8" i="28"/>
  <c r="MS8" i="28"/>
  <c r="MV4" i="28"/>
  <c r="MV9" i="28" s="1"/>
  <c r="QA4" i="28"/>
  <c r="QA9" i="28" s="1"/>
  <c r="MU4" i="28"/>
  <c r="MU9" i="28" s="1"/>
  <c r="PZ4" i="28"/>
  <c r="PZ9" i="28" s="1"/>
  <c r="PY4" i="28"/>
  <c r="PY9" i="28" s="1"/>
  <c r="MT4" i="28"/>
  <c r="MT9" i="28" s="1"/>
  <c r="PX9" i="28"/>
  <c r="QB9" i="28"/>
  <c r="MW9" i="28"/>
  <c r="MS9" i="28"/>
  <c r="JB9" i="28"/>
  <c r="IZ9" i="28"/>
  <c r="IY9" i="28"/>
  <c r="IS9" i="28" a="1"/>
  <c r="IS9" i="28" s="1"/>
  <c r="IN9" i="28" a="1"/>
  <c r="IN9" i="28" s="1"/>
  <c r="JA9" i="28"/>
  <c r="IV9" i="28" a="1"/>
  <c r="IV9" i="28" s="1"/>
  <c r="IU9" i="28" a="1"/>
  <c r="IU9" i="28" s="1"/>
  <c r="IW9" i="28" a="1"/>
  <c r="IW9" i="28" s="1"/>
  <c r="IM9" i="28" a="1"/>
  <c r="IM9" i="28" s="1"/>
  <c r="IO9" i="28" a="1"/>
  <c r="IO9" i="28" s="1"/>
  <c r="IT9" i="28" a="1"/>
  <c r="IT9" i="28" s="1"/>
  <c r="IR9" i="28" a="1"/>
  <c r="IR9" i="28" s="1"/>
  <c r="IQ9" i="28" a="1"/>
  <c r="IQ9" i="28" s="1"/>
  <c r="ID9" i="28"/>
  <c r="IJ9" i="28"/>
  <c r="IE9" i="28"/>
  <c r="II9" i="28"/>
  <c r="IK9" i="28"/>
  <c r="IC9" i="28"/>
  <c r="IG9" i="28"/>
  <c r="IF9" i="28"/>
  <c r="IH9" i="28"/>
  <c r="AA8" i="28"/>
  <c r="Z8" i="28"/>
  <c r="AB8" i="28"/>
  <c r="A10" i="28"/>
  <c r="Y8" i="28"/>
  <c r="QG8" i="28" s="1"/>
  <c r="W8" i="28"/>
  <c r="X8" i="28"/>
  <c r="QF8" i="28" s="1"/>
  <c r="SW10" i="28" l="1"/>
  <c r="SU10" i="28"/>
  <c r="SV10" i="28"/>
  <c r="SX10" i="28"/>
  <c r="SY10" i="28"/>
  <c r="SZ10" i="28"/>
  <c r="DA9" i="28"/>
  <c r="CY9" i="28"/>
  <c r="CZ9" i="28"/>
  <c r="FP9" i="28"/>
  <c r="CS9" i="28"/>
  <c r="BK9" i="28"/>
  <c r="QE8" i="28"/>
  <c r="QQ8" i="28"/>
  <c r="QR8" i="28"/>
  <c r="GE10" i="28"/>
  <c r="DW10" i="28"/>
  <c r="DT10" i="28"/>
  <c r="PH9" i="28"/>
  <c r="KR7" i="28"/>
  <c r="BW9" i="28"/>
  <c r="JM9" i="28" s="1"/>
  <c r="BS9" i="28"/>
  <c r="BR9" i="28"/>
  <c r="AM9" i="28"/>
  <c r="KR8" i="28"/>
  <c r="FQ9" i="28"/>
  <c r="LK8" i="28"/>
  <c r="CF9" i="28"/>
  <c r="JG9" i="28" s="1"/>
  <c r="FD9" i="28"/>
  <c r="FL9" i="28"/>
  <c r="CG9" i="28"/>
  <c r="JH9" i="28" s="1"/>
  <c r="FK9" i="28"/>
  <c r="JO8" i="28"/>
  <c r="RC8" i="28"/>
  <c r="PE9" i="28"/>
  <c r="RA8" i="28"/>
  <c r="PG9" i="28"/>
  <c r="QZ8" i="28"/>
  <c r="RV8" i="28"/>
  <c r="PF9" i="28"/>
  <c r="PB10" i="28"/>
  <c r="PA10" i="28"/>
  <c r="QX8" i="28"/>
  <c r="QY8" i="28"/>
  <c r="RX8" i="28"/>
  <c r="RS7" i="28"/>
  <c r="ON7" i="28"/>
  <c r="QS8" i="28"/>
  <c r="RB8" i="28"/>
  <c r="RW8" i="28"/>
  <c r="QC10" i="28"/>
  <c r="MO9" i="28"/>
  <c r="PT9" i="28"/>
  <c r="MJ9" i="28"/>
  <c r="OA9" i="28" s="1"/>
  <c r="PO9" i="28"/>
  <c r="RF9" i="28" s="1"/>
  <c r="MI9" i="28"/>
  <c r="PN9" i="28"/>
  <c r="MP9" i="28"/>
  <c r="PU9" i="28"/>
  <c r="MN9" i="28"/>
  <c r="PS9" i="28"/>
  <c r="MK9" i="28"/>
  <c r="PP9" i="28"/>
  <c r="MG9" i="28"/>
  <c r="PL9" i="28"/>
  <c r="MM9" i="28"/>
  <c r="OJ9" i="28" s="1"/>
  <c r="PR9" i="28"/>
  <c r="RN9" i="28" s="1"/>
  <c r="ML9" i="28"/>
  <c r="PQ9" i="28"/>
  <c r="MQ9" i="28"/>
  <c r="PV9" i="28"/>
  <c r="MH9" i="28"/>
  <c r="PM9" i="28"/>
  <c r="NW8" i="28"/>
  <c r="ME9" i="28"/>
  <c r="PJ9" i="28"/>
  <c r="OQ8" i="28"/>
  <c r="LY9" i="28"/>
  <c r="PD9" i="28"/>
  <c r="MD9" i="28"/>
  <c r="NI9" i="28" s="1"/>
  <c r="PI9" i="28"/>
  <c r="QP9" i="28" s="1"/>
  <c r="LX9" i="28"/>
  <c r="PC9" i="28"/>
  <c r="EO9" i="28"/>
  <c r="NV8" i="28"/>
  <c r="MB9" i="28"/>
  <c r="MC9" i="28"/>
  <c r="MA9" i="28"/>
  <c r="LZ9" i="28"/>
  <c r="NX8" i="28"/>
  <c r="EV9" i="28"/>
  <c r="OR8" i="28"/>
  <c r="KI8" i="28"/>
  <c r="NS8" i="28"/>
  <c r="KH8" i="28"/>
  <c r="LF7" i="28"/>
  <c r="OP7" i="28"/>
  <c r="LC8" i="28"/>
  <c r="KJ8" i="28"/>
  <c r="NT8" i="28"/>
  <c r="LE7" i="28"/>
  <c r="OO7" i="28"/>
  <c r="KK8" i="28"/>
  <c r="NU8" i="28"/>
  <c r="OS8" i="28"/>
  <c r="LV10" i="28"/>
  <c r="LU10" i="28"/>
  <c r="JR8" i="28"/>
  <c r="MX10" i="28"/>
  <c r="KC8" i="28"/>
  <c r="NM8" i="28"/>
  <c r="LB8" i="28"/>
  <c r="JE8" i="28"/>
  <c r="NA8" i="28"/>
  <c r="JF8" i="28"/>
  <c r="NB8" i="28"/>
  <c r="KB8" i="28"/>
  <c r="NL8" i="28"/>
  <c r="JY8" i="28"/>
  <c r="JD8" i="28"/>
  <c r="MZ8" i="28"/>
  <c r="KD8" i="28"/>
  <c r="NN8" i="28"/>
  <c r="JZ9" i="28"/>
  <c r="JZ8" i="28"/>
  <c r="JI9" i="28"/>
  <c r="KL8" i="28"/>
  <c r="LJ8" i="28"/>
  <c r="LA8" i="28"/>
  <c r="KP8" i="28"/>
  <c r="KM8" i="28"/>
  <c r="KG8" i="28"/>
  <c r="KS8" i="28"/>
  <c r="KF8" i="28"/>
  <c r="KQ9" i="28"/>
  <c r="KN8" i="28"/>
  <c r="KZ9" i="28"/>
  <c r="LI9" i="28"/>
  <c r="KO8" i="28"/>
  <c r="LH9" i="28"/>
  <c r="KY9" i="28"/>
  <c r="KX9" i="28"/>
  <c r="LG9" i="28"/>
  <c r="KP7" i="28"/>
  <c r="KT7" i="28"/>
  <c r="LL8" i="28"/>
  <c r="KT8" i="28"/>
  <c r="KS7" i="28"/>
  <c r="JL7" i="28"/>
  <c r="JK7" i="28"/>
  <c r="JJ8" i="28"/>
  <c r="JT9" i="28"/>
  <c r="IP10" i="28"/>
  <c r="PO10" i="28" s="1"/>
  <c r="JJ7" i="28"/>
  <c r="JO7" i="28"/>
  <c r="JR9" i="28"/>
  <c r="JU9" i="28"/>
  <c r="JK8" i="28"/>
  <c r="JL8" i="28"/>
  <c r="JS9" i="28"/>
  <c r="JQ8" i="28"/>
  <c r="JP8" i="28"/>
  <c r="HI10" i="28"/>
  <c r="HH10" i="28"/>
  <c r="HC10" i="28"/>
  <c r="GZ10" i="28"/>
  <c r="HG10" i="28"/>
  <c r="HK10" i="28"/>
  <c r="HF10" i="28"/>
  <c r="HE10" i="28"/>
  <c r="HD10" i="28"/>
  <c r="HB10" i="28"/>
  <c r="HA10" i="28"/>
  <c r="GD10" i="28"/>
  <c r="GG10" i="28"/>
  <c r="GC10" i="28"/>
  <c r="HJ10" i="28"/>
  <c r="GA10" i="28"/>
  <c r="GF10" i="28"/>
  <c r="FZ10" i="28"/>
  <c r="FX10" i="28"/>
  <c r="GB10" i="28"/>
  <c r="FY10" i="28"/>
  <c r="FW10" i="28"/>
  <c r="FV10" i="28"/>
  <c r="HP10" i="28"/>
  <c r="HL10" i="28"/>
  <c r="FE10" i="28"/>
  <c r="FI10" i="28"/>
  <c r="FH10" i="28"/>
  <c r="DZ10" i="28"/>
  <c r="EF10" i="28"/>
  <c r="EJ10" i="28"/>
  <c r="FF10" i="28"/>
  <c r="EP10" i="28"/>
  <c r="DF10" i="28"/>
  <c r="DB10" i="28"/>
  <c r="EW10" i="28"/>
  <c r="EQ10" i="28"/>
  <c r="ED10" i="28"/>
  <c r="FU10" i="28"/>
  <c r="FR10" i="28"/>
  <c r="DH9" i="28"/>
  <c r="DJ9" i="28"/>
  <c r="DI9" i="28"/>
  <c r="HO9" i="28"/>
  <c r="HN9" i="28"/>
  <c r="HT9" i="28"/>
  <c r="HM9" i="28"/>
  <c r="HS9" i="28"/>
  <c r="HQ9" i="28"/>
  <c r="HR9" i="28"/>
  <c r="HW9" i="28"/>
  <c r="HV9" i="28"/>
  <c r="HU9" i="28"/>
  <c r="ET9" i="28"/>
  <c r="EN9" i="28"/>
  <c r="ES9" i="28"/>
  <c r="EM9" i="28"/>
  <c r="ER9" i="28"/>
  <c r="EL9" i="28"/>
  <c r="FO9" i="28"/>
  <c r="FM9" i="28"/>
  <c r="FN9" i="28"/>
  <c r="KU7" i="28"/>
  <c r="FT9" i="28"/>
  <c r="FG9" i="28"/>
  <c r="DE9" i="28"/>
  <c r="DG9" i="28"/>
  <c r="DM9" i="28"/>
  <c r="DK9" i="28"/>
  <c r="DL9" i="28"/>
  <c r="BZ8" i="28"/>
  <c r="JV8" i="28" s="1"/>
  <c r="CM9" i="28"/>
  <c r="DD9" i="28"/>
  <c r="DC9" i="28"/>
  <c r="BH9" i="28"/>
  <c r="CQ9" i="28"/>
  <c r="BY9" i="28"/>
  <c r="EG9" i="28"/>
  <c r="EI9" i="28"/>
  <c r="EE9" i="28"/>
  <c r="EB9" i="28"/>
  <c r="EK9" i="28"/>
  <c r="EC9" i="28"/>
  <c r="EA9" i="28"/>
  <c r="EH9" i="28"/>
  <c r="CB8" i="28"/>
  <c r="JX8" i="28" s="1"/>
  <c r="CE9" i="28"/>
  <c r="CP9" i="28"/>
  <c r="BL9" i="28"/>
  <c r="CR9" i="28"/>
  <c r="BJ9" i="28"/>
  <c r="BM10" i="28"/>
  <c r="CP10" i="28"/>
  <c r="CN10" i="28"/>
  <c r="CR10" i="28"/>
  <c r="BX10" i="28"/>
  <c r="CQ10" i="28"/>
  <c r="CO10" i="28"/>
  <c r="GN10" i="28"/>
  <c r="GL10" i="28"/>
  <c r="CU10" i="28"/>
  <c r="DA10" i="28"/>
  <c r="GO10" i="28"/>
  <c r="DY10" i="28"/>
  <c r="GM10" i="28"/>
  <c r="CZ10" i="28"/>
  <c r="DS10" i="28"/>
  <c r="DO10" i="28"/>
  <c r="DR10" i="28"/>
  <c r="GP10" i="28"/>
  <c r="CY10" i="28"/>
  <c r="DV10" i="28"/>
  <c r="DP10" i="28"/>
  <c r="GS10" i="28"/>
  <c r="BI9" i="28"/>
  <c r="DU9" i="28"/>
  <c r="DQ9" i="28"/>
  <c r="DX9" i="28"/>
  <c r="DN9" i="28"/>
  <c r="GI9" i="28"/>
  <c r="GT8" i="28"/>
  <c r="GK9" i="28"/>
  <c r="GH9" i="28"/>
  <c r="GY9" i="28"/>
  <c r="GU8" i="28"/>
  <c r="RT8" i="28" s="1"/>
  <c r="GR9" i="28"/>
  <c r="GX9" i="28"/>
  <c r="GV8" i="28"/>
  <c r="RU8" i="28" s="1"/>
  <c r="GJ9" i="28"/>
  <c r="GW9" i="28"/>
  <c r="Y9" i="28"/>
  <c r="CX9" i="28"/>
  <c r="CK9" i="28"/>
  <c r="CW9" i="28"/>
  <c r="CJ9" i="28"/>
  <c r="CV9" i="28"/>
  <c r="CT9" i="28"/>
  <c r="CL9" i="28"/>
  <c r="CC9" i="28"/>
  <c r="HY7" i="28"/>
  <c r="U9" i="28"/>
  <c r="IA7" i="28"/>
  <c r="HZ7" i="28"/>
  <c r="HZ8" i="28"/>
  <c r="W9" i="28"/>
  <c r="I10" i="28"/>
  <c r="V9" i="28"/>
  <c r="AB9" i="28"/>
  <c r="H9" i="28"/>
  <c r="BD9" i="28"/>
  <c r="JN9" i="28"/>
  <c r="T9" i="28"/>
  <c r="AK9" i="28"/>
  <c r="BC9" i="28"/>
  <c r="X9" i="28"/>
  <c r="BE9" i="28"/>
  <c r="Z9" i="28"/>
  <c r="AE9" i="28"/>
  <c r="AD9" i="28"/>
  <c r="BB9" i="28"/>
  <c r="BU10" i="28"/>
  <c r="BV10" i="28"/>
  <c r="BT10" i="28"/>
  <c r="AR10" i="28"/>
  <c r="BQ10" i="28"/>
  <c r="BF10" i="28"/>
  <c r="BA10" i="28"/>
  <c r="BP10" i="28"/>
  <c r="AZ10" i="28"/>
  <c r="BO10" i="28"/>
  <c r="BN10" i="28"/>
  <c r="AW10" i="28"/>
  <c r="AV10" i="28"/>
  <c r="BG10" i="28"/>
  <c r="AU10" i="28"/>
  <c r="AT10" i="28"/>
  <c r="AS10" i="28"/>
  <c r="AQ10" i="28"/>
  <c r="AP10" i="28"/>
  <c r="AH10" i="28"/>
  <c r="AY10" i="28"/>
  <c r="AX10" i="28"/>
  <c r="AO10" i="28"/>
  <c r="J10" i="28"/>
  <c r="AE10" i="28" s="1"/>
  <c r="G10" i="28"/>
  <c r="Z10" i="28" s="1"/>
  <c r="AI10" i="28"/>
  <c r="F10" i="28"/>
  <c r="CS10" i="28" s="1"/>
  <c r="E10" i="28"/>
  <c r="EU10" i="28" s="1"/>
  <c r="D10" i="28"/>
  <c r="K10" i="28"/>
  <c r="AG10" i="28" s="1"/>
  <c r="C10" i="28"/>
  <c r="EG10" i="28" s="1"/>
  <c r="M10" i="28"/>
  <c r="AN10" i="28" s="1"/>
  <c r="P10" i="28"/>
  <c r="V10" i="28" s="1"/>
  <c r="O10" i="28"/>
  <c r="L10" i="28"/>
  <c r="AL10" i="28" s="1"/>
  <c r="N10" i="28"/>
  <c r="Q10" i="28" s="1"/>
  <c r="AA9" i="28"/>
  <c r="AJ9" i="28"/>
  <c r="TE9" i="28"/>
  <c r="TB9" i="28"/>
  <c r="TD9" i="28"/>
  <c r="TA9" i="28"/>
  <c r="TF9" i="28"/>
  <c r="TC9" i="28"/>
  <c r="SH10" i="28"/>
  <c r="SF10" i="28"/>
  <c r="SG10" i="28"/>
  <c r="J20" i="36"/>
  <c r="J22" i="36"/>
  <c r="J21" i="36"/>
  <c r="H18" i="36"/>
  <c r="I18" i="36"/>
  <c r="H19" i="36"/>
  <c r="I19" i="36"/>
  <c r="I17" i="36"/>
  <c r="H17" i="36"/>
  <c r="MU7" i="28"/>
  <c r="MU8" i="28"/>
  <c r="QA7" i="28"/>
  <c r="QA8" i="28"/>
  <c r="MT7" i="28"/>
  <c r="MT8" i="28"/>
  <c r="MV7" i="28"/>
  <c r="MV8" i="28"/>
  <c r="PY7" i="28"/>
  <c r="PY8" i="28"/>
  <c r="PZ7" i="28"/>
  <c r="PZ8" i="28"/>
  <c r="PX10" i="28"/>
  <c r="QB10" i="28"/>
  <c r="QA10" i="28"/>
  <c r="PY10" i="28"/>
  <c r="PZ10" i="28"/>
  <c r="MV10" i="28"/>
  <c r="MU10" i="28"/>
  <c r="MS10" i="28"/>
  <c r="MW10" i="28"/>
  <c r="MT10" i="28"/>
  <c r="JB10" i="28"/>
  <c r="JA10" i="28"/>
  <c r="IV10" i="28" a="1"/>
  <c r="IV10" i="28" s="1"/>
  <c r="MP10" i="28" s="1"/>
  <c r="IU10" i="28" a="1"/>
  <c r="IU10" i="28" s="1"/>
  <c r="PT10" i="28" s="1"/>
  <c r="IW10" i="28" a="1"/>
  <c r="IW10" i="28" s="1"/>
  <c r="PV10" i="28" s="1"/>
  <c r="IZ10" i="28"/>
  <c r="IY10" i="28"/>
  <c r="IS10" i="28" a="1"/>
  <c r="IS10" i="28" s="1"/>
  <c r="MM10" i="28" s="1"/>
  <c r="IN10" i="28" a="1"/>
  <c r="IN10" i="28" s="1"/>
  <c r="PM10" i="28" s="1"/>
  <c r="IO10" i="28" a="1"/>
  <c r="IO10" i="28" s="1"/>
  <c r="PN10" i="28" s="1"/>
  <c r="IT10" i="28" a="1"/>
  <c r="IT10" i="28" s="1"/>
  <c r="PS10" i="28" s="1"/>
  <c r="IM10" i="28" a="1"/>
  <c r="IM10" i="28" s="1"/>
  <c r="MG10" i="28" s="1"/>
  <c r="IR10" i="28" a="1"/>
  <c r="IR10" i="28" s="1"/>
  <c r="PQ10" i="28" s="1"/>
  <c r="IQ10" i="28" a="1"/>
  <c r="IQ10" i="28" s="1"/>
  <c r="PP10" i="28" s="1"/>
  <c r="IF10" i="28"/>
  <c r="IH10" i="28"/>
  <c r="PD10" i="28" s="1"/>
  <c r="ID10" i="28"/>
  <c r="IJ10" i="28"/>
  <c r="IE10" i="28"/>
  <c r="ME10" i="28" s="1"/>
  <c r="IC10" i="28"/>
  <c r="PC10" i="28" s="1"/>
  <c r="II10" i="28"/>
  <c r="IK10" i="28"/>
  <c r="PI10" i="28" s="1"/>
  <c r="IG10" i="28"/>
  <c r="A11" i="28"/>
  <c r="SW11" i="28" l="1"/>
  <c r="SU11" i="28"/>
  <c r="SV11" i="28"/>
  <c r="SX11" i="28"/>
  <c r="SY11" i="28"/>
  <c r="SZ11" i="28"/>
  <c r="EE10" i="28"/>
  <c r="EH10" i="28"/>
  <c r="EB10" i="28"/>
  <c r="EK10" i="28"/>
  <c r="FS10" i="28"/>
  <c r="GQ10" i="28"/>
  <c r="BK10" i="28"/>
  <c r="FP10" i="28"/>
  <c r="DU10" i="28"/>
  <c r="EA10" i="28"/>
  <c r="DN10" i="28"/>
  <c r="DQ10" i="28"/>
  <c r="DX10" i="28"/>
  <c r="GE11" i="28"/>
  <c r="DW11" i="28"/>
  <c r="GQ11" i="28"/>
  <c r="DT11" i="28"/>
  <c r="PG10" i="28"/>
  <c r="EC10" i="28"/>
  <c r="SJ8" i="28"/>
  <c r="G18" i="36"/>
  <c r="QH7" i="28"/>
  <c r="SJ7" i="28"/>
  <c r="G15" i="36"/>
  <c r="SI7" i="28"/>
  <c r="G14" i="36"/>
  <c r="SK7" i="28"/>
  <c r="G16" i="36"/>
  <c r="EI10" i="28"/>
  <c r="LZ10" i="28"/>
  <c r="OI10" i="28"/>
  <c r="BL10" i="28"/>
  <c r="BW10" i="28"/>
  <c r="JM10" i="28" s="1"/>
  <c r="BR10" i="28"/>
  <c r="JN10" i="28" s="1"/>
  <c r="BS10" i="28"/>
  <c r="T10" i="28"/>
  <c r="HR10" i="28"/>
  <c r="CM10" i="28"/>
  <c r="AM10" i="28"/>
  <c r="AA10" i="28"/>
  <c r="QF9" i="28"/>
  <c r="QG9" i="28"/>
  <c r="AJ10" i="28"/>
  <c r="CF10" i="28"/>
  <c r="JG10" i="28" s="1"/>
  <c r="HM10" i="28"/>
  <c r="S10" i="28"/>
  <c r="GK10" i="28"/>
  <c r="AB10" i="28"/>
  <c r="NN10" i="28" s="1"/>
  <c r="AK10" i="28"/>
  <c r="JQ10" i="28" s="1"/>
  <c r="QE9" i="28"/>
  <c r="KP10" i="28"/>
  <c r="DC10" i="28"/>
  <c r="KB10" i="28"/>
  <c r="KY10" i="28"/>
  <c r="LH10" i="28"/>
  <c r="LG10" i="28"/>
  <c r="LI10" i="28"/>
  <c r="OH10" i="28"/>
  <c r="DE10" i="28"/>
  <c r="DL10" i="28"/>
  <c r="U10" i="28"/>
  <c r="R10" i="28"/>
  <c r="FT10" i="28"/>
  <c r="CT10" i="28"/>
  <c r="GI10" i="28"/>
  <c r="CK10" i="28"/>
  <c r="MA10" i="28"/>
  <c r="MC10" i="28"/>
  <c r="MB10" i="28"/>
  <c r="AD10" i="28"/>
  <c r="BD10" i="28"/>
  <c r="RF10" i="28"/>
  <c r="KQ10" i="28"/>
  <c r="ER10" i="28"/>
  <c r="ET10" i="28"/>
  <c r="EM10" i="28"/>
  <c r="ES10" i="28"/>
  <c r="FO10" i="28"/>
  <c r="BJ10" i="28"/>
  <c r="EL10" i="28"/>
  <c r="EN10" i="28"/>
  <c r="FM10" i="28"/>
  <c r="DM10" i="28"/>
  <c r="BI10" i="28"/>
  <c r="BC10" i="28"/>
  <c r="HU10" i="28"/>
  <c r="FN10" i="28"/>
  <c r="FJ10" i="28"/>
  <c r="FL10" i="28"/>
  <c r="DK10" i="28"/>
  <c r="BH10" i="28"/>
  <c r="GR10" i="28"/>
  <c r="HQ10" i="28"/>
  <c r="AF10" i="28"/>
  <c r="JU10" i="28"/>
  <c r="QP10" i="28"/>
  <c r="CD10" i="28"/>
  <c r="JZ10" i="28" s="1"/>
  <c r="CE10" i="28"/>
  <c r="KA10" i="28" s="1"/>
  <c r="CC10" i="28"/>
  <c r="JY10" i="28" s="1"/>
  <c r="DG10" i="28"/>
  <c r="DD10" i="28"/>
  <c r="CX10" i="28"/>
  <c r="CH10" i="28"/>
  <c r="JI10" i="28" s="1"/>
  <c r="CL10" i="28"/>
  <c r="DJ10" i="28"/>
  <c r="CW10" i="28"/>
  <c r="CG10" i="28"/>
  <c r="JH10" i="28" s="1"/>
  <c r="X10" i="28"/>
  <c r="QF10" i="28" s="1"/>
  <c r="W10" i="28"/>
  <c r="QE10" i="28" s="1"/>
  <c r="DI10" i="28"/>
  <c r="CV10" i="28"/>
  <c r="CJ10" i="28"/>
  <c r="Y10" i="28"/>
  <c r="QG10" i="28" s="1"/>
  <c r="QN10" i="28"/>
  <c r="JS10" i="28"/>
  <c r="BB10" i="28"/>
  <c r="HV10" i="28"/>
  <c r="HS10" i="28"/>
  <c r="FK10" i="28"/>
  <c r="HT10" i="28"/>
  <c r="DH10" i="28"/>
  <c r="HW10" i="28"/>
  <c r="KX10" i="28"/>
  <c r="PF10" i="28"/>
  <c r="PH10" i="28"/>
  <c r="PE10" i="28"/>
  <c r="NL10" i="28"/>
  <c r="EV10" i="28"/>
  <c r="QO10" i="28"/>
  <c r="RE10" i="28"/>
  <c r="GJ10" i="28"/>
  <c r="GX10" i="28"/>
  <c r="BY10" i="28"/>
  <c r="HN10" i="28"/>
  <c r="HO10" i="28"/>
  <c r="FQ10" i="28"/>
  <c r="OJ10" i="28"/>
  <c r="EO10" i="28"/>
  <c r="BE10" i="28"/>
  <c r="H10" i="28"/>
  <c r="GY10" i="28"/>
  <c r="GW10" i="28"/>
  <c r="GH10" i="28"/>
  <c r="FG10" i="28"/>
  <c r="FD10" i="28"/>
  <c r="JT10" i="28"/>
  <c r="KZ10" i="28"/>
  <c r="LY10" i="28"/>
  <c r="MD10" i="28"/>
  <c r="NJ10" i="28" s="1"/>
  <c r="MQ10" i="28"/>
  <c r="MK10" i="28"/>
  <c r="PJ10" i="28"/>
  <c r="PU10" i="28"/>
  <c r="PR10" i="28"/>
  <c r="LX10" i="28"/>
  <c r="ML10" i="28"/>
  <c r="MJ10" i="28"/>
  <c r="MO10" i="28"/>
  <c r="PL10" i="28"/>
  <c r="MH10" i="28"/>
  <c r="MI10" i="28"/>
  <c r="MN10" i="28"/>
  <c r="RS8" i="28"/>
  <c r="LD8" i="28"/>
  <c r="QY9" i="28"/>
  <c r="QQ9" i="28"/>
  <c r="JO9" i="28"/>
  <c r="RG9" i="28"/>
  <c r="RE9" i="28"/>
  <c r="RC9" i="28"/>
  <c r="RV9" i="28"/>
  <c r="RM8" i="28"/>
  <c r="RE8" i="28"/>
  <c r="RH8" i="28"/>
  <c r="RQ8" i="28"/>
  <c r="RM9" i="28"/>
  <c r="RD7" i="28"/>
  <c r="RW9" i="28"/>
  <c r="RK7" i="28"/>
  <c r="RF8" i="28"/>
  <c r="RD8" i="28"/>
  <c r="RI8" i="28"/>
  <c r="RO9" i="28"/>
  <c r="RI9" i="28"/>
  <c r="RL7" i="28"/>
  <c r="RI7" i="28"/>
  <c r="RR9" i="28"/>
  <c r="RF7" i="28"/>
  <c r="RN7" i="28"/>
  <c r="RP7" i="28"/>
  <c r="RM7" i="28"/>
  <c r="RQ7" i="28"/>
  <c r="RE7" i="28"/>
  <c r="RR7" i="28"/>
  <c r="RO7" i="28"/>
  <c r="NC7" i="28"/>
  <c r="OK7" i="28"/>
  <c r="OH7" i="28"/>
  <c r="QX9" i="28"/>
  <c r="QZ9" i="28"/>
  <c r="RQ9" i="28"/>
  <c r="RN8" i="28"/>
  <c r="RR8" i="28"/>
  <c r="RO8" i="28"/>
  <c r="RP8" i="28"/>
  <c r="OB7" i="28"/>
  <c r="RA9" i="28"/>
  <c r="RH7" i="28"/>
  <c r="RH9" i="28"/>
  <c r="PA11" i="28"/>
  <c r="PB11" i="28"/>
  <c r="QI9" i="28"/>
  <c r="RP9" i="28"/>
  <c r="RD9" i="28"/>
  <c r="RB9" i="28"/>
  <c r="RJ7" i="28"/>
  <c r="OE7" i="28"/>
  <c r="RX9" i="28"/>
  <c r="NY7" i="28"/>
  <c r="RG7" i="28"/>
  <c r="RG8" i="28"/>
  <c r="QL9" i="28"/>
  <c r="QJ9" i="28"/>
  <c r="QM9" i="28"/>
  <c r="QV9" i="28"/>
  <c r="QC11" i="28"/>
  <c r="QH9" i="28"/>
  <c r="QP8" i="28"/>
  <c r="QO9" i="28"/>
  <c r="QI8" i="28"/>
  <c r="QU7" i="28"/>
  <c r="QM7" i="28"/>
  <c r="QN7" i="28"/>
  <c r="QV7" i="28"/>
  <c r="QL7" i="28"/>
  <c r="QO7" i="28"/>
  <c r="QW7" i="28"/>
  <c r="QP7" i="28"/>
  <c r="QK7" i="28"/>
  <c r="QL8" i="28"/>
  <c r="QR9" i="28"/>
  <c r="QK9" i="28"/>
  <c r="QS9" i="28"/>
  <c r="QU9" i="28"/>
  <c r="QO8" i="28"/>
  <c r="QI7" i="28"/>
  <c r="QN9" i="28"/>
  <c r="QJ7" i="28"/>
  <c r="QK8" i="28"/>
  <c r="NF7" i="28"/>
  <c r="NI7" i="28"/>
  <c r="NP7" i="28"/>
  <c r="QN8" i="28"/>
  <c r="QH8" i="28"/>
  <c r="QM8" i="28"/>
  <c r="QW9" i="28"/>
  <c r="QV8" i="28"/>
  <c r="QU8" i="28"/>
  <c r="QJ8" i="28"/>
  <c r="QW8" i="28"/>
  <c r="OH9" i="28"/>
  <c r="OI9" i="28"/>
  <c r="NK9" i="28"/>
  <c r="NJ9" i="28"/>
  <c r="NE9" i="28"/>
  <c r="OB9" i="28"/>
  <c r="OC7" i="28"/>
  <c r="NZ9" i="28"/>
  <c r="NX9" i="28"/>
  <c r="NV9" i="28"/>
  <c r="OR9" i="28"/>
  <c r="NP9" i="28"/>
  <c r="OK9" i="28"/>
  <c r="NY9" i="28"/>
  <c r="NW9" i="28"/>
  <c r="OI8" i="28"/>
  <c r="NR9" i="28"/>
  <c r="NH9" i="28"/>
  <c r="NP8" i="28"/>
  <c r="OC8" i="28"/>
  <c r="NQ8" i="28"/>
  <c r="NZ8" i="28"/>
  <c r="NQ9" i="28"/>
  <c r="LC9" i="28"/>
  <c r="OM9" i="28"/>
  <c r="LE8" i="28"/>
  <c r="OO8" i="28"/>
  <c r="ON8" i="28"/>
  <c r="OC9" i="28"/>
  <c r="OS9" i="28"/>
  <c r="KV7" i="28"/>
  <c r="LO7" i="28" s="1"/>
  <c r="LR7" i="28" s="1"/>
  <c r="OF7" i="28"/>
  <c r="OD7" i="28"/>
  <c r="OK8" i="28"/>
  <c r="OL8" i="28"/>
  <c r="OJ8" i="28"/>
  <c r="KM9" i="28"/>
  <c r="LN7" i="28"/>
  <c r="KJ9" i="28"/>
  <c r="NT9" i="28"/>
  <c r="OD9" i="28"/>
  <c r="KW7" i="28"/>
  <c r="LP7" i="28" s="1"/>
  <c r="LS7" i="28" s="1"/>
  <c r="OG7" i="28"/>
  <c r="NZ7" i="28"/>
  <c r="NR7" i="28"/>
  <c r="OA7" i="28"/>
  <c r="NQ7" i="28"/>
  <c r="OM7" i="28"/>
  <c r="OJ7" i="28"/>
  <c r="OL7" i="28"/>
  <c r="OI7" i="28"/>
  <c r="KI9" i="28"/>
  <c r="NS9" i="28"/>
  <c r="KK9" i="28"/>
  <c r="NU9" i="28"/>
  <c r="LF8" i="28"/>
  <c r="OP8" i="28"/>
  <c r="OL9" i="28"/>
  <c r="OQ9" i="28"/>
  <c r="OH8" i="28"/>
  <c r="OD8" i="28"/>
  <c r="OM8" i="28"/>
  <c r="NY8" i="28"/>
  <c r="NR8" i="28"/>
  <c r="OA8" i="28"/>
  <c r="OB8" i="28"/>
  <c r="NF8" i="28"/>
  <c r="NG9" i="28"/>
  <c r="NG8" i="28"/>
  <c r="NI8" i="28"/>
  <c r="LV11" i="28"/>
  <c r="LU11" i="28"/>
  <c r="NK7" i="28"/>
  <c r="NJ7" i="28"/>
  <c r="NG7" i="28"/>
  <c r="NH7" i="28"/>
  <c r="NJ8" i="28"/>
  <c r="NF9" i="28"/>
  <c r="NK8" i="28"/>
  <c r="NH8" i="28"/>
  <c r="ND9" i="28"/>
  <c r="NE8" i="28"/>
  <c r="ND8" i="28"/>
  <c r="NC8" i="28"/>
  <c r="NE7" i="28"/>
  <c r="NC9" i="28"/>
  <c r="ND7" i="28"/>
  <c r="MX11" i="28"/>
  <c r="KC9" i="28"/>
  <c r="NM9" i="28"/>
  <c r="JF9" i="28"/>
  <c r="NB9" i="28"/>
  <c r="JD9" i="28"/>
  <c r="MZ9" i="28"/>
  <c r="JY9" i="28"/>
  <c r="JE9" i="28"/>
  <c r="NA9" i="28"/>
  <c r="KD9" i="28"/>
  <c r="NN9" i="28"/>
  <c r="KB9" i="28"/>
  <c r="NL9" i="28"/>
  <c r="KA9" i="28"/>
  <c r="KP9" i="28"/>
  <c r="KR9" i="28"/>
  <c r="KF9" i="28"/>
  <c r="LA9" i="28"/>
  <c r="KO9" i="28"/>
  <c r="LJ9" i="28"/>
  <c r="LK9" i="28"/>
  <c r="KL9" i="28"/>
  <c r="KH9" i="28"/>
  <c r="KT9" i="28"/>
  <c r="KN9" i="28"/>
  <c r="KG9" i="28"/>
  <c r="KS9" i="28"/>
  <c r="LL9" i="28"/>
  <c r="LB9" i="28"/>
  <c r="IA8" i="28"/>
  <c r="JL9" i="28"/>
  <c r="JJ9" i="28"/>
  <c r="IP11" i="28"/>
  <c r="PO11" i="28" s="1"/>
  <c r="JQ9" i="28"/>
  <c r="JP9" i="28"/>
  <c r="JK9" i="28"/>
  <c r="HY8" i="28"/>
  <c r="HJ11" i="28"/>
  <c r="HD11" i="28"/>
  <c r="HA11" i="28"/>
  <c r="HI11" i="28"/>
  <c r="HH11" i="28"/>
  <c r="HC11" i="28"/>
  <c r="HG11" i="28"/>
  <c r="GF11" i="28"/>
  <c r="GB11" i="28"/>
  <c r="HF11" i="28"/>
  <c r="HK11" i="28"/>
  <c r="HB11" i="28"/>
  <c r="GD11" i="28"/>
  <c r="GG11" i="28"/>
  <c r="FV11" i="28"/>
  <c r="GZ11" i="28"/>
  <c r="GC11" i="28"/>
  <c r="GA11" i="28"/>
  <c r="FZ11" i="28"/>
  <c r="FX11" i="28"/>
  <c r="FY11" i="28"/>
  <c r="FU11" i="28"/>
  <c r="FR11" i="28"/>
  <c r="HP11" i="28"/>
  <c r="HL11" i="28"/>
  <c r="HE11" i="28"/>
  <c r="FW11" i="28"/>
  <c r="FH11" i="28"/>
  <c r="FF11" i="28"/>
  <c r="FE11" i="28"/>
  <c r="DF11" i="28"/>
  <c r="FI11" i="28"/>
  <c r="EW11" i="28"/>
  <c r="EQ11" i="28"/>
  <c r="EF11" i="28"/>
  <c r="ED11" i="28"/>
  <c r="EP11" i="28"/>
  <c r="DB11" i="28"/>
  <c r="DZ11" i="28"/>
  <c r="EJ11" i="28"/>
  <c r="RK8" i="28"/>
  <c r="RL8" i="28"/>
  <c r="BX11" i="28"/>
  <c r="CQ11" i="28"/>
  <c r="CN11" i="28"/>
  <c r="BM11" i="28"/>
  <c r="CO11" i="28"/>
  <c r="GO11" i="28"/>
  <c r="GM11" i="28"/>
  <c r="GN11" i="28"/>
  <c r="GL11" i="28"/>
  <c r="CU11" i="28"/>
  <c r="CY11" i="28"/>
  <c r="DV11" i="28"/>
  <c r="GS11" i="28"/>
  <c r="DY11" i="28"/>
  <c r="GP11" i="28"/>
  <c r="CZ11" i="28"/>
  <c r="DS11" i="28"/>
  <c r="DR11" i="28"/>
  <c r="DP11" i="28"/>
  <c r="DA11" i="28"/>
  <c r="DO11" i="28"/>
  <c r="GU9" i="28"/>
  <c r="RT9" i="28" s="1"/>
  <c r="GT9" i="28"/>
  <c r="RS9" i="28" s="1"/>
  <c r="GV9" i="28"/>
  <c r="RU9" i="28" s="1"/>
  <c r="CA9" i="28"/>
  <c r="JW9" i="28" s="1"/>
  <c r="BZ9" i="28"/>
  <c r="JV9" i="28" s="1"/>
  <c r="CB9" i="28"/>
  <c r="JX9" i="28" s="1"/>
  <c r="I11" i="28"/>
  <c r="CD11" i="28" s="1"/>
  <c r="BU11" i="28"/>
  <c r="AR11" i="28"/>
  <c r="BV11" i="28"/>
  <c r="BT11" i="28"/>
  <c r="BA11" i="28"/>
  <c r="BG11" i="28"/>
  <c r="AZ11" i="28"/>
  <c r="BQ11" i="28"/>
  <c r="BF11" i="28"/>
  <c r="BP11" i="28"/>
  <c r="BO11" i="28"/>
  <c r="AW11" i="28"/>
  <c r="BN11" i="28"/>
  <c r="AY11" i="28"/>
  <c r="AX11" i="28"/>
  <c r="AV11" i="28"/>
  <c r="AU11" i="28"/>
  <c r="AT11" i="28"/>
  <c r="AH11" i="28"/>
  <c r="AS11" i="28"/>
  <c r="O11" i="28"/>
  <c r="R11" i="28" s="1"/>
  <c r="AQ11" i="28"/>
  <c r="AP11" i="28"/>
  <c r="AO11" i="28"/>
  <c r="K11" i="28"/>
  <c r="AG11" i="28" s="1"/>
  <c r="AI11" i="28"/>
  <c r="N11" i="28"/>
  <c r="Q11" i="28" s="1"/>
  <c r="M11" i="28"/>
  <c r="AN11" i="28" s="1"/>
  <c r="L11" i="28"/>
  <c r="AJ11" i="28" s="1"/>
  <c r="J11" i="28"/>
  <c r="AE11" i="28" s="1"/>
  <c r="G11" i="28"/>
  <c r="H11" i="28" s="1"/>
  <c r="F11" i="28"/>
  <c r="CS11" i="28" s="1"/>
  <c r="E11" i="28"/>
  <c r="FP11" i="28" s="1"/>
  <c r="D11" i="28"/>
  <c r="CR11" i="28" s="1"/>
  <c r="C11" i="28"/>
  <c r="EC11" i="28" s="1"/>
  <c r="P11" i="28"/>
  <c r="S11" i="28" s="1"/>
  <c r="AL11" i="28"/>
  <c r="TC10" i="28"/>
  <c r="TF10" i="28"/>
  <c r="TE10" i="28"/>
  <c r="TB10" i="28"/>
  <c r="TD10" i="28"/>
  <c r="TA10" i="28"/>
  <c r="SG11" i="28"/>
  <c r="SH11" i="28"/>
  <c r="SF11" i="28"/>
  <c r="PX11" i="28"/>
  <c r="J24" i="36"/>
  <c r="H24" i="36" s="1"/>
  <c r="J23" i="36"/>
  <c r="H23" i="36" s="1"/>
  <c r="J25" i="36"/>
  <c r="H25" i="36" s="1"/>
  <c r="I22" i="36"/>
  <c r="H22" i="36"/>
  <c r="I21" i="36"/>
  <c r="H21" i="36"/>
  <c r="H20" i="36"/>
  <c r="I20" i="36"/>
  <c r="QA11" i="28"/>
  <c r="PZ11" i="28"/>
  <c r="QB11" i="28"/>
  <c r="PY11" i="28"/>
  <c r="MU11" i="28"/>
  <c r="MW11" i="28"/>
  <c r="MT11" i="28"/>
  <c r="MV11" i="28"/>
  <c r="MS11" i="28"/>
  <c r="JB11" i="28"/>
  <c r="JA11" i="28"/>
  <c r="IV11" i="28" a="1"/>
  <c r="IV11" i="28" s="1"/>
  <c r="PU11" i="28" s="1"/>
  <c r="IU11" i="28" a="1"/>
  <c r="IU11" i="28" s="1"/>
  <c r="MO11" i="28" s="1"/>
  <c r="IW11" i="28" a="1"/>
  <c r="IW11" i="28" s="1"/>
  <c r="PV11" i="28" s="1"/>
  <c r="IZ11" i="28"/>
  <c r="IY11" i="28"/>
  <c r="IS11" i="28" a="1"/>
  <c r="IS11" i="28" s="1"/>
  <c r="MM11" i="28" s="1"/>
  <c r="IN11" i="28" a="1"/>
  <c r="IN11" i="28" s="1"/>
  <c r="MH11" i="28" s="1"/>
  <c r="IT11" i="28" a="1"/>
  <c r="IT11" i="28" s="1"/>
  <c r="PS11" i="28" s="1"/>
  <c r="IQ11" i="28" a="1"/>
  <c r="IQ11" i="28" s="1"/>
  <c r="PP11" i="28" s="1"/>
  <c r="IO11" i="28" a="1"/>
  <c r="IO11" i="28" s="1"/>
  <c r="PN11" i="28" s="1"/>
  <c r="IR11" i="28" a="1"/>
  <c r="IR11" i="28" s="1"/>
  <c r="PQ11" i="28" s="1"/>
  <c r="IM11" i="28" a="1"/>
  <c r="IM11" i="28" s="1"/>
  <c r="PL11" i="28" s="1"/>
  <c r="IK11" i="28"/>
  <c r="PI11" i="28" s="1"/>
  <c r="IC11" i="28"/>
  <c r="PC11" i="28" s="1"/>
  <c r="IG11" i="28"/>
  <c r="II11" i="28"/>
  <c r="IF11" i="28"/>
  <c r="IH11" i="28"/>
  <c r="PD11" i="28" s="1"/>
  <c r="ID11" i="28"/>
  <c r="IJ11" i="28"/>
  <c r="IE11" i="28"/>
  <c r="PJ11" i="28" s="1"/>
  <c r="A12" i="28"/>
  <c r="SW12" i="28" l="1"/>
  <c r="SU12" i="28"/>
  <c r="SV12" i="28"/>
  <c r="SY12" i="28"/>
  <c r="SZ12" i="28"/>
  <c r="SX12" i="28"/>
  <c r="CP11" i="28"/>
  <c r="KT10" i="28"/>
  <c r="KO10" i="28"/>
  <c r="KD10" i="28"/>
  <c r="EH11" i="28"/>
  <c r="EK11" i="28"/>
  <c r="EB11" i="28"/>
  <c r="EE11" i="28"/>
  <c r="NK10" i="28"/>
  <c r="KW9" i="28"/>
  <c r="RK9" i="28"/>
  <c r="RZ9" i="28" s="1"/>
  <c r="RD10" i="28"/>
  <c r="QR10" i="28"/>
  <c r="EU11" i="28"/>
  <c r="FS11" i="28"/>
  <c r="BK11" i="28"/>
  <c r="NY10" i="28"/>
  <c r="KC10" i="28"/>
  <c r="NM10" i="28"/>
  <c r="EG11" i="28"/>
  <c r="PF11" i="28"/>
  <c r="DT12" i="28"/>
  <c r="FP12" i="28"/>
  <c r="DW12" i="28"/>
  <c r="GE12" i="28"/>
  <c r="LZ11" i="28"/>
  <c r="QQ10" i="28"/>
  <c r="HU11" i="28"/>
  <c r="EA11" i="28"/>
  <c r="DX11" i="28"/>
  <c r="SK8" i="28"/>
  <c r="G19" i="36"/>
  <c r="DN11" i="28"/>
  <c r="DQ11" i="28"/>
  <c r="EI11" i="28"/>
  <c r="NI10" i="28"/>
  <c r="DU11" i="28"/>
  <c r="SI8" i="28"/>
  <c r="G17" i="36"/>
  <c r="T11" i="28"/>
  <c r="AK11" i="28"/>
  <c r="JQ11" i="28" s="1"/>
  <c r="EN11" i="28"/>
  <c r="HM11" i="28"/>
  <c r="BS11" i="28"/>
  <c r="BW11" i="28"/>
  <c r="JM11" i="28" s="1"/>
  <c r="BR11" i="28"/>
  <c r="JN11" i="28" s="1"/>
  <c r="U11" i="28"/>
  <c r="LK10" i="28"/>
  <c r="RJ9" i="28"/>
  <c r="RY9" i="28" s="1"/>
  <c r="AM11" i="28"/>
  <c r="NV10" i="28"/>
  <c r="CC11" i="28"/>
  <c r="JY11" i="28" s="1"/>
  <c r="JS11" i="28"/>
  <c r="RY7" i="28"/>
  <c r="SB7" i="28" s="1"/>
  <c r="CA11" i="28"/>
  <c r="JW11" i="28" s="1"/>
  <c r="BZ11" i="28"/>
  <c r="JV11" i="28" s="1"/>
  <c r="QN11" i="28"/>
  <c r="FT11" i="28"/>
  <c r="HN11" i="28"/>
  <c r="EM11" i="28"/>
  <c r="PG11" i="28"/>
  <c r="JO10" i="28"/>
  <c r="RH10" i="28"/>
  <c r="KL10" i="28"/>
  <c r="FL11" i="28"/>
  <c r="LJ10" i="28"/>
  <c r="RA10" i="28"/>
  <c r="RG10" i="28"/>
  <c r="KS10" i="28"/>
  <c r="HQ11" i="28"/>
  <c r="CE11" i="28"/>
  <c r="KA11" i="28" s="1"/>
  <c r="GX11" i="28"/>
  <c r="FG11" i="28"/>
  <c r="FK11" i="28"/>
  <c r="HV11" i="28"/>
  <c r="EO11" i="28"/>
  <c r="RB10" i="28"/>
  <c r="RI10" i="28"/>
  <c r="OI11" i="28"/>
  <c r="LI11" i="28"/>
  <c r="PH11" i="28"/>
  <c r="OC10" i="28"/>
  <c r="QS10" i="28"/>
  <c r="OJ11" i="28"/>
  <c r="PE11" i="28"/>
  <c r="JZ11" i="28"/>
  <c r="OH11" i="28"/>
  <c r="MA11" i="28"/>
  <c r="NG10" i="28"/>
  <c r="NZ10" i="28"/>
  <c r="LG11" i="28"/>
  <c r="RM10" i="28"/>
  <c r="RN10" i="28"/>
  <c r="QL10" i="28"/>
  <c r="OA10" i="28"/>
  <c r="RO10" i="28"/>
  <c r="DJ11" i="28"/>
  <c r="CM11" i="28"/>
  <c r="CV11" i="28"/>
  <c r="CH11" i="28"/>
  <c r="JI11" i="28" s="1"/>
  <c r="X11" i="28"/>
  <c r="QF11" i="28" s="1"/>
  <c r="W11" i="28"/>
  <c r="QE11" i="28" s="1"/>
  <c r="DE11" i="28"/>
  <c r="DC11" i="28"/>
  <c r="CK11" i="28"/>
  <c r="CJ11" i="28"/>
  <c r="KF11" i="28" s="1"/>
  <c r="CG11" i="28"/>
  <c r="JH11" i="28" s="1"/>
  <c r="DH11" i="28"/>
  <c r="DG11" i="28"/>
  <c r="DD11" i="28"/>
  <c r="CW11" i="28"/>
  <c r="CX11" i="28"/>
  <c r="CF11" i="28"/>
  <c r="JG11" i="28" s="1"/>
  <c r="Y11" i="28"/>
  <c r="QG11" i="28" s="1"/>
  <c r="QO11" i="28"/>
  <c r="JT11" i="28"/>
  <c r="CB11" i="28"/>
  <c r="JX11" i="28" s="1"/>
  <c r="FD11" i="28"/>
  <c r="KX11" i="28"/>
  <c r="QP11" i="28"/>
  <c r="AF11" i="28"/>
  <c r="BC11" i="28"/>
  <c r="AD11" i="28"/>
  <c r="V11" i="28"/>
  <c r="CL11" i="28"/>
  <c r="DI11" i="28"/>
  <c r="JU11" i="28"/>
  <c r="LH11" i="28"/>
  <c r="KQ11" i="28"/>
  <c r="CT11" i="28"/>
  <c r="RF11" i="28"/>
  <c r="QY10" i="28"/>
  <c r="KJ10" i="28"/>
  <c r="NT10" i="28"/>
  <c r="QJ10" i="28"/>
  <c r="NE10" i="28"/>
  <c r="JL10" i="28"/>
  <c r="QV10" i="28"/>
  <c r="KG10" i="28"/>
  <c r="NQ10" i="28"/>
  <c r="RW10" i="28"/>
  <c r="BD11" i="28"/>
  <c r="GW11" i="28"/>
  <c r="GH11" i="28"/>
  <c r="BH11" i="28"/>
  <c r="BY11" i="28"/>
  <c r="BJ11" i="28"/>
  <c r="BL11" i="28"/>
  <c r="DL11" i="28"/>
  <c r="DM11" i="28"/>
  <c r="FJ11" i="28"/>
  <c r="FN11" i="28"/>
  <c r="FO11" i="28"/>
  <c r="EL11" i="28"/>
  <c r="ES11" i="28"/>
  <c r="KZ11" i="28"/>
  <c r="EV11" i="28"/>
  <c r="MB11" i="28"/>
  <c r="RP10" i="28"/>
  <c r="LA10" i="28"/>
  <c r="OK10" i="28"/>
  <c r="RV10" i="28"/>
  <c r="OD10" i="28"/>
  <c r="NB10" i="28"/>
  <c r="JF10" i="28"/>
  <c r="OQ10" i="28"/>
  <c r="JD10" i="28"/>
  <c r="MZ10" i="28"/>
  <c r="KN10" i="28"/>
  <c r="NX10" i="28"/>
  <c r="RC10" i="28"/>
  <c r="JR10" i="28"/>
  <c r="NH10" i="28"/>
  <c r="QM10" i="28"/>
  <c r="QK10" i="28"/>
  <c r="JP10" i="28"/>
  <c r="NF10" i="28"/>
  <c r="KR10" i="28"/>
  <c r="OL10" i="28"/>
  <c r="RQ10" i="28"/>
  <c r="LB10" i="28"/>
  <c r="NW10" i="28"/>
  <c r="KM10" i="28"/>
  <c r="QZ10" i="28"/>
  <c r="NU10" i="28"/>
  <c r="KK10" i="28"/>
  <c r="GU10" i="28"/>
  <c r="GT10" i="28"/>
  <c r="GV10" i="28"/>
  <c r="GK11" i="28"/>
  <c r="GY11" i="28"/>
  <c r="GR11" i="28"/>
  <c r="BI11" i="28"/>
  <c r="DK11" i="28"/>
  <c r="FM11" i="28"/>
  <c r="HO11" i="28"/>
  <c r="FQ11" i="28"/>
  <c r="HW11" i="28"/>
  <c r="ET11" i="28"/>
  <c r="ER11" i="28"/>
  <c r="HS11" i="28"/>
  <c r="KY11" i="28"/>
  <c r="MC11" i="28"/>
  <c r="NP10" i="28"/>
  <c r="KF10" i="28"/>
  <c r="QU10" i="28"/>
  <c r="JE10" i="28"/>
  <c r="NA10" i="28"/>
  <c r="NR10" i="28"/>
  <c r="KH10" i="28"/>
  <c r="QW10" i="28"/>
  <c r="ND10" i="28"/>
  <c r="QI10" i="28"/>
  <c r="JK10" i="28"/>
  <c r="OB10" i="28"/>
  <c r="OR10" i="28"/>
  <c r="CA10" i="28"/>
  <c r="JW10" i="28" s="1"/>
  <c r="CB10" i="28"/>
  <c r="JX10" i="28" s="1"/>
  <c r="BZ10" i="28"/>
  <c r="JV10" i="28" s="1"/>
  <c r="LL10" i="28"/>
  <c r="RX10" i="28"/>
  <c r="OS10" i="28"/>
  <c r="AB11" i="28"/>
  <c r="Z11" i="28"/>
  <c r="AA11" i="28"/>
  <c r="BB11" i="28"/>
  <c r="BE11" i="28"/>
  <c r="GJ11" i="28"/>
  <c r="GI11" i="28"/>
  <c r="HT11" i="28"/>
  <c r="HR11" i="28"/>
  <c r="OM10" i="28"/>
  <c r="LC10" i="28"/>
  <c r="RR10" i="28"/>
  <c r="NC10" i="28"/>
  <c r="QH10" i="28"/>
  <c r="JJ10" i="28"/>
  <c r="QX10" i="28"/>
  <c r="NS10" i="28"/>
  <c r="KI10" i="28"/>
  <c r="ME11" i="28"/>
  <c r="LY11" i="28"/>
  <c r="MG11" i="28"/>
  <c r="ML11" i="28"/>
  <c r="PM11" i="28"/>
  <c r="PT11" i="28"/>
  <c r="RJ8" i="28"/>
  <c r="RY8" i="28" s="1"/>
  <c r="SB8" i="28" s="1"/>
  <c r="KU8" i="28"/>
  <c r="LN8" i="28" s="1"/>
  <c r="LQ8" i="28" s="1"/>
  <c r="MD11" i="28"/>
  <c r="NI11" i="28" s="1"/>
  <c r="MQ11" i="28"/>
  <c r="MK11" i="28"/>
  <c r="MP11" i="28"/>
  <c r="PR11" i="28"/>
  <c r="RN11" i="28" s="1"/>
  <c r="MI11" i="28"/>
  <c r="MJ11" i="28"/>
  <c r="LX11" i="28"/>
  <c r="MN11" i="28"/>
  <c r="RZ7" i="28"/>
  <c r="SC7" i="28" s="1"/>
  <c r="RZ8" i="28"/>
  <c r="SC8" i="28" s="1"/>
  <c r="SA8" i="28"/>
  <c r="SD8" i="28" s="1"/>
  <c r="SA7" i="28"/>
  <c r="SD7" i="28" s="1"/>
  <c r="OT7" i="28"/>
  <c r="OW7" i="28" s="1"/>
  <c r="LQ7" i="28"/>
  <c r="SL7" i="28"/>
  <c r="PB12" i="28"/>
  <c r="PA12" i="28"/>
  <c r="QC12" i="28"/>
  <c r="OV7" i="28"/>
  <c r="OY7" i="28" s="1"/>
  <c r="OU7" i="28"/>
  <c r="OX7" i="28" s="1"/>
  <c r="LD9" i="28"/>
  <c r="ON9" i="28"/>
  <c r="KW8" i="28"/>
  <c r="LP8" i="28" s="1"/>
  <c r="LS8" i="28" s="1"/>
  <c r="OG8" i="28"/>
  <c r="OV8" i="28" s="1"/>
  <c r="OY8" i="28" s="1"/>
  <c r="KV8" i="28"/>
  <c r="LO8" i="28" s="1"/>
  <c r="LR8" i="28" s="1"/>
  <c r="OF8" i="28"/>
  <c r="OU8" i="28" s="1"/>
  <c r="OX8" i="28" s="1"/>
  <c r="LE9" i="28"/>
  <c r="OO9" i="28"/>
  <c r="LF9" i="28"/>
  <c r="OP9" i="28"/>
  <c r="KU9" i="28"/>
  <c r="OE9" i="28"/>
  <c r="OE8" i="28"/>
  <c r="OT8" i="28" s="1"/>
  <c r="OW8" i="28" s="1"/>
  <c r="LV12" i="28"/>
  <c r="LU12" i="28"/>
  <c r="MX12" i="28"/>
  <c r="IP12" i="28"/>
  <c r="MJ12" i="28" s="1"/>
  <c r="IA9" i="28"/>
  <c r="HY9" i="28"/>
  <c r="HZ9" i="28"/>
  <c r="HK12" i="28"/>
  <c r="HF12" i="28"/>
  <c r="HE12" i="28"/>
  <c r="HB12" i="28"/>
  <c r="HJ12" i="28"/>
  <c r="HD12" i="28"/>
  <c r="HI12" i="28"/>
  <c r="HH12" i="28"/>
  <c r="HC12" i="28"/>
  <c r="HG12" i="28"/>
  <c r="HA12" i="28"/>
  <c r="GG12" i="28"/>
  <c r="GC12" i="28"/>
  <c r="GZ12" i="28"/>
  <c r="GF12" i="28"/>
  <c r="GB12" i="28"/>
  <c r="GA12" i="28"/>
  <c r="GD12" i="28"/>
  <c r="FY12" i="28"/>
  <c r="FW12" i="28"/>
  <c r="FV12" i="28"/>
  <c r="FU12" i="28"/>
  <c r="FR12" i="28"/>
  <c r="FX12" i="28"/>
  <c r="HP12" i="28"/>
  <c r="HL12" i="28"/>
  <c r="FI12" i="28"/>
  <c r="FF12" i="28"/>
  <c r="FZ12" i="28"/>
  <c r="FH12" i="28"/>
  <c r="FE12" i="28"/>
  <c r="DB12" i="28"/>
  <c r="ED12" i="28"/>
  <c r="DZ12" i="28"/>
  <c r="DF12" i="28"/>
  <c r="EF12" i="28"/>
  <c r="EW12" i="28"/>
  <c r="EQ12" i="28"/>
  <c r="EP12" i="28"/>
  <c r="EJ12" i="28"/>
  <c r="BM12" i="28"/>
  <c r="BX12" i="28"/>
  <c r="CR12" i="28"/>
  <c r="CO12" i="28"/>
  <c r="CP12" i="28"/>
  <c r="CQ12" i="28"/>
  <c r="CN12" i="28"/>
  <c r="GS12" i="28"/>
  <c r="GP12" i="28"/>
  <c r="GO12" i="28"/>
  <c r="GM12" i="28"/>
  <c r="GN12" i="28"/>
  <c r="DV12" i="28"/>
  <c r="DR12" i="28"/>
  <c r="GL12" i="28"/>
  <c r="DO12" i="28"/>
  <c r="DP12" i="28"/>
  <c r="CU12" i="28"/>
  <c r="DY12" i="28"/>
  <c r="DS12" i="28"/>
  <c r="I12" i="28"/>
  <c r="CD12" i="28" s="1"/>
  <c r="BN12" i="28"/>
  <c r="BU12" i="28"/>
  <c r="BP12" i="28"/>
  <c r="BO12" i="28"/>
  <c r="AR12" i="28"/>
  <c r="BA12" i="28"/>
  <c r="BV12" i="28"/>
  <c r="AZ12" i="28"/>
  <c r="BT12" i="28"/>
  <c r="AY12" i="28"/>
  <c r="BF12" i="28"/>
  <c r="AW12" i="28"/>
  <c r="BQ12" i="28"/>
  <c r="AV12" i="28"/>
  <c r="AQ12" i="28"/>
  <c r="AP12" i="28"/>
  <c r="BG12" i="28"/>
  <c r="AH12" i="28"/>
  <c r="AX12" i="28"/>
  <c r="AU12" i="28"/>
  <c r="AT12" i="28"/>
  <c r="AS12" i="28"/>
  <c r="AO12" i="28"/>
  <c r="L12" i="28"/>
  <c r="AL12" i="28" s="1"/>
  <c r="F12" i="28"/>
  <c r="CF12" i="28" s="1"/>
  <c r="P12" i="28"/>
  <c r="V12" i="28" s="1"/>
  <c r="O12" i="28"/>
  <c r="U12" i="28" s="1"/>
  <c r="N12" i="28"/>
  <c r="T12" i="28" s="1"/>
  <c r="M12" i="28"/>
  <c r="AM12" i="28" s="1"/>
  <c r="K12" i="28"/>
  <c r="AG12" i="28" s="1"/>
  <c r="AI12" i="28"/>
  <c r="J12" i="28"/>
  <c r="C12" i="28"/>
  <c r="EC12" i="28" s="1"/>
  <c r="G12" i="28"/>
  <c r="GW12" i="28" s="1"/>
  <c r="E12" i="28"/>
  <c r="FS12" i="28" s="1"/>
  <c r="D12" i="28"/>
  <c r="TF11" i="28"/>
  <c r="TC11" i="28"/>
  <c r="TE11" i="28"/>
  <c r="TB11" i="28"/>
  <c r="TD11" i="28"/>
  <c r="TA11" i="28"/>
  <c r="SG12" i="28"/>
  <c r="SH12" i="28"/>
  <c r="SF12" i="28"/>
  <c r="I24" i="36"/>
  <c r="J27" i="36"/>
  <c r="H27" i="36" s="1"/>
  <c r="I25" i="36"/>
  <c r="I23" i="36"/>
  <c r="J28" i="36"/>
  <c r="H28" i="36" s="1"/>
  <c r="J26" i="36"/>
  <c r="H26" i="36" s="1"/>
  <c r="PZ12" i="28"/>
  <c r="PY12" i="28"/>
  <c r="QA12" i="28"/>
  <c r="PX12" i="28"/>
  <c r="QB12" i="28"/>
  <c r="MT12" i="28"/>
  <c r="MS12" i="28"/>
  <c r="MW12" i="28"/>
  <c r="MU12" i="28"/>
  <c r="MV12" i="28"/>
  <c r="JB12" i="28"/>
  <c r="IZ12" i="28"/>
  <c r="IY12" i="28"/>
  <c r="IS12" i="28" a="1"/>
  <c r="IS12" i="28" s="1"/>
  <c r="MM12" i="28" s="1"/>
  <c r="IN12" i="28" a="1"/>
  <c r="IN12" i="28" s="1"/>
  <c r="PM12" i="28" s="1"/>
  <c r="JA12" i="28"/>
  <c r="IV12" i="28" a="1"/>
  <c r="IV12" i="28" s="1"/>
  <c r="PU12" i="28" s="1"/>
  <c r="IU12" i="28" a="1"/>
  <c r="IU12" i="28" s="1"/>
  <c r="PT12" i="28" s="1"/>
  <c r="IW12" i="28" a="1"/>
  <c r="IW12" i="28" s="1"/>
  <c r="PV12" i="28" s="1"/>
  <c r="IR12" i="28" a="1"/>
  <c r="IR12" i="28" s="1"/>
  <c r="ML12" i="28" s="1"/>
  <c r="IQ12" i="28" a="1"/>
  <c r="IQ12" i="28" s="1"/>
  <c r="PP12" i="28" s="1"/>
  <c r="IM12" i="28" a="1"/>
  <c r="IM12" i="28" s="1"/>
  <c r="MG12" i="28" s="1"/>
  <c r="IT12" i="28" a="1"/>
  <c r="IT12" i="28" s="1"/>
  <c r="PS12" i="28" s="1"/>
  <c r="IO12" i="28" a="1"/>
  <c r="IO12" i="28" s="1"/>
  <c r="PN12" i="28" s="1"/>
  <c r="II12" i="28"/>
  <c r="IK12" i="28"/>
  <c r="PI12" i="28" s="1"/>
  <c r="IC12" i="28"/>
  <c r="PC12" i="28" s="1"/>
  <c r="IG12" i="28"/>
  <c r="IJ12" i="28"/>
  <c r="IE12" i="28"/>
  <c r="PJ12" i="28" s="1"/>
  <c r="IF12" i="28"/>
  <c r="IH12" i="28"/>
  <c r="LY12" i="28" s="1"/>
  <c r="ID12" i="28"/>
  <c r="A13" i="28"/>
  <c r="SU13" i="28" l="1"/>
  <c r="SW13" i="28"/>
  <c r="SV13" i="28"/>
  <c r="SX13" i="28"/>
  <c r="SY13" i="28"/>
  <c r="SZ13" i="28"/>
  <c r="KV9" i="28"/>
  <c r="OG9" i="28"/>
  <c r="RL9" i="28"/>
  <c r="SA9" i="28" s="1"/>
  <c r="SD9" i="28" s="1"/>
  <c r="ER12" i="28"/>
  <c r="OF9" i="28"/>
  <c r="EE12" i="28"/>
  <c r="EB12" i="28"/>
  <c r="EH12" i="28"/>
  <c r="EK12" i="28"/>
  <c r="NK11" i="28"/>
  <c r="BK12" i="28"/>
  <c r="GQ12" i="28"/>
  <c r="EU12" i="28"/>
  <c r="CS12" i="28"/>
  <c r="S12" i="28"/>
  <c r="RI11" i="28"/>
  <c r="RE11" i="28"/>
  <c r="KP11" i="28"/>
  <c r="RD11" i="28"/>
  <c r="DT13" i="28"/>
  <c r="CS13" i="28"/>
  <c r="GE13" i="28"/>
  <c r="EU13" i="28"/>
  <c r="DW13" i="28"/>
  <c r="NY11" i="28"/>
  <c r="KO11" i="28"/>
  <c r="PG12" i="28"/>
  <c r="MB12" i="28"/>
  <c r="RH11" i="28"/>
  <c r="DN12" i="28"/>
  <c r="DX12" i="28"/>
  <c r="EI12" i="28"/>
  <c r="EG12" i="28"/>
  <c r="SK9" i="28"/>
  <c r="G22" i="36"/>
  <c r="DQ12" i="28"/>
  <c r="EA12" i="28"/>
  <c r="SJ9" i="28"/>
  <c r="G21" i="36"/>
  <c r="NJ11" i="28"/>
  <c r="DU12" i="28"/>
  <c r="SI9" i="28"/>
  <c r="G20" i="36"/>
  <c r="HZ10" i="28"/>
  <c r="QL11" i="28"/>
  <c r="AJ12" i="28"/>
  <c r="EV12" i="28"/>
  <c r="BR12" i="28"/>
  <c r="JN12" i="28" s="1"/>
  <c r="BW12" i="28"/>
  <c r="JM12" i="28" s="1"/>
  <c r="BS12" i="28"/>
  <c r="AK12" i="28"/>
  <c r="LL11" i="28"/>
  <c r="CE12" i="28"/>
  <c r="KA12" i="28" s="1"/>
  <c r="LK11" i="28"/>
  <c r="AN12" i="28"/>
  <c r="PF12" i="28"/>
  <c r="KS11" i="28"/>
  <c r="OB11" i="28"/>
  <c r="KL11" i="28"/>
  <c r="CC12" i="28"/>
  <c r="JY12" i="28" s="1"/>
  <c r="FN12" i="28"/>
  <c r="RX11" i="28"/>
  <c r="JO11" i="28"/>
  <c r="Y12" i="28"/>
  <c r="QG12" i="28" s="1"/>
  <c r="CH12" i="28"/>
  <c r="JI12" i="28" s="1"/>
  <c r="Q12" i="28"/>
  <c r="FD12" i="28"/>
  <c r="DK12" i="28"/>
  <c r="KT11" i="28"/>
  <c r="JS12" i="28"/>
  <c r="BY12" i="28"/>
  <c r="KR11" i="28"/>
  <c r="QN12" i="28"/>
  <c r="OH12" i="28"/>
  <c r="OA12" i="28"/>
  <c r="MA12" i="28"/>
  <c r="PH12" i="28"/>
  <c r="RM11" i="28"/>
  <c r="RO11" i="28"/>
  <c r="JG12" i="28"/>
  <c r="JZ12" i="28"/>
  <c r="OI12" i="28"/>
  <c r="MC12" i="28"/>
  <c r="NG11" i="28"/>
  <c r="NZ11" i="28"/>
  <c r="KX12" i="28"/>
  <c r="KZ12" i="28"/>
  <c r="KY12" i="28"/>
  <c r="OC11" i="28"/>
  <c r="LH12" i="28"/>
  <c r="LG12" i="28"/>
  <c r="PE12" i="28"/>
  <c r="OA11" i="28"/>
  <c r="AD12" i="28"/>
  <c r="AE12" i="28"/>
  <c r="QP12" i="28"/>
  <c r="HV12" i="28"/>
  <c r="EN12" i="28"/>
  <c r="DD12" i="28"/>
  <c r="AF12" i="28"/>
  <c r="R12" i="28"/>
  <c r="JT12" i="28"/>
  <c r="QO12" i="28"/>
  <c r="CK12" i="28"/>
  <c r="CX12" i="28"/>
  <c r="FJ12" i="28"/>
  <c r="GV11" i="28"/>
  <c r="GT11" i="28"/>
  <c r="GU11" i="28"/>
  <c r="HQ12" i="28"/>
  <c r="HM12" i="28"/>
  <c r="GH12" i="28"/>
  <c r="Z12" i="28"/>
  <c r="HT12" i="28"/>
  <c r="HN12" i="28"/>
  <c r="HO12" i="28"/>
  <c r="GI12" i="28"/>
  <c r="GX12" i="28"/>
  <c r="H12" i="28"/>
  <c r="HS12" i="28"/>
  <c r="HR12" i="28"/>
  <c r="GR12" i="28"/>
  <c r="GY12" i="28"/>
  <c r="GK12" i="28"/>
  <c r="AA12" i="28"/>
  <c r="HU12" i="28"/>
  <c r="EM12" i="28"/>
  <c r="EL12" i="28"/>
  <c r="FO12" i="28"/>
  <c r="FK12" i="28"/>
  <c r="BH12" i="28"/>
  <c r="CY12" i="28"/>
  <c r="FL12" i="28"/>
  <c r="DL12" i="28"/>
  <c r="BJ12" i="28"/>
  <c r="BI12" i="28"/>
  <c r="BD12" i="28"/>
  <c r="BC12" i="28"/>
  <c r="ET12" i="28"/>
  <c r="HW12" i="28"/>
  <c r="FM12" i="28"/>
  <c r="DA12" i="28"/>
  <c r="CZ12" i="28"/>
  <c r="BB12" i="28"/>
  <c r="AB12" i="28"/>
  <c r="CW12" i="28"/>
  <c r="GJ12" i="28"/>
  <c r="CM12" i="28"/>
  <c r="DM12" i="28"/>
  <c r="ES12" i="28"/>
  <c r="LI12" i="28"/>
  <c r="RB11" i="28"/>
  <c r="NW11" i="28"/>
  <c r="KM11" i="28"/>
  <c r="BE12" i="28"/>
  <c r="CJ12" i="28"/>
  <c r="CV12" i="28"/>
  <c r="DC12" i="28"/>
  <c r="DG12" i="28"/>
  <c r="FQ12" i="28"/>
  <c r="KQ12" i="28"/>
  <c r="KD11" i="28"/>
  <c r="NN11" i="28"/>
  <c r="QS11" i="28"/>
  <c r="LJ11" i="28"/>
  <c r="ON10" i="28"/>
  <c r="RS10" i="28"/>
  <c r="LD10" i="28"/>
  <c r="HY10" i="28"/>
  <c r="LA11" i="28"/>
  <c r="RP11" i="28"/>
  <c r="OK11" i="28"/>
  <c r="OR11" i="28"/>
  <c r="NR11" i="28"/>
  <c r="KH11" i="28"/>
  <c r="QW11" i="28"/>
  <c r="ND11" i="28"/>
  <c r="JK11" i="28"/>
  <c r="QI11" i="28"/>
  <c r="OS11" i="28"/>
  <c r="NT11" i="28"/>
  <c r="KJ11" i="28"/>
  <c r="QY11" i="28"/>
  <c r="NV11" i="28"/>
  <c r="QX11" i="28"/>
  <c r="NS11" i="28"/>
  <c r="KI11" i="28"/>
  <c r="W12" i="28"/>
  <c r="QE12" i="28" s="1"/>
  <c r="X12" i="28"/>
  <c r="QF12" i="28" s="1"/>
  <c r="CT12" i="28"/>
  <c r="BL12" i="28"/>
  <c r="DE12" i="28"/>
  <c r="DH12" i="28"/>
  <c r="FT12" i="28"/>
  <c r="DI12" i="28"/>
  <c r="DJ12" i="28"/>
  <c r="JU12" i="28"/>
  <c r="EO12" i="28"/>
  <c r="LZ12" i="28"/>
  <c r="LB11" i="28"/>
  <c r="RQ11" i="28"/>
  <c r="OL11" i="28"/>
  <c r="JJ11" i="28"/>
  <c r="NC11" i="28"/>
  <c r="QH11" i="28"/>
  <c r="RK10" i="28"/>
  <c r="OF10" i="28"/>
  <c r="KV10" i="28"/>
  <c r="OO10" i="28"/>
  <c r="LE10" i="28"/>
  <c r="RT10" i="28"/>
  <c r="RG11" i="28"/>
  <c r="OD11" i="28"/>
  <c r="RW11" i="28"/>
  <c r="RV11" i="28"/>
  <c r="QM11" i="28"/>
  <c r="NH11" i="28"/>
  <c r="JR11" i="28"/>
  <c r="JF11" i="28"/>
  <c r="IA11" i="28"/>
  <c r="NB11" i="28"/>
  <c r="KN11" i="28"/>
  <c r="NX11" i="28"/>
  <c r="RC11" i="28"/>
  <c r="QU11" i="28"/>
  <c r="NP11" i="28"/>
  <c r="HY11" i="28"/>
  <c r="MZ11" i="28"/>
  <c r="JD11" i="28"/>
  <c r="KB11" i="28"/>
  <c r="QQ11" i="28"/>
  <c r="NL11" i="28"/>
  <c r="RU10" i="28"/>
  <c r="LF10" i="28"/>
  <c r="OP10" i="28"/>
  <c r="QJ11" i="28"/>
  <c r="NE11" i="28"/>
  <c r="JL11" i="28"/>
  <c r="NF11" i="28"/>
  <c r="QK11" i="28"/>
  <c r="JP11" i="28"/>
  <c r="QZ11" i="28"/>
  <c r="NU11" i="28"/>
  <c r="KK11" i="28"/>
  <c r="CG12" i="28"/>
  <c r="JH12" i="28" s="1"/>
  <c r="CL12" i="28"/>
  <c r="FG12" i="28"/>
  <c r="OJ12" i="28"/>
  <c r="OQ11" i="28"/>
  <c r="OM11" i="28"/>
  <c r="RR11" i="28"/>
  <c r="LC11" i="28"/>
  <c r="NM11" i="28"/>
  <c r="QR11" i="28"/>
  <c r="KC11" i="28"/>
  <c r="IA10" i="28"/>
  <c r="RA11" i="28"/>
  <c r="QV11" i="28"/>
  <c r="KG11" i="28"/>
  <c r="NQ11" i="28"/>
  <c r="NA11" i="28"/>
  <c r="HZ11" i="28"/>
  <c r="JE11" i="28"/>
  <c r="LX12" i="28"/>
  <c r="MK12" i="28"/>
  <c r="MP12" i="28"/>
  <c r="PR12" i="28"/>
  <c r="RM12" i="28" s="1"/>
  <c r="PO12" i="28"/>
  <c r="PL12" i="28"/>
  <c r="ME12" i="28"/>
  <c r="MO12" i="28"/>
  <c r="MI12" i="28"/>
  <c r="PD12" i="28"/>
  <c r="MD12" i="28"/>
  <c r="NJ12" i="28" s="1"/>
  <c r="MH12" i="28"/>
  <c r="PQ12" i="28"/>
  <c r="MN12" i="28"/>
  <c r="MQ12" i="28"/>
  <c r="SO7" i="28"/>
  <c r="SB9" i="28"/>
  <c r="SC9" i="28"/>
  <c r="PA13" i="28"/>
  <c r="PB13" i="28"/>
  <c r="QC13" i="28"/>
  <c r="OT9" i="28"/>
  <c r="OW9" i="28" s="1"/>
  <c r="OV9" i="28"/>
  <c r="OY9" i="28" s="1"/>
  <c r="OU9" i="28"/>
  <c r="OX9" i="28" s="1"/>
  <c r="LU13" i="28"/>
  <c r="LV13" i="28"/>
  <c r="MX13" i="28"/>
  <c r="IP13" i="28"/>
  <c r="PO13" i="28" s="1"/>
  <c r="HG13" i="28"/>
  <c r="HK13" i="28"/>
  <c r="HF13" i="28"/>
  <c r="HE13" i="28"/>
  <c r="HJ13" i="28"/>
  <c r="HD13" i="28"/>
  <c r="GD13" i="28"/>
  <c r="HI13" i="28"/>
  <c r="HB13" i="28"/>
  <c r="GG13" i="28"/>
  <c r="GC13" i="28"/>
  <c r="HC13" i="28"/>
  <c r="HA13" i="28"/>
  <c r="GF13" i="28"/>
  <c r="GB13" i="28"/>
  <c r="GZ13" i="28"/>
  <c r="GA13" i="28"/>
  <c r="FX13" i="28"/>
  <c r="HH13" i="28"/>
  <c r="FZ13" i="28"/>
  <c r="FW13" i="28"/>
  <c r="FY13" i="28"/>
  <c r="FV13" i="28"/>
  <c r="HL13" i="28"/>
  <c r="FU13" i="28"/>
  <c r="FR13" i="28"/>
  <c r="FH13" i="28"/>
  <c r="DF13" i="28"/>
  <c r="HP13" i="28"/>
  <c r="FF13" i="28"/>
  <c r="EW13" i="28"/>
  <c r="EQ13" i="28"/>
  <c r="EJ13" i="28"/>
  <c r="FE13" i="28"/>
  <c r="DB13" i="28"/>
  <c r="EP13" i="28"/>
  <c r="ED13" i="28"/>
  <c r="DZ13" i="28"/>
  <c r="FI13" i="28"/>
  <c r="EF13" i="28"/>
  <c r="BM13" i="28"/>
  <c r="CR13" i="28"/>
  <c r="BX13" i="28"/>
  <c r="CQ13" i="28"/>
  <c r="CO13" i="28"/>
  <c r="CP13" i="28"/>
  <c r="CN13" i="28"/>
  <c r="CU13" i="28"/>
  <c r="GS13" i="28"/>
  <c r="GP13" i="28"/>
  <c r="GN13" i="28"/>
  <c r="GM13" i="28"/>
  <c r="GL13" i="28"/>
  <c r="DS13" i="28"/>
  <c r="DY13" i="28"/>
  <c r="DV13" i="28"/>
  <c r="DR13" i="28"/>
  <c r="DP13" i="28"/>
  <c r="DO13" i="28"/>
  <c r="GO13" i="28"/>
  <c r="I13" i="28"/>
  <c r="CC13" i="28" s="1"/>
  <c r="BN13" i="28"/>
  <c r="BU13" i="28"/>
  <c r="BQ13" i="28"/>
  <c r="BP13" i="28"/>
  <c r="AR13" i="28"/>
  <c r="BO13" i="28"/>
  <c r="BA13" i="28"/>
  <c r="AZ13" i="28"/>
  <c r="AY13" i="28"/>
  <c r="BV13" i="28"/>
  <c r="AW13" i="28"/>
  <c r="BT13" i="28"/>
  <c r="BG13" i="28"/>
  <c r="AV13" i="28"/>
  <c r="O13" i="28"/>
  <c r="R13" i="28" s="1"/>
  <c r="AX13" i="28"/>
  <c r="AU13" i="28"/>
  <c r="AT13" i="28"/>
  <c r="AS13" i="28"/>
  <c r="AQ13" i="28"/>
  <c r="AH13" i="28"/>
  <c r="AP13" i="28"/>
  <c r="U13" i="28"/>
  <c r="BF13" i="28"/>
  <c r="AO13" i="28"/>
  <c r="M13" i="28"/>
  <c r="AN13" i="28" s="1"/>
  <c r="AI13" i="28"/>
  <c r="G13" i="28"/>
  <c r="GX13" i="28" s="1"/>
  <c r="E13" i="28"/>
  <c r="FS13" i="28" s="1"/>
  <c r="C13" i="28"/>
  <c r="DQ13" i="28" s="1"/>
  <c r="D13" i="28"/>
  <c r="P13" i="28"/>
  <c r="S13" i="28" s="1"/>
  <c r="N13" i="28"/>
  <c r="T13" i="28" s="1"/>
  <c r="L13" i="28"/>
  <c r="AJ13" i="28" s="1"/>
  <c r="K13" i="28"/>
  <c r="AG13" i="28" s="1"/>
  <c r="F13" i="28"/>
  <c r="X13" i="28" s="1"/>
  <c r="J13" i="28"/>
  <c r="AD13" i="28" s="1"/>
  <c r="TF12" i="28"/>
  <c r="TC12" i="28"/>
  <c r="TE12" i="28"/>
  <c r="TB12" i="28"/>
  <c r="TD12" i="28"/>
  <c r="TA12" i="28"/>
  <c r="SQ7" i="28"/>
  <c r="SP8" i="28"/>
  <c r="SP7" i="28"/>
  <c r="SO9" i="28"/>
  <c r="SO8" i="28"/>
  <c r="SM8" i="28"/>
  <c r="SN7" i="28"/>
  <c r="SM7" i="28"/>
  <c r="SL8" i="28"/>
  <c r="SN8" i="28"/>
  <c r="SQ8" i="28"/>
  <c r="LN9" i="28"/>
  <c r="LQ9" i="28" s="1"/>
  <c r="SH13" i="28"/>
  <c r="SF13" i="28"/>
  <c r="SG13" i="28"/>
  <c r="J30" i="36"/>
  <c r="H30" i="36" s="1"/>
  <c r="J31" i="36"/>
  <c r="H31" i="36" s="1"/>
  <c r="I28" i="36"/>
  <c r="E14" i="36"/>
  <c r="I27" i="36"/>
  <c r="J29" i="36"/>
  <c r="H29" i="36" s="1"/>
  <c r="I26" i="36"/>
  <c r="D14" i="36"/>
  <c r="LP9" i="28"/>
  <c r="LS9" i="28" s="1"/>
  <c r="LO9" i="28"/>
  <c r="LR9" i="28" s="1"/>
  <c r="PY13" i="28"/>
  <c r="PX13" i="28"/>
  <c r="QB13" i="28"/>
  <c r="PZ13" i="28"/>
  <c r="QA13" i="28"/>
  <c r="MS13" i="28"/>
  <c r="MW13" i="28"/>
  <c r="MU13" i="28"/>
  <c r="MV13" i="28"/>
  <c r="MT13" i="28"/>
  <c r="JB13" i="28"/>
  <c r="IZ13" i="28"/>
  <c r="IY13" i="28"/>
  <c r="IS13" i="28" a="1"/>
  <c r="IS13" i="28" s="1"/>
  <c r="PR13" i="28" s="1"/>
  <c r="IN13" i="28" a="1"/>
  <c r="IN13" i="28" s="1"/>
  <c r="PM13" i="28" s="1"/>
  <c r="JA13" i="28"/>
  <c r="IV13" i="28" a="1"/>
  <c r="IV13" i="28" s="1"/>
  <c r="MP13" i="28" s="1"/>
  <c r="IU13" i="28" a="1"/>
  <c r="IU13" i="28" s="1"/>
  <c r="PT13" i="28" s="1"/>
  <c r="IW13" i="28" a="1"/>
  <c r="IW13" i="28" s="1"/>
  <c r="PV13" i="28" s="1"/>
  <c r="IM13" i="28" a="1"/>
  <c r="IM13" i="28" s="1"/>
  <c r="PL13" i="28" s="1"/>
  <c r="IO13" i="28" a="1"/>
  <c r="IO13" i="28" s="1"/>
  <c r="MI13" i="28" s="1"/>
  <c r="IT13" i="28" a="1"/>
  <c r="IT13" i="28" s="1"/>
  <c r="MN13" i="28" s="1"/>
  <c r="IR13" i="28" a="1"/>
  <c r="IR13" i="28" s="1"/>
  <c r="PQ13" i="28" s="1"/>
  <c r="IQ13" i="28" a="1"/>
  <c r="IQ13" i="28" s="1"/>
  <c r="MK13" i="28" s="1"/>
  <c r="ID13" i="28"/>
  <c r="IJ13" i="28"/>
  <c r="IE13" i="28"/>
  <c r="PJ13" i="28" s="1"/>
  <c r="II13" i="28"/>
  <c r="IK13" i="28"/>
  <c r="PI13" i="28" s="1"/>
  <c r="IC13" i="28"/>
  <c r="LX13" i="28" s="1"/>
  <c r="IG13" i="28"/>
  <c r="IF13" i="28"/>
  <c r="IH13" i="28"/>
  <c r="PD13" i="28" s="1"/>
  <c r="A14" i="28"/>
  <c r="SW14" i="28" l="1"/>
  <c r="SU14" i="28"/>
  <c r="SV14" i="28"/>
  <c r="SY14" i="28"/>
  <c r="SZ14" i="28"/>
  <c r="SX14" i="28"/>
  <c r="EH13" i="28"/>
  <c r="EB13" i="28"/>
  <c r="EN13" i="28"/>
  <c r="EK13" i="28"/>
  <c r="AB13" i="28"/>
  <c r="KD13" i="28" s="1"/>
  <c r="EE13" i="28"/>
  <c r="NK12" i="28"/>
  <c r="BK13" i="28"/>
  <c r="FP13" i="28"/>
  <c r="GQ13" i="28"/>
  <c r="DA13" i="28"/>
  <c r="ET13" i="28"/>
  <c r="KO12" i="28"/>
  <c r="NZ12" i="28"/>
  <c r="LZ13" i="28"/>
  <c r="GE14" i="28"/>
  <c r="DW14" i="28"/>
  <c r="DT14" i="28"/>
  <c r="OU10" i="28"/>
  <c r="OX10" i="28" s="1"/>
  <c r="KP12" i="28"/>
  <c r="RD12" i="28"/>
  <c r="SJ10" i="28"/>
  <c r="G24" i="36"/>
  <c r="SJ11" i="28"/>
  <c r="G27" i="36"/>
  <c r="DN13" i="28"/>
  <c r="RD13" i="28" s="1"/>
  <c r="EG13" i="28"/>
  <c r="EA13" i="28"/>
  <c r="SI11" i="28"/>
  <c r="G26" i="36"/>
  <c r="NI12" i="28"/>
  <c r="NY12" i="28"/>
  <c r="DU13" i="28"/>
  <c r="EC13" i="28"/>
  <c r="SK11" i="28"/>
  <c r="G28" i="36"/>
  <c r="EI13" i="28"/>
  <c r="PG13" i="28"/>
  <c r="DX13" i="28"/>
  <c r="KL12" i="28"/>
  <c r="SI10" i="28"/>
  <c r="G23" i="36"/>
  <c r="SK10" i="28"/>
  <c r="G25" i="36"/>
  <c r="RG12" i="28"/>
  <c r="EL13" i="28"/>
  <c r="RV12" i="28"/>
  <c r="BW13" i="28"/>
  <c r="JM13" i="28" s="1"/>
  <c r="BS13" i="28"/>
  <c r="BR13" i="28"/>
  <c r="JN13" i="28" s="1"/>
  <c r="CD13" i="28"/>
  <c r="JZ13" i="28" s="1"/>
  <c r="CE13" i="28"/>
  <c r="KA13" i="28" s="1"/>
  <c r="BD13" i="28"/>
  <c r="BY13" i="28"/>
  <c r="FL13" i="28"/>
  <c r="OB12" i="28"/>
  <c r="JO12" i="28"/>
  <c r="JS13" i="28"/>
  <c r="AM13" i="28"/>
  <c r="JP13" i="28" s="1"/>
  <c r="HU13" i="28"/>
  <c r="H13" i="28"/>
  <c r="BZ13" i="28" s="1"/>
  <c r="JV13" i="28" s="1"/>
  <c r="OQ12" i="28"/>
  <c r="QN13" i="28"/>
  <c r="DI13" i="28"/>
  <c r="AE13" i="28"/>
  <c r="CG13" i="28"/>
  <c r="JH13" i="28" s="1"/>
  <c r="HS13" i="28"/>
  <c r="JF12" i="28"/>
  <c r="V13" i="28"/>
  <c r="AF13" i="28"/>
  <c r="CK13" i="28"/>
  <c r="BL13" i="28"/>
  <c r="FG13" i="28"/>
  <c r="FD13" i="28"/>
  <c r="NB12" i="28"/>
  <c r="LJ12" i="28"/>
  <c r="KS12" i="28"/>
  <c r="Q13" i="28"/>
  <c r="HT13" i="28"/>
  <c r="BC13" i="28"/>
  <c r="BB13" i="28"/>
  <c r="BE13" i="28"/>
  <c r="HN13" i="28"/>
  <c r="QP13" i="28"/>
  <c r="RF13" i="28"/>
  <c r="RN13" i="28"/>
  <c r="QO13" i="28"/>
  <c r="LH13" i="28"/>
  <c r="LI13" i="28"/>
  <c r="RN12" i="28"/>
  <c r="OC12" i="28"/>
  <c r="RE12" i="28"/>
  <c r="RO12" i="28"/>
  <c r="RZ10" i="28"/>
  <c r="SC10" i="28" s="1"/>
  <c r="JY13" i="28"/>
  <c r="KY13" i="28"/>
  <c r="RF12" i="28"/>
  <c r="JE13" i="28"/>
  <c r="KO13" i="28"/>
  <c r="RO13" i="28"/>
  <c r="LG13" i="28"/>
  <c r="OD12" i="28"/>
  <c r="CB13" i="28"/>
  <c r="JX13" i="28" s="1"/>
  <c r="MC13" i="28"/>
  <c r="QW12" i="28"/>
  <c r="KH12" i="28"/>
  <c r="NR12" i="28"/>
  <c r="QX12" i="28"/>
  <c r="KI12" i="28"/>
  <c r="NS12" i="28"/>
  <c r="QR12" i="28"/>
  <c r="NM12" i="28"/>
  <c r="KC12" i="28"/>
  <c r="OL12" i="28"/>
  <c r="RQ12" i="28"/>
  <c r="LB12" i="28"/>
  <c r="RT11" i="28"/>
  <c r="LE11" i="28"/>
  <c r="OO11" i="28"/>
  <c r="RH12" i="28"/>
  <c r="AK13" i="28"/>
  <c r="CH13" i="28"/>
  <c r="JI13" i="28" s="1"/>
  <c r="CV13" i="28"/>
  <c r="GH13" i="28"/>
  <c r="CJ13" i="28"/>
  <c r="GJ13" i="28"/>
  <c r="CM13" i="28"/>
  <c r="DG13" i="28"/>
  <c r="DC13" i="28"/>
  <c r="FQ13" i="28"/>
  <c r="FO13" i="28"/>
  <c r="HQ13" i="28"/>
  <c r="FJ13" i="28"/>
  <c r="DJ13" i="28"/>
  <c r="HV13" i="28"/>
  <c r="JU13" i="28"/>
  <c r="KQ13" i="28"/>
  <c r="EV13" i="28"/>
  <c r="MA13" i="28"/>
  <c r="PE13" i="28"/>
  <c r="PH13" i="28"/>
  <c r="RM13" i="28"/>
  <c r="KW10" i="28"/>
  <c r="LP10" i="28" s="1"/>
  <c r="LS10" i="28" s="1"/>
  <c r="RL10" i="28"/>
  <c r="SA10" i="28" s="1"/>
  <c r="SD10" i="28" s="1"/>
  <c r="OG10" i="28"/>
  <c r="OV10" i="28" s="1"/>
  <c r="OY10" i="28" s="1"/>
  <c r="KT12" i="28"/>
  <c r="NP12" i="28"/>
  <c r="QU12" i="28"/>
  <c r="KF12" i="28"/>
  <c r="NC12" i="28"/>
  <c r="QH12" i="28"/>
  <c r="JJ12" i="28"/>
  <c r="KR12" i="28"/>
  <c r="RP12" i="28"/>
  <c r="OK12" i="28"/>
  <c r="LA12" i="28"/>
  <c r="ON11" i="28"/>
  <c r="RS11" i="28"/>
  <c r="LD11" i="28"/>
  <c r="RI12" i="28"/>
  <c r="QM12" i="28"/>
  <c r="NH12" i="28"/>
  <c r="JR12" i="28"/>
  <c r="QL12" i="28"/>
  <c r="JQ12" i="28"/>
  <c r="NG12" i="28"/>
  <c r="KW11" i="28"/>
  <c r="RL11" i="28"/>
  <c r="OG11" i="28"/>
  <c r="MZ12" i="28"/>
  <c r="JD12" i="28"/>
  <c r="W13" i="28"/>
  <c r="GT12" i="28"/>
  <c r="GU12" i="28"/>
  <c r="GV12" i="28"/>
  <c r="Y13" i="28"/>
  <c r="CL13" i="28"/>
  <c r="CX13" i="28"/>
  <c r="GY13" i="28"/>
  <c r="CZ13" i="28"/>
  <c r="GW13" i="28"/>
  <c r="BI13" i="28"/>
  <c r="DE13" i="28"/>
  <c r="DL13" i="28"/>
  <c r="FT13" i="28"/>
  <c r="DK13" i="28"/>
  <c r="FN13" i="28"/>
  <c r="HW13" i="28"/>
  <c r="FM13" i="28"/>
  <c r="HO13" i="28"/>
  <c r="EM13" i="28"/>
  <c r="DH13" i="28"/>
  <c r="JT13" i="28"/>
  <c r="KZ13" i="28"/>
  <c r="EO13" i="28"/>
  <c r="MB13" i="28"/>
  <c r="PF13" i="28"/>
  <c r="RA12" i="28"/>
  <c r="RR12" i="28"/>
  <c r="LC12" i="28"/>
  <c r="OM12" i="28"/>
  <c r="CA12" i="28"/>
  <c r="JW12" i="28" s="1"/>
  <c r="CB12" i="28"/>
  <c r="JX12" i="28" s="1"/>
  <c r="BZ12" i="28"/>
  <c r="JV12" i="28" s="1"/>
  <c r="OS12" i="28"/>
  <c r="LL12" i="28"/>
  <c r="RX12" i="28"/>
  <c r="OR12" i="28"/>
  <c r="RW12" i="28"/>
  <c r="LK12" i="28"/>
  <c r="OP11" i="28"/>
  <c r="RU11" i="28"/>
  <c r="LF11" i="28"/>
  <c r="NU12" i="28"/>
  <c r="QZ12" i="28"/>
  <c r="KK12" i="28"/>
  <c r="KN12" i="28"/>
  <c r="NX12" i="28"/>
  <c r="RC12" i="28"/>
  <c r="QK12" i="28"/>
  <c r="NF12" i="28"/>
  <c r="JP12" i="28"/>
  <c r="NA13" i="28"/>
  <c r="NN12" i="28"/>
  <c r="QS12" i="28"/>
  <c r="IA12" i="28"/>
  <c r="KD12" i="28"/>
  <c r="QJ12" i="28"/>
  <c r="JL12" i="28"/>
  <c r="NE12" i="28"/>
  <c r="NL12" i="28"/>
  <c r="QQ12" i="28"/>
  <c r="KB12" i="28"/>
  <c r="AL13" i="28"/>
  <c r="Z13" i="28"/>
  <c r="AA13" i="28"/>
  <c r="CF13" i="28"/>
  <c r="JG13" i="28" s="1"/>
  <c r="CW13" i="28"/>
  <c r="CY13" i="28"/>
  <c r="GR13" i="28"/>
  <c r="GI13" i="28"/>
  <c r="CT13" i="28"/>
  <c r="GK13" i="28"/>
  <c r="BJ13" i="28"/>
  <c r="QJ13" i="28" s="1"/>
  <c r="BH13" i="28"/>
  <c r="DD13" i="28"/>
  <c r="FK13" i="28"/>
  <c r="HM13" i="28"/>
  <c r="DM13" i="28"/>
  <c r="ER13" i="28"/>
  <c r="HR13" i="28"/>
  <c r="ES13" i="28"/>
  <c r="KX13" i="28"/>
  <c r="RJ10" i="28"/>
  <c r="RY10" i="28" s="1"/>
  <c r="SB10" i="28" s="1"/>
  <c r="OE10" i="28"/>
  <c r="OT10" i="28" s="1"/>
  <c r="OW10" i="28" s="1"/>
  <c r="KU10" i="28"/>
  <c r="LN10" i="28" s="1"/>
  <c r="LQ10" i="28" s="1"/>
  <c r="NA12" i="28"/>
  <c r="JE12" i="28"/>
  <c r="NV12" i="28"/>
  <c r="NW12" i="28"/>
  <c r="KM12" i="28"/>
  <c r="RB12" i="28"/>
  <c r="NT12" i="28"/>
  <c r="KJ12" i="28"/>
  <c r="QY12" i="28"/>
  <c r="QI12" i="28"/>
  <c r="JK12" i="28"/>
  <c r="ND12" i="28"/>
  <c r="KG12" i="28"/>
  <c r="QV12" i="28"/>
  <c r="NQ12" i="28"/>
  <c r="MD13" i="28"/>
  <c r="NI13" i="28" s="1"/>
  <c r="MH13" i="28"/>
  <c r="MM13" i="28"/>
  <c r="OI13" i="28" s="1"/>
  <c r="PC13" i="28"/>
  <c r="QF13" i="28" s="1"/>
  <c r="PN13" i="28"/>
  <c r="PP13" i="28"/>
  <c r="PU13" i="28"/>
  <c r="MG13" i="28"/>
  <c r="ML13" i="28"/>
  <c r="MQ13" i="28"/>
  <c r="PS13" i="28"/>
  <c r="MO13" i="28"/>
  <c r="LY13" i="28"/>
  <c r="MJ13" i="28"/>
  <c r="ME13" i="28"/>
  <c r="PB14" i="28"/>
  <c r="PA14" i="28"/>
  <c r="QC14" i="28"/>
  <c r="LV14" i="28"/>
  <c r="LU14" i="28"/>
  <c r="MX14" i="28"/>
  <c r="IP14" i="28"/>
  <c r="PO14" i="28" s="1"/>
  <c r="HI14" i="28"/>
  <c r="HH14" i="28"/>
  <c r="HC14" i="28"/>
  <c r="GZ14" i="28"/>
  <c r="HG14" i="28"/>
  <c r="HK14" i="28"/>
  <c r="HF14" i="28"/>
  <c r="HE14" i="28"/>
  <c r="HB14" i="28"/>
  <c r="HJ14" i="28"/>
  <c r="HA14" i="28"/>
  <c r="GA14" i="28"/>
  <c r="HD14" i="28"/>
  <c r="GD14" i="28"/>
  <c r="GG14" i="28"/>
  <c r="GC14" i="28"/>
  <c r="FY14" i="28"/>
  <c r="FX14" i="28"/>
  <c r="GF14" i="28"/>
  <c r="FW14" i="28"/>
  <c r="GB14" i="28"/>
  <c r="HP14" i="28"/>
  <c r="FV14" i="28"/>
  <c r="HL14" i="28"/>
  <c r="FZ14" i="28"/>
  <c r="FU14" i="28"/>
  <c r="FR14" i="28"/>
  <c r="FE14" i="28"/>
  <c r="FI14" i="28"/>
  <c r="FH14" i="28"/>
  <c r="FF14" i="28"/>
  <c r="DF14" i="28"/>
  <c r="DZ14" i="28"/>
  <c r="EF14" i="28"/>
  <c r="EJ14" i="28"/>
  <c r="EP14" i="28"/>
  <c r="DB14" i="28"/>
  <c r="EW14" i="28"/>
  <c r="EQ14" i="28"/>
  <c r="ED14" i="28"/>
  <c r="CP14" i="28"/>
  <c r="BM14" i="28"/>
  <c r="CQ14" i="28"/>
  <c r="BX14" i="28"/>
  <c r="CN14" i="28"/>
  <c r="CO14" i="28"/>
  <c r="CR14" i="28"/>
  <c r="GN14" i="28"/>
  <c r="GL14" i="28"/>
  <c r="CU14" i="28"/>
  <c r="DA14" i="28"/>
  <c r="GS14" i="28"/>
  <c r="CZ14" i="28"/>
  <c r="DY14" i="28"/>
  <c r="GP14" i="28"/>
  <c r="CY14" i="28"/>
  <c r="DR14" i="28"/>
  <c r="DO14" i="28"/>
  <c r="DS14" i="28"/>
  <c r="DP14" i="28"/>
  <c r="GO14" i="28"/>
  <c r="GM14" i="28"/>
  <c r="DV14" i="28"/>
  <c r="I14" i="28"/>
  <c r="CE14" i="28" s="1"/>
  <c r="BN14" i="28"/>
  <c r="BU14" i="28"/>
  <c r="BV14" i="28"/>
  <c r="BT14" i="28"/>
  <c r="AR14" i="28"/>
  <c r="BQ14" i="28"/>
  <c r="BP14" i="28"/>
  <c r="BA14" i="28"/>
  <c r="BO14" i="28"/>
  <c r="AZ14" i="28"/>
  <c r="AY14" i="28"/>
  <c r="AW14" i="28"/>
  <c r="AV14" i="28"/>
  <c r="AQ14" i="28"/>
  <c r="AP14" i="28"/>
  <c r="BG14" i="28"/>
  <c r="BF14" i="28"/>
  <c r="AH14" i="28"/>
  <c r="AX14" i="28"/>
  <c r="AU14" i="28"/>
  <c r="AT14" i="28"/>
  <c r="AS14" i="28"/>
  <c r="AO14" i="28"/>
  <c r="J14" i="28"/>
  <c r="AF14" i="28" s="1"/>
  <c r="F14" i="28"/>
  <c r="W14" i="28" s="1"/>
  <c r="G14" i="28"/>
  <c r="GQ14" i="28" s="1"/>
  <c r="P14" i="28"/>
  <c r="S14" i="28" s="1"/>
  <c r="E14" i="28"/>
  <c r="FP14" i="28" s="1"/>
  <c r="O14" i="28"/>
  <c r="U14" i="28" s="1"/>
  <c r="D14" i="28"/>
  <c r="HW14" i="28" s="1"/>
  <c r="N14" i="28"/>
  <c r="T14" i="28" s="1"/>
  <c r="C14" i="28"/>
  <c r="DX14" i="28" s="1"/>
  <c r="M14" i="28"/>
  <c r="AN14" i="28" s="1"/>
  <c r="L14" i="28"/>
  <c r="AJ14" i="28" s="1"/>
  <c r="AI14" i="28"/>
  <c r="AE14" i="28"/>
  <c r="K14" i="28"/>
  <c r="AG14" i="28" s="1"/>
  <c r="TD13" i="28"/>
  <c r="TA13" i="28"/>
  <c r="TC13" i="28"/>
  <c r="TF13" i="28"/>
  <c r="TE13" i="28"/>
  <c r="TB13" i="28"/>
  <c r="F20" i="36"/>
  <c r="E20" i="36"/>
  <c r="SP9" i="28"/>
  <c r="SQ9" i="28"/>
  <c r="SM9" i="28"/>
  <c r="SL9" i="28"/>
  <c r="D20" i="36"/>
  <c r="SN9" i="28"/>
  <c r="LO10" i="28"/>
  <c r="LR10" i="28" s="1"/>
  <c r="F14" i="36"/>
  <c r="SH14" i="28"/>
  <c r="SF14" i="28"/>
  <c r="SG14" i="28"/>
  <c r="I31" i="36"/>
  <c r="J34" i="36"/>
  <c r="H34" i="36" s="1"/>
  <c r="J32" i="36"/>
  <c r="H32" i="36" s="1"/>
  <c r="I30" i="36"/>
  <c r="J33" i="36"/>
  <c r="H33" i="36" s="1"/>
  <c r="I29" i="36"/>
  <c r="D15" i="36"/>
  <c r="D18" i="36"/>
  <c r="D19" i="36"/>
  <c r="D16" i="36"/>
  <c r="D17" i="36"/>
  <c r="E15" i="36"/>
  <c r="E19" i="36"/>
  <c r="E17" i="36"/>
  <c r="F15" i="36"/>
  <c r="F16" i="36"/>
  <c r="F17" i="36"/>
  <c r="E18" i="36"/>
  <c r="F18" i="36"/>
  <c r="F19" i="36"/>
  <c r="E16" i="36"/>
  <c r="PX14" i="28"/>
  <c r="QB14" i="28"/>
  <c r="QA14" i="28"/>
  <c r="PY14" i="28"/>
  <c r="PZ14" i="28"/>
  <c r="MV14" i="28"/>
  <c r="MU14" i="28"/>
  <c r="MS14" i="28"/>
  <c r="MW14" i="28"/>
  <c r="MT14" i="28"/>
  <c r="JB14" i="28"/>
  <c r="JA14" i="28"/>
  <c r="IV14" i="28" a="1"/>
  <c r="IV14" i="28" s="1"/>
  <c r="MP14" i="28" s="1"/>
  <c r="IU14" i="28" a="1"/>
  <c r="IU14" i="28" s="1"/>
  <c r="PT14" i="28" s="1"/>
  <c r="IW14" i="28" a="1"/>
  <c r="IW14" i="28" s="1"/>
  <c r="MQ14" i="28" s="1"/>
  <c r="IZ14" i="28"/>
  <c r="IY14" i="28"/>
  <c r="IS14" i="28" a="1"/>
  <c r="IS14" i="28" s="1"/>
  <c r="PR14" i="28" s="1"/>
  <c r="IN14" i="28" a="1"/>
  <c r="IN14" i="28" s="1"/>
  <c r="MH14" i="28" s="1"/>
  <c r="IO14" i="28" a="1"/>
  <c r="IO14" i="28" s="1"/>
  <c r="MI14" i="28" s="1"/>
  <c r="IT14" i="28" a="1"/>
  <c r="IT14" i="28" s="1"/>
  <c r="MN14" i="28" s="1"/>
  <c r="IQ14" i="28" a="1"/>
  <c r="IQ14" i="28" s="1"/>
  <c r="MK14" i="28" s="1"/>
  <c r="IR14" i="28" a="1"/>
  <c r="IR14" i="28" s="1"/>
  <c r="ML14" i="28" s="1"/>
  <c r="IM14" i="28" a="1"/>
  <c r="IM14" i="28" s="1"/>
  <c r="PL14" i="28" s="1"/>
  <c r="IF14" i="28"/>
  <c r="IH14" i="28"/>
  <c r="PD14" i="28" s="1"/>
  <c r="ID14" i="28"/>
  <c r="IJ14" i="28"/>
  <c r="IE14" i="28"/>
  <c r="PJ14" i="28" s="1"/>
  <c r="IC14" i="28"/>
  <c r="PC14" i="28" s="1"/>
  <c r="II14" i="28"/>
  <c r="IK14" i="28"/>
  <c r="MD14" i="28" s="1"/>
  <c r="IG14" i="28"/>
  <c r="A15" i="28"/>
  <c r="SW15" i="28" l="1"/>
  <c r="SU15" i="28"/>
  <c r="SV15" i="28"/>
  <c r="SZ15" i="28"/>
  <c r="SX15" i="28"/>
  <c r="SY15" i="28"/>
  <c r="JO13" i="28"/>
  <c r="OD13" i="28"/>
  <c r="EH14" i="28"/>
  <c r="EB14" i="28"/>
  <c r="EK14" i="28"/>
  <c r="KT13" i="28"/>
  <c r="NN13" i="28"/>
  <c r="QS13" i="28"/>
  <c r="OS13" i="28"/>
  <c r="RI13" i="28"/>
  <c r="QG13" i="28"/>
  <c r="EE14" i="28"/>
  <c r="NK13" i="28"/>
  <c r="EU14" i="28"/>
  <c r="AM14" i="28"/>
  <c r="FS14" i="28"/>
  <c r="CS14" i="28"/>
  <c r="BK14" i="28"/>
  <c r="OV11" i="28"/>
  <c r="OY11" i="28" s="1"/>
  <c r="RX13" i="28"/>
  <c r="NY13" i="28"/>
  <c r="EG14" i="28"/>
  <c r="GE15" i="28"/>
  <c r="DW15" i="28"/>
  <c r="DT15" i="28"/>
  <c r="KP13" i="28"/>
  <c r="QI13" i="28"/>
  <c r="DU14" i="28"/>
  <c r="RE14" i="28" s="1"/>
  <c r="EI14" i="28"/>
  <c r="EC14" i="28"/>
  <c r="DN14" i="28"/>
  <c r="PH14" i="28"/>
  <c r="NJ13" i="28"/>
  <c r="QE13" i="28"/>
  <c r="JQ13" i="28"/>
  <c r="RE13" i="28"/>
  <c r="CG14" i="28"/>
  <c r="JH14" i="28" s="1"/>
  <c r="DQ14" i="28"/>
  <c r="EA14" i="28"/>
  <c r="LZ14" i="28"/>
  <c r="QE14" i="28"/>
  <c r="SK12" i="28"/>
  <c r="G31" i="36"/>
  <c r="CA13" i="28"/>
  <c r="JW13" i="28" s="1"/>
  <c r="HZ12" i="28"/>
  <c r="KG13" i="28"/>
  <c r="NG13" i="28"/>
  <c r="RN14" i="28"/>
  <c r="MA14" i="28"/>
  <c r="LL13" i="28"/>
  <c r="V14" i="28"/>
  <c r="EO14" i="28"/>
  <c r="BW14" i="28"/>
  <c r="JM14" i="28" s="1"/>
  <c r="BR14" i="28"/>
  <c r="JN14" i="28" s="1"/>
  <c r="BS14" i="28"/>
  <c r="ND13" i="28"/>
  <c r="JK13" i="28"/>
  <c r="Q14" i="28"/>
  <c r="R14" i="28"/>
  <c r="AD14" i="28"/>
  <c r="JP14" i="28" s="1"/>
  <c r="AL14" i="28"/>
  <c r="JR14" i="28" s="1"/>
  <c r="JU14" i="28"/>
  <c r="PF14" i="28"/>
  <c r="RA13" i="28"/>
  <c r="JL13" i="28"/>
  <c r="LJ13" i="28"/>
  <c r="KL13" i="28"/>
  <c r="DG14" i="28"/>
  <c r="Y14" i="28"/>
  <c r="QG14" i="28" s="1"/>
  <c r="CF14" i="28"/>
  <c r="JG14" i="28" s="1"/>
  <c r="KQ14" i="28"/>
  <c r="BY14" i="28"/>
  <c r="JR13" i="28"/>
  <c r="NF13" i="28"/>
  <c r="OC13" i="28"/>
  <c r="JJ13" i="28"/>
  <c r="QL13" i="28"/>
  <c r="SA11" i="28"/>
  <c r="SD11" i="28" s="1"/>
  <c r="KS13" i="28"/>
  <c r="NI14" i="28"/>
  <c r="NJ14" i="28"/>
  <c r="OA13" i="28"/>
  <c r="RO14" i="28"/>
  <c r="LG14" i="28"/>
  <c r="NZ13" i="28"/>
  <c r="KA14" i="28"/>
  <c r="RM14" i="28"/>
  <c r="LH14" i="28"/>
  <c r="MB14" i="28"/>
  <c r="KY14" i="28"/>
  <c r="LI14" i="28"/>
  <c r="RG13" i="28"/>
  <c r="QM13" i="28"/>
  <c r="OH13" i="28"/>
  <c r="OJ13" i="28"/>
  <c r="GV13" i="28"/>
  <c r="GT13" i="28"/>
  <c r="GU13" i="28"/>
  <c r="BC14" i="28"/>
  <c r="H14" i="28"/>
  <c r="CK14" i="28"/>
  <c r="FL14" i="28"/>
  <c r="DL14" i="28"/>
  <c r="FG14" i="28"/>
  <c r="DJ14" i="28"/>
  <c r="ET14" i="28"/>
  <c r="HV14" i="28"/>
  <c r="JT14" i="28"/>
  <c r="KX14" i="28"/>
  <c r="RC13" i="28"/>
  <c r="KN13" i="28"/>
  <c r="NX13" i="28"/>
  <c r="NT13" i="28"/>
  <c r="KJ13" i="28"/>
  <c r="QY13" i="28"/>
  <c r="NU13" i="28"/>
  <c r="KK13" i="28"/>
  <c r="QZ13" i="28"/>
  <c r="OB13" i="28"/>
  <c r="NV13" i="28"/>
  <c r="AB14" i="28"/>
  <c r="CX14" i="28"/>
  <c r="CJ14" i="28"/>
  <c r="GR14" i="28"/>
  <c r="GH14" i="28"/>
  <c r="BL14" i="28"/>
  <c r="BJ14" i="28"/>
  <c r="DE14" i="28"/>
  <c r="FQ14" i="28"/>
  <c r="HT14" i="28"/>
  <c r="RQ13" i="28"/>
  <c r="OL13" i="28"/>
  <c r="LB13" i="28"/>
  <c r="NH13" i="28"/>
  <c r="NW13" i="28"/>
  <c r="RB13" i="28"/>
  <c r="KM13" i="28"/>
  <c r="NP13" i="28"/>
  <c r="KF13" i="28"/>
  <c r="QU13" i="28"/>
  <c r="RH13" i="28"/>
  <c r="CW14" i="28"/>
  <c r="GK14" i="28"/>
  <c r="BH14" i="28"/>
  <c r="DM14" i="28"/>
  <c r="DD14" i="28"/>
  <c r="DK14" i="28"/>
  <c r="HS14" i="28"/>
  <c r="FJ14" i="28"/>
  <c r="FT14" i="28"/>
  <c r="HU14" i="28"/>
  <c r="ER14" i="28"/>
  <c r="NK14" i="28"/>
  <c r="EV14" i="28"/>
  <c r="MC14" i="28"/>
  <c r="PE14" i="28"/>
  <c r="PG14" i="28"/>
  <c r="RF14" i="28"/>
  <c r="RW13" i="28"/>
  <c r="LK13" i="28"/>
  <c r="OR13" i="28"/>
  <c r="NM13" i="28"/>
  <c r="KC13" i="28"/>
  <c r="QR13" i="28"/>
  <c r="KV11" i="28"/>
  <c r="LO11" i="28" s="1"/>
  <c r="RK11" i="28"/>
  <c r="RZ11" i="28" s="1"/>
  <c r="SC11" i="28" s="1"/>
  <c r="F27" i="36" s="1"/>
  <c r="OF11" i="28"/>
  <c r="OU11" i="28" s="1"/>
  <c r="OX11" i="28" s="1"/>
  <c r="E27" i="36" s="1"/>
  <c r="QH13" i="28"/>
  <c r="JF13" i="28"/>
  <c r="IA13" i="28"/>
  <c r="NB13" i="28"/>
  <c r="HY13" i="28"/>
  <c r="MZ13" i="28"/>
  <c r="JD13" i="28"/>
  <c r="HY12" i="28"/>
  <c r="KW12" i="28"/>
  <c r="RL12" i="28"/>
  <c r="OG12" i="28"/>
  <c r="NQ13" i="28"/>
  <c r="NC13" i="28"/>
  <c r="LA13" i="28"/>
  <c r="RP13" i="28"/>
  <c r="OK13" i="28"/>
  <c r="QK13" i="28"/>
  <c r="KR13" i="28"/>
  <c r="GX14" i="28"/>
  <c r="FD14" i="28"/>
  <c r="ES14" i="28"/>
  <c r="FN14" i="28"/>
  <c r="DI14" i="28"/>
  <c r="RT12" i="28"/>
  <c r="OO12" i="28"/>
  <c r="LE12" i="28"/>
  <c r="QV13" i="28"/>
  <c r="OM13" i="28"/>
  <c r="RR13" i="28"/>
  <c r="LC13" i="28"/>
  <c r="AK14" i="28"/>
  <c r="CD14" i="28"/>
  <c r="JZ14" i="28" s="1"/>
  <c r="GJ14" i="28"/>
  <c r="CL14" i="28"/>
  <c r="CV14" i="28"/>
  <c r="GW14" i="28"/>
  <c r="HN14" i="28"/>
  <c r="EM14" i="28"/>
  <c r="DH14" i="28"/>
  <c r="EL14" i="28"/>
  <c r="JS14" i="28"/>
  <c r="JD14" i="28"/>
  <c r="OE11" i="28"/>
  <c r="OT11" i="28" s="1"/>
  <c r="OW11" i="28" s="1"/>
  <c r="RJ11" i="28"/>
  <c r="RY11" i="28" s="1"/>
  <c r="SB11" i="28" s="1"/>
  <c r="F26" i="36" s="1"/>
  <c r="KU11" i="28"/>
  <c r="LN11" i="28" s="1"/>
  <c r="KH13" i="28"/>
  <c r="QW13" i="28"/>
  <c r="NR13" i="28"/>
  <c r="ON12" i="28"/>
  <c r="LD12" i="28"/>
  <c r="RS12" i="28"/>
  <c r="AA14" i="28"/>
  <c r="BB14" i="28"/>
  <c r="BD14" i="28"/>
  <c r="BE14" i="28"/>
  <c r="CC14" i="28"/>
  <c r="JY14" i="28" s="1"/>
  <c r="GY14" i="28"/>
  <c r="Z14" i="28"/>
  <c r="X14" i="28"/>
  <c r="QF14" i="28" s="1"/>
  <c r="CH14" i="28"/>
  <c r="JI14" i="28" s="1"/>
  <c r="GI14" i="28"/>
  <c r="CT14" i="28"/>
  <c r="CM14" i="28"/>
  <c r="BI14" i="28"/>
  <c r="FO14" i="28"/>
  <c r="DC14" i="28"/>
  <c r="HQ14" i="28"/>
  <c r="FM14" i="28"/>
  <c r="HO14" i="28"/>
  <c r="FK14" i="28"/>
  <c r="HM14" i="28"/>
  <c r="EN14" i="28"/>
  <c r="HR14" i="28"/>
  <c r="KZ14" i="28"/>
  <c r="RK12" i="28"/>
  <c r="KV12" i="28"/>
  <c r="OF12" i="28"/>
  <c r="QQ13" i="28"/>
  <c r="NL13" i="28"/>
  <c r="KB13" i="28"/>
  <c r="RU12" i="28"/>
  <c r="SA12" i="28" s="1"/>
  <c r="SD12" i="28" s="1"/>
  <c r="LF12" i="28"/>
  <c r="OP12" i="28"/>
  <c r="RV13" i="28"/>
  <c r="QX13" i="28"/>
  <c r="KI13" i="28"/>
  <c r="NS13" i="28"/>
  <c r="NE13" i="28"/>
  <c r="OQ13" i="28"/>
  <c r="LY14" i="28"/>
  <c r="ME14" i="28"/>
  <c r="MM14" i="28"/>
  <c r="OJ14" i="28" s="1"/>
  <c r="MG14" i="28"/>
  <c r="PI14" i="28"/>
  <c r="QO14" i="28" s="1"/>
  <c r="PM14" i="28"/>
  <c r="PP14" i="28"/>
  <c r="PV14" i="28"/>
  <c r="PS14" i="28"/>
  <c r="PU14" i="28"/>
  <c r="LX14" i="28"/>
  <c r="MJ14" i="28"/>
  <c r="MO14" i="28"/>
  <c r="PQ14" i="28"/>
  <c r="PN14" i="28"/>
  <c r="PA15" i="28"/>
  <c r="PB15" i="28"/>
  <c r="QC15" i="28"/>
  <c r="LV15" i="28"/>
  <c r="LU15" i="28"/>
  <c r="MX15" i="28"/>
  <c r="IP15" i="28"/>
  <c r="PO15" i="28" s="1"/>
  <c r="HJ15" i="28"/>
  <c r="HD15" i="28"/>
  <c r="HA15" i="28"/>
  <c r="HI15" i="28"/>
  <c r="HH15" i="28"/>
  <c r="HC15" i="28"/>
  <c r="HG15" i="28"/>
  <c r="HE15" i="28"/>
  <c r="GF15" i="28"/>
  <c r="GB15" i="28"/>
  <c r="HF15" i="28"/>
  <c r="HB15" i="28"/>
  <c r="GD15" i="28"/>
  <c r="FZ15" i="28"/>
  <c r="FV15" i="28"/>
  <c r="GG15" i="28"/>
  <c r="GA15" i="28"/>
  <c r="GC15" i="28"/>
  <c r="FY15" i="28"/>
  <c r="FX15" i="28"/>
  <c r="HK15" i="28"/>
  <c r="FW15" i="28"/>
  <c r="FU15" i="28"/>
  <c r="FR15" i="28"/>
  <c r="HP15" i="28"/>
  <c r="HL15" i="28"/>
  <c r="FH15" i="28"/>
  <c r="FF15" i="28"/>
  <c r="FE15" i="28"/>
  <c r="DF15" i="28"/>
  <c r="EW15" i="28"/>
  <c r="EQ15" i="28"/>
  <c r="EF15" i="28"/>
  <c r="ED15" i="28"/>
  <c r="EP15" i="28"/>
  <c r="DB15" i="28"/>
  <c r="DZ15" i="28"/>
  <c r="GZ15" i="28"/>
  <c r="FI15" i="28"/>
  <c r="EJ15" i="28"/>
  <c r="BX15" i="28"/>
  <c r="CQ15" i="28"/>
  <c r="CN15" i="28"/>
  <c r="CP15" i="28"/>
  <c r="CR15" i="28"/>
  <c r="CO15" i="28"/>
  <c r="BM15" i="28"/>
  <c r="GO15" i="28"/>
  <c r="GM15" i="28"/>
  <c r="GN15" i="28"/>
  <c r="GL15" i="28"/>
  <c r="GP15" i="28"/>
  <c r="DV15" i="28"/>
  <c r="DY15" i="28"/>
  <c r="DR15" i="28"/>
  <c r="CU15" i="28"/>
  <c r="GS15" i="28"/>
  <c r="DO15" i="28"/>
  <c r="DP15" i="28"/>
  <c r="DS15" i="28"/>
  <c r="I15" i="28"/>
  <c r="CD15" i="28" s="1"/>
  <c r="BN15" i="28"/>
  <c r="BU15" i="28"/>
  <c r="BG15" i="28"/>
  <c r="AR15" i="28"/>
  <c r="BV15" i="28"/>
  <c r="BT15" i="28"/>
  <c r="BA15" i="28"/>
  <c r="AZ15" i="28"/>
  <c r="BQ15" i="28"/>
  <c r="AY15" i="28"/>
  <c r="BP15" i="28"/>
  <c r="BO15" i="28"/>
  <c r="AW15" i="28"/>
  <c r="AV15" i="28"/>
  <c r="BF15" i="28"/>
  <c r="AX15" i="28"/>
  <c r="AU15" i="28"/>
  <c r="AT15" i="28"/>
  <c r="AS15" i="28"/>
  <c r="AQ15" i="28"/>
  <c r="AH15" i="28"/>
  <c r="AP15" i="28"/>
  <c r="O15" i="28"/>
  <c r="U15" i="28" s="1"/>
  <c r="AO15" i="28"/>
  <c r="C15" i="28"/>
  <c r="EA15" i="28" s="1"/>
  <c r="AI15" i="28"/>
  <c r="K15" i="28"/>
  <c r="AG15" i="28" s="1"/>
  <c r="L15" i="28"/>
  <c r="AL15" i="28" s="1"/>
  <c r="J15" i="28"/>
  <c r="AD15" i="28" s="1"/>
  <c r="G15" i="28"/>
  <c r="GQ15" i="28" s="1"/>
  <c r="F15" i="28"/>
  <c r="CS15" i="28" s="1"/>
  <c r="P15" i="28"/>
  <c r="S15" i="28" s="1"/>
  <c r="N15" i="28"/>
  <c r="Q15" i="28" s="1"/>
  <c r="E15" i="28"/>
  <c r="FP15" i="28" s="1"/>
  <c r="D15" i="28"/>
  <c r="M15" i="28"/>
  <c r="AN15" i="28" s="1"/>
  <c r="TC14" i="28"/>
  <c r="TE14" i="28"/>
  <c r="TA14" i="28"/>
  <c r="TD14" i="28"/>
  <c r="TB14" i="28"/>
  <c r="TF14" i="28"/>
  <c r="D24" i="36"/>
  <c r="F24" i="36"/>
  <c r="E24" i="36"/>
  <c r="SP10" i="28"/>
  <c r="E28" i="36"/>
  <c r="D25" i="36"/>
  <c r="F23" i="36"/>
  <c r="D23" i="36"/>
  <c r="E23" i="36"/>
  <c r="E25" i="36"/>
  <c r="F25" i="36"/>
  <c r="SQ10" i="28"/>
  <c r="LP11" i="28"/>
  <c r="LS11" i="28" s="1"/>
  <c r="SN10" i="28"/>
  <c r="SL10" i="28"/>
  <c r="SO10" i="28"/>
  <c r="SM10" i="28"/>
  <c r="SG15" i="28"/>
  <c r="SH15" i="28"/>
  <c r="SF15" i="28"/>
  <c r="J36" i="36"/>
  <c r="H36" i="36" s="1"/>
  <c r="J35" i="36"/>
  <c r="H35" i="36" s="1"/>
  <c r="I32" i="36"/>
  <c r="J37" i="36"/>
  <c r="H37" i="36" s="1"/>
  <c r="I33" i="36"/>
  <c r="I34" i="36"/>
  <c r="D21" i="36"/>
  <c r="D22" i="36"/>
  <c r="F21" i="36"/>
  <c r="F22" i="36"/>
  <c r="E21" i="36"/>
  <c r="E22" i="36"/>
  <c r="QA15" i="28"/>
  <c r="PZ15" i="28"/>
  <c r="PX15" i="28"/>
  <c r="QB15" i="28"/>
  <c r="PY15" i="28"/>
  <c r="MU15" i="28"/>
  <c r="MS15" i="28"/>
  <c r="MT15" i="28"/>
  <c r="MV15" i="28"/>
  <c r="MW15" i="28"/>
  <c r="JB15" i="28"/>
  <c r="IW15" i="28" a="1"/>
  <c r="IW15" i="28" s="1"/>
  <c r="PV15" i="28" s="1"/>
  <c r="JA15" i="28"/>
  <c r="IV15" i="28" a="1"/>
  <c r="IV15" i="28" s="1"/>
  <c r="PU15" i="28" s="1"/>
  <c r="IU15" i="28" a="1"/>
  <c r="IU15" i="28" s="1"/>
  <c r="MO15" i="28" s="1"/>
  <c r="IN15" i="28" a="1"/>
  <c r="IN15" i="28" s="1"/>
  <c r="PM15" i="28" s="1"/>
  <c r="IZ15" i="28"/>
  <c r="IY15" i="28"/>
  <c r="IS15" i="28" a="1"/>
  <c r="IS15" i="28" s="1"/>
  <c r="PR15" i="28" s="1"/>
  <c r="IT15" i="28" a="1"/>
  <c r="IT15" i="28" s="1"/>
  <c r="PS15" i="28" s="1"/>
  <c r="IR15" i="28" a="1"/>
  <c r="IR15" i="28" s="1"/>
  <c r="PQ15" i="28" s="1"/>
  <c r="IQ15" i="28" a="1"/>
  <c r="IQ15" i="28" s="1"/>
  <c r="MK15" i="28" s="1"/>
  <c r="IO15" i="28" a="1"/>
  <c r="IO15" i="28" s="1"/>
  <c r="PN15" i="28" s="1"/>
  <c r="IM15" i="28" a="1"/>
  <c r="IM15" i="28" s="1"/>
  <c r="PL15" i="28" s="1"/>
  <c r="IK15" i="28"/>
  <c r="PI15" i="28" s="1"/>
  <c r="IC15" i="28"/>
  <c r="PC15" i="28" s="1"/>
  <c r="IG15" i="28"/>
  <c r="II15" i="28"/>
  <c r="IF15" i="28"/>
  <c r="IH15" i="28"/>
  <c r="PD15" i="28" s="1"/>
  <c r="ID15" i="28"/>
  <c r="IJ15" i="28"/>
  <c r="IE15" i="28"/>
  <c r="ME15" i="28" s="1"/>
  <c r="A16" i="28"/>
  <c r="SV16" i="28" l="1"/>
  <c r="SW16" i="28"/>
  <c r="SU16" i="28"/>
  <c r="SY16" i="28"/>
  <c r="SZ16" i="28"/>
  <c r="SX16" i="28"/>
  <c r="JO14" i="28"/>
  <c r="EK15" i="28"/>
  <c r="EE15" i="28"/>
  <c r="EH15" i="28"/>
  <c r="RZ12" i="28"/>
  <c r="SC12" i="28" s="1"/>
  <c r="QP14" i="28"/>
  <c r="EB15" i="28"/>
  <c r="EU15" i="28"/>
  <c r="FS15" i="28"/>
  <c r="BK15" i="28"/>
  <c r="V15" i="28"/>
  <c r="KO14" i="28"/>
  <c r="DU15" i="28"/>
  <c r="KP14" i="28"/>
  <c r="FS16" i="28"/>
  <c r="GQ16" i="28"/>
  <c r="DT16" i="28"/>
  <c r="CS16" i="28"/>
  <c r="FP16" i="28"/>
  <c r="DW16" i="28"/>
  <c r="GE16" i="28"/>
  <c r="BK16" i="28"/>
  <c r="EU16" i="28"/>
  <c r="NZ14" i="28"/>
  <c r="HZ13" i="28"/>
  <c r="SJ13" i="28" s="1"/>
  <c r="EI15" i="28"/>
  <c r="RD14" i="28"/>
  <c r="SP11" i="28"/>
  <c r="PG15" i="28"/>
  <c r="DQ15" i="28"/>
  <c r="EG15" i="28"/>
  <c r="SI13" i="28"/>
  <c r="G32" i="36"/>
  <c r="DX15" i="28"/>
  <c r="DN15" i="28"/>
  <c r="EC15" i="28"/>
  <c r="SI12" i="28"/>
  <c r="G29" i="36"/>
  <c r="QN14" i="28"/>
  <c r="SJ12" i="28"/>
  <c r="G30" i="36"/>
  <c r="ER15" i="28"/>
  <c r="MC15" i="28"/>
  <c r="SK13" i="28"/>
  <c r="G34" i="36"/>
  <c r="OB14" i="28"/>
  <c r="NG14" i="28"/>
  <c r="DE15" i="28"/>
  <c r="CX15" i="28"/>
  <c r="EO15" i="28"/>
  <c r="BW15" i="28"/>
  <c r="JM15" i="28" s="1"/>
  <c r="BS15" i="28"/>
  <c r="BR15" i="28"/>
  <c r="JN15" i="28" s="1"/>
  <c r="R15" i="28"/>
  <c r="QM14" i="28"/>
  <c r="JF14" i="28"/>
  <c r="HT15" i="28"/>
  <c r="NH14" i="28"/>
  <c r="DI15" i="28"/>
  <c r="NB14" i="28"/>
  <c r="AB15" i="28"/>
  <c r="BC15" i="28"/>
  <c r="CE15" i="28"/>
  <c r="KA15" i="28" s="1"/>
  <c r="EM15" i="28"/>
  <c r="OU12" i="28"/>
  <c r="OX12" i="28" s="1"/>
  <c r="DK15" i="28"/>
  <c r="QN15" i="28"/>
  <c r="AM15" i="28"/>
  <c r="DD15" i="28"/>
  <c r="DL15" i="28"/>
  <c r="HU15" i="28"/>
  <c r="EN15" i="28"/>
  <c r="HR15" i="28"/>
  <c r="ES15" i="28"/>
  <c r="PE15" i="28"/>
  <c r="NV14" i="28"/>
  <c r="AA15" i="28"/>
  <c r="KC15" i="28" s="1"/>
  <c r="GH15" i="28"/>
  <c r="NN15" i="28"/>
  <c r="Z15" i="28"/>
  <c r="AK15" i="28"/>
  <c r="T15" i="28"/>
  <c r="AJ15" i="28"/>
  <c r="JS15" i="28"/>
  <c r="CT15" i="28"/>
  <c r="GJ15" i="28"/>
  <c r="LC15" i="28" s="1"/>
  <c r="GY15" i="28"/>
  <c r="FM15" i="28"/>
  <c r="HO15" i="28"/>
  <c r="ET15" i="28"/>
  <c r="MA15" i="28"/>
  <c r="PF15" i="28"/>
  <c r="OQ14" i="28"/>
  <c r="KS14" i="28"/>
  <c r="SQ11" i="28"/>
  <c r="PH15" i="28"/>
  <c r="GW15" i="28"/>
  <c r="DA15" i="28"/>
  <c r="QZ15" i="28" s="1"/>
  <c r="GR15" i="28"/>
  <c r="DH15" i="28"/>
  <c r="BD15" i="28"/>
  <c r="DM15" i="28"/>
  <c r="HW15" i="28"/>
  <c r="OD14" i="28"/>
  <c r="QP15" i="28"/>
  <c r="QO15" i="28"/>
  <c r="RN15" i="28"/>
  <c r="RM15" i="28"/>
  <c r="NY14" i="28"/>
  <c r="OA14" i="28"/>
  <c r="JZ15" i="28"/>
  <c r="KX15" i="28"/>
  <c r="LI15" i="28"/>
  <c r="MZ14" i="28"/>
  <c r="KD15" i="28"/>
  <c r="RF15" i="28"/>
  <c r="KZ15" i="28"/>
  <c r="LH15" i="28"/>
  <c r="MB15" i="28"/>
  <c r="LG15" i="28"/>
  <c r="LZ15" i="28"/>
  <c r="OV12" i="28"/>
  <c r="OY12" i="28" s="1"/>
  <c r="OI14" i="28"/>
  <c r="OH14" i="28"/>
  <c r="RJ13" i="28"/>
  <c r="OE13" i="28"/>
  <c r="KU13" i="28"/>
  <c r="RO15" i="28"/>
  <c r="RX14" i="28"/>
  <c r="OS14" i="28"/>
  <c r="LL14" i="28"/>
  <c r="QS14" i="28"/>
  <c r="KD14" i="28"/>
  <c r="NN14" i="28"/>
  <c r="NQ14" i="28"/>
  <c r="KG14" i="28"/>
  <c r="QV14" i="28"/>
  <c r="GV14" i="28"/>
  <c r="GT14" i="28"/>
  <c r="GU14" i="28"/>
  <c r="BB15" i="28"/>
  <c r="CF15" i="28"/>
  <c r="JG15" i="28" s="1"/>
  <c r="H15" i="28"/>
  <c r="GK15" i="28"/>
  <c r="CZ15" i="28"/>
  <c r="CY15" i="28"/>
  <c r="CK15" i="28"/>
  <c r="GI15" i="28"/>
  <c r="BY15" i="28"/>
  <c r="BI15" i="28"/>
  <c r="FG15" i="28"/>
  <c r="FK15" i="28"/>
  <c r="HM15" i="28"/>
  <c r="FL15" i="28"/>
  <c r="HN15" i="28"/>
  <c r="EL15" i="28"/>
  <c r="HS15" i="28"/>
  <c r="JT15" i="28"/>
  <c r="KY15" i="28"/>
  <c r="KU12" i="28"/>
  <c r="LN12" i="28" s="1"/>
  <c r="LQ12" i="28" s="1"/>
  <c r="RJ12" i="28"/>
  <c r="RY12" i="28" s="1"/>
  <c r="SB12" i="28" s="1"/>
  <c r="OE12" i="28"/>
  <c r="OT12" i="28" s="1"/>
  <c r="OW12" i="28" s="1"/>
  <c r="RW14" i="28"/>
  <c r="LK14" i="28"/>
  <c r="OR14" i="28"/>
  <c r="KL14" i="28"/>
  <c r="RG14" i="28"/>
  <c r="JQ14" i="28"/>
  <c r="RA14" i="28"/>
  <c r="CB14" i="28"/>
  <c r="JX14" i="28" s="1"/>
  <c r="CA14" i="28"/>
  <c r="JW14" i="28" s="1"/>
  <c r="BZ14" i="28"/>
  <c r="JV14" i="28" s="1"/>
  <c r="OP13" i="28"/>
  <c r="LF13" i="28"/>
  <c r="RU13" i="28"/>
  <c r="NF14" i="28"/>
  <c r="CC15" i="28"/>
  <c r="JY15" i="28" s="1"/>
  <c r="RQ14" i="28"/>
  <c r="OL14" i="28"/>
  <c r="LB14" i="28"/>
  <c r="NL14" i="28"/>
  <c r="QQ14" i="28"/>
  <c r="KB14" i="28"/>
  <c r="NM14" i="28"/>
  <c r="KC14" i="28"/>
  <c r="QR14" i="28"/>
  <c r="OM14" i="28"/>
  <c r="RR14" i="28"/>
  <c r="LC14" i="28"/>
  <c r="LA14" i="28"/>
  <c r="OK14" i="28"/>
  <c r="RP14" i="28"/>
  <c r="ON13" i="28"/>
  <c r="RS13" i="28"/>
  <c r="LD13" i="28"/>
  <c r="SL11" i="28"/>
  <c r="LQ11" i="28"/>
  <c r="D26" i="36" s="1"/>
  <c r="SO11" i="28"/>
  <c r="LR11" i="28"/>
  <c r="D27" i="36" s="1"/>
  <c r="Y15" i="28"/>
  <c r="QG15" i="28" s="1"/>
  <c r="AE15" i="28"/>
  <c r="W15" i="28"/>
  <c r="QE15" i="28" s="1"/>
  <c r="AF15" i="28"/>
  <c r="BE15" i="28"/>
  <c r="CG15" i="28"/>
  <c r="JH15" i="28" s="1"/>
  <c r="CV15" i="28"/>
  <c r="CL15" i="28"/>
  <c r="GX15" i="28"/>
  <c r="CM15" i="28"/>
  <c r="BH15" i="28"/>
  <c r="BJ15" i="28"/>
  <c r="DC15" i="28"/>
  <c r="FD15" i="28"/>
  <c r="FJ15" i="28"/>
  <c r="FN15" i="28"/>
  <c r="FO15" i="28"/>
  <c r="HQ15" i="28"/>
  <c r="HV15" i="28"/>
  <c r="DJ15" i="28"/>
  <c r="JU15" i="28"/>
  <c r="KQ15" i="28"/>
  <c r="EV15" i="28"/>
  <c r="QJ14" i="28"/>
  <c r="NE14" i="28"/>
  <c r="JL14" i="28"/>
  <c r="KI14" i="28"/>
  <c r="QX14" i="28"/>
  <c r="NS14" i="28"/>
  <c r="QL14" i="28"/>
  <c r="NX14" i="28"/>
  <c r="KN14" i="28"/>
  <c r="RC14" i="28"/>
  <c r="RI14" i="28"/>
  <c r="QU14" i="28"/>
  <c r="KF14" i="28"/>
  <c r="NP14" i="28"/>
  <c r="QI14" i="28"/>
  <c r="JK14" i="28"/>
  <c r="ND14" i="28"/>
  <c r="KR14" i="28"/>
  <c r="KT14" i="28"/>
  <c r="RH14" i="28"/>
  <c r="FT15" i="28"/>
  <c r="X15" i="28"/>
  <c r="QF15" i="28" s="1"/>
  <c r="CH15" i="28"/>
  <c r="JI15" i="28" s="1"/>
  <c r="CJ15" i="28"/>
  <c r="CW15" i="28"/>
  <c r="BL15" i="28"/>
  <c r="DG15" i="28"/>
  <c r="FQ15" i="28"/>
  <c r="LJ14" i="28"/>
  <c r="RB14" i="28"/>
  <c r="NW14" i="28"/>
  <c r="KM14" i="28"/>
  <c r="JE14" i="28"/>
  <c r="NA14" i="28"/>
  <c r="QH14" i="28"/>
  <c r="JJ14" i="28"/>
  <c r="NC14" i="28"/>
  <c r="NR14" i="28"/>
  <c r="QW14" i="28"/>
  <c r="KH14" i="28"/>
  <c r="RV14" i="28"/>
  <c r="OC14" i="28"/>
  <c r="QY14" i="28"/>
  <c r="KJ14" i="28"/>
  <c r="NT14" i="28"/>
  <c r="NU14" i="28"/>
  <c r="KK14" i="28"/>
  <c r="QZ14" i="28"/>
  <c r="OO13" i="28"/>
  <c r="RT13" i="28"/>
  <c r="LE13" i="28"/>
  <c r="QK14" i="28"/>
  <c r="LX15" i="28"/>
  <c r="MM15" i="28"/>
  <c r="OJ15" i="28" s="1"/>
  <c r="MN15" i="28"/>
  <c r="MH15" i="28"/>
  <c r="PJ15" i="28"/>
  <c r="QS15" i="28" s="1"/>
  <c r="PT15" i="28"/>
  <c r="MI15" i="28"/>
  <c r="MQ15" i="28"/>
  <c r="MG15" i="28"/>
  <c r="ML15" i="28"/>
  <c r="PP15" i="28"/>
  <c r="LY15" i="28"/>
  <c r="MP15" i="28"/>
  <c r="MD15" i="28"/>
  <c r="NI15" i="28" s="1"/>
  <c r="MJ15" i="28"/>
  <c r="OA15" i="28" s="1"/>
  <c r="PB16" i="28"/>
  <c r="PA16" i="28"/>
  <c r="QC16" i="28"/>
  <c r="LV16" i="28"/>
  <c r="LU16" i="28"/>
  <c r="MX16" i="28"/>
  <c r="IP16" i="28"/>
  <c r="PO16" i="28" s="1"/>
  <c r="HK16" i="28"/>
  <c r="HF16" i="28"/>
  <c r="HE16" i="28"/>
  <c r="HB16" i="28"/>
  <c r="HJ16" i="28"/>
  <c r="HD16" i="28"/>
  <c r="HI16" i="28"/>
  <c r="HH16" i="28"/>
  <c r="HC16" i="28"/>
  <c r="GZ16" i="28"/>
  <c r="GG16" i="28"/>
  <c r="GC16" i="28"/>
  <c r="FY16" i="28"/>
  <c r="HG16" i="28"/>
  <c r="HA16" i="28"/>
  <c r="GF16" i="28"/>
  <c r="GB16" i="28"/>
  <c r="GA16" i="28"/>
  <c r="FZ16" i="28"/>
  <c r="FW16" i="28"/>
  <c r="GD16" i="28"/>
  <c r="FV16" i="28"/>
  <c r="FU16" i="28"/>
  <c r="FR16" i="28"/>
  <c r="HP16" i="28"/>
  <c r="HL16" i="28"/>
  <c r="FI16" i="28"/>
  <c r="FF16" i="28"/>
  <c r="FH16" i="28"/>
  <c r="FE16" i="28"/>
  <c r="DB16" i="28"/>
  <c r="ED16" i="28"/>
  <c r="DZ16" i="28"/>
  <c r="FX16" i="28"/>
  <c r="EP16" i="28"/>
  <c r="EJ16" i="28"/>
  <c r="EF16" i="28"/>
  <c r="DF16" i="28"/>
  <c r="EW16" i="28"/>
  <c r="EQ16" i="28"/>
  <c r="BM16" i="28"/>
  <c r="BX16" i="28"/>
  <c r="CQ16" i="28"/>
  <c r="CO16" i="28"/>
  <c r="CN16" i="28"/>
  <c r="GS16" i="28"/>
  <c r="GP16" i="28"/>
  <c r="GO16" i="28"/>
  <c r="GM16" i="28"/>
  <c r="CY16" i="28"/>
  <c r="GL16" i="28"/>
  <c r="CZ16" i="28"/>
  <c r="CU16" i="28"/>
  <c r="DV16" i="28"/>
  <c r="DR16" i="28"/>
  <c r="DO16" i="28"/>
  <c r="DY16" i="28"/>
  <c r="GN16" i="28"/>
  <c r="DS16" i="28"/>
  <c r="DA16" i="28"/>
  <c r="DP16" i="28"/>
  <c r="I16" i="28"/>
  <c r="CC16" i="28" s="1"/>
  <c r="BN16" i="28"/>
  <c r="BU16" i="28"/>
  <c r="BP16" i="28"/>
  <c r="BO16" i="28"/>
  <c r="AR16" i="28"/>
  <c r="BF16" i="28"/>
  <c r="BA16" i="28"/>
  <c r="BV16" i="28"/>
  <c r="AZ16" i="28"/>
  <c r="BT16" i="28"/>
  <c r="AY16" i="28"/>
  <c r="AW16" i="28"/>
  <c r="BQ16" i="28"/>
  <c r="AV16" i="28"/>
  <c r="AQ16" i="28"/>
  <c r="AP16" i="28"/>
  <c r="AM16" i="28"/>
  <c r="AH16" i="28"/>
  <c r="BG16" i="28"/>
  <c r="AX16" i="28"/>
  <c r="AU16" i="28"/>
  <c r="AT16" i="28"/>
  <c r="AS16" i="28"/>
  <c r="AO16" i="28"/>
  <c r="D16" i="28"/>
  <c r="L16" i="28"/>
  <c r="AJ16" i="28" s="1"/>
  <c r="AK16" i="28"/>
  <c r="AI16" i="28"/>
  <c r="V16" i="28"/>
  <c r="M16" i="28"/>
  <c r="AN16" i="28" s="1"/>
  <c r="U16" i="28"/>
  <c r="K16" i="28"/>
  <c r="AG16" i="28" s="1"/>
  <c r="T16" i="28"/>
  <c r="J16" i="28"/>
  <c r="AF16" i="28" s="1"/>
  <c r="G16" i="28"/>
  <c r="P16" i="28"/>
  <c r="S16" i="28" s="1"/>
  <c r="F16" i="28"/>
  <c r="O16" i="28"/>
  <c r="R16" i="28" s="1"/>
  <c r="AA16" i="28"/>
  <c r="N16" i="28"/>
  <c r="Q16" i="28" s="1"/>
  <c r="E16" i="28"/>
  <c r="C16" i="28"/>
  <c r="EH16" i="28" s="1"/>
  <c r="TA15" i="28"/>
  <c r="TB15" i="28"/>
  <c r="TE15" i="28"/>
  <c r="TC15" i="28"/>
  <c r="TF15" i="28"/>
  <c r="F28" i="36"/>
  <c r="TD15" i="28"/>
  <c r="SM11" i="28"/>
  <c r="E26" i="36"/>
  <c r="LO12" i="28"/>
  <c r="LR12" i="28" s="1"/>
  <c r="LP12" i="28"/>
  <c r="LS12" i="28" s="1"/>
  <c r="SN11" i="28"/>
  <c r="D28" i="36"/>
  <c r="SG16" i="28"/>
  <c r="SH16" i="28"/>
  <c r="TF16" i="28" s="1"/>
  <c r="SF16" i="28"/>
  <c r="J39" i="36"/>
  <c r="H39" i="36" s="1"/>
  <c r="I35" i="36"/>
  <c r="I37" i="36"/>
  <c r="I36" i="36"/>
  <c r="J40" i="36"/>
  <c r="H40" i="36" s="1"/>
  <c r="J38" i="36"/>
  <c r="H38" i="36" s="1"/>
  <c r="PZ16" i="28"/>
  <c r="PY16" i="28"/>
  <c r="QA16" i="28"/>
  <c r="PX16" i="28"/>
  <c r="QB16" i="28"/>
  <c r="MT16" i="28"/>
  <c r="MV16" i="28"/>
  <c r="MS16" i="28"/>
  <c r="MW16" i="28"/>
  <c r="MU16" i="28"/>
  <c r="JB16" i="28"/>
  <c r="IZ16" i="28"/>
  <c r="IY16" i="28"/>
  <c r="IS16" i="28" a="1"/>
  <c r="IS16" i="28" s="1"/>
  <c r="PR16" i="28" s="1"/>
  <c r="IN16" i="28" a="1"/>
  <c r="IN16" i="28" s="1"/>
  <c r="MH16" i="28" s="1"/>
  <c r="JA16" i="28"/>
  <c r="IV16" i="28" a="1"/>
  <c r="IV16" i="28" s="1"/>
  <c r="MP16" i="28" s="1"/>
  <c r="IU16" i="28" a="1"/>
  <c r="IU16" i="28" s="1"/>
  <c r="PT16" i="28" s="1"/>
  <c r="IW16" i="28" a="1"/>
  <c r="IW16" i="28" s="1"/>
  <c r="PV16" i="28" s="1"/>
  <c r="IR16" i="28" a="1"/>
  <c r="IR16" i="28" s="1"/>
  <c r="ML16" i="28" s="1"/>
  <c r="IQ16" i="28" a="1"/>
  <c r="IQ16" i="28" s="1"/>
  <c r="PP16" i="28" s="1"/>
  <c r="IM16" i="28" a="1"/>
  <c r="IM16" i="28" s="1"/>
  <c r="PL16" i="28" s="1"/>
  <c r="IO16" i="28" a="1"/>
  <c r="IO16" i="28" s="1"/>
  <c r="PN16" i="28" s="1"/>
  <c r="IT16" i="28" a="1"/>
  <c r="IT16" i="28" s="1"/>
  <c r="PS16" i="28" s="1"/>
  <c r="II16" i="28"/>
  <c r="IK16" i="28"/>
  <c r="PI16" i="28" s="1"/>
  <c r="IC16" i="28"/>
  <c r="PC16" i="28" s="1"/>
  <c r="IG16" i="28"/>
  <c r="ID16" i="28"/>
  <c r="IE16" i="28"/>
  <c r="PJ16" i="28" s="1"/>
  <c r="IF16" i="28"/>
  <c r="IH16" i="28"/>
  <c r="PD16" i="28" s="1"/>
  <c r="IJ16" i="28"/>
  <c r="A17" i="28"/>
  <c r="SV17" i="28" l="1"/>
  <c r="SW17" i="28"/>
  <c r="SU17" i="28"/>
  <c r="SY17" i="28"/>
  <c r="SZ17" i="28"/>
  <c r="SX17" i="28"/>
  <c r="HO16" i="28"/>
  <c r="AL16" i="28"/>
  <c r="EI16" i="28"/>
  <c r="AB16" i="28"/>
  <c r="DN16" i="28"/>
  <c r="EA16" i="28"/>
  <c r="EB16" i="28"/>
  <c r="PG16" i="28"/>
  <c r="BR16" i="28"/>
  <c r="DH16" i="28"/>
  <c r="DQ16" i="28"/>
  <c r="HU16" i="28"/>
  <c r="QP16" i="28"/>
  <c r="CP16" i="28"/>
  <c r="EK16" i="28"/>
  <c r="EC16" i="28"/>
  <c r="EG16" i="28"/>
  <c r="MC16" i="28"/>
  <c r="PF16" i="28"/>
  <c r="QN16" i="28"/>
  <c r="JN16" i="28"/>
  <c r="JY16" i="28"/>
  <c r="KY16" i="28"/>
  <c r="LI16" i="28"/>
  <c r="PH16" i="28"/>
  <c r="QR16" i="28"/>
  <c r="AE16" i="28"/>
  <c r="JT16" i="28"/>
  <c r="RF16" i="28"/>
  <c r="DU16" i="28"/>
  <c r="EE16" i="28"/>
  <c r="LH16" i="28"/>
  <c r="PE16" i="28"/>
  <c r="QL16" i="28" s="1"/>
  <c r="DX16" i="28"/>
  <c r="CR16" i="28"/>
  <c r="RM16" i="28"/>
  <c r="LG16" i="28"/>
  <c r="JR16" i="28"/>
  <c r="BC16" i="28"/>
  <c r="CG16" i="28"/>
  <c r="JH16" i="28" s="1"/>
  <c r="CD16" i="28"/>
  <c r="JZ16" i="28" s="1"/>
  <c r="BL16" i="28"/>
  <c r="FD16" i="28"/>
  <c r="DD16" i="28"/>
  <c r="FM16" i="28"/>
  <c r="DE16" i="28"/>
  <c r="FQ16" i="28"/>
  <c r="FL16" i="28"/>
  <c r="HN16" i="28"/>
  <c r="HW16" i="28"/>
  <c r="HR16" i="28"/>
  <c r="RV16" i="28" s="1"/>
  <c r="HS16" i="28"/>
  <c r="EN16" i="28"/>
  <c r="JQ16" i="28"/>
  <c r="JS16" i="28"/>
  <c r="KZ16" i="28"/>
  <c r="KO16" i="28"/>
  <c r="KC16" i="28"/>
  <c r="KD16" i="28"/>
  <c r="EV16" i="28"/>
  <c r="MA16" i="28"/>
  <c r="RN16" i="28"/>
  <c r="BS16" i="28"/>
  <c r="AD16" i="28"/>
  <c r="Y16" i="28"/>
  <c r="BB16" i="28"/>
  <c r="CF16" i="28"/>
  <c r="JG16" i="28" s="1"/>
  <c r="CH16" i="28"/>
  <c r="JI16" i="28" s="1"/>
  <c r="CE16" i="28"/>
  <c r="KA16" i="28" s="1"/>
  <c r="CL16" i="28"/>
  <c r="GW16" i="28"/>
  <c r="GJ16" i="28"/>
  <c r="BI16" i="28"/>
  <c r="DM16" i="28"/>
  <c r="FT16" i="28"/>
  <c r="FO16" i="28"/>
  <c r="HQ16" i="28"/>
  <c r="DI16" i="28"/>
  <c r="DJ16" i="28"/>
  <c r="ET16" i="28"/>
  <c r="KP16" i="28"/>
  <c r="KX16" i="28"/>
  <c r="KQ16" i="28"/>
  <c r="LZ16" i="28"/>
  <c r="QO16" i="28"/>
  <c r="QS16" i="28"/>
  <c r="BW16" i="28"/>
  <c r="JM16" i="28" s="1"/>
  <c r="W16" i="28"/>
  <c r="X16" i="28"/>
  <c r="BE16" i="28"/>
  <c r="CK16" i="28"/>
  <c r="CJ16" i="28"/>
  <c r="CW16" i="28"/>
  <c r="GK16" i="28"/>
  <c r="GX16" i="28"/>
  <c r="GY16" i="28"/>
  <c r="GR16" i="28"/>
  <c r="CM16" i="28"/>
  <c r="BH16" i="28"/>
  <c r="DK16" i="28"/>
  <c r="DC16" i="28"/>
  <c r="DG16" i="28"/>
  <c r="FJ16" i="28"/>
  <c r="FK16" i="28"/>
  <c r="HM16" i="28"/>
  <c r="HV16" i="28"/>
  <c r="EL16" i="28"/>
  <c r="EM16" i="28"/>
  <c r="HT16" i="28"/>
  <c r="JU16" i="28"/>
  <c r="LJ16" i="28"/>
  <c r="MB16" i="28"/>
  <c r="RD16" i="28"/>
  <c r="RO16" i="28"/>
  <c r="Z16" i="28"/>
  <c r="BD16" i="28"/>
  <c r="H16" i="28"/>
  <c r="CV16" i="28"/>
  <c r="CX16" i="28"/>
  <c r="GH16" i="28"/>
  <c r="GI16" i="28"/>
  <c r="CT16" i="28"/>
  <c r="BJ16" i="28"/>
  <c r="BY16" i="28"/>
  <c r="JO16" i="28" s="1"/>
  <c r="FG16" i="28"/>
  <c r="DL16" i="28"/>
  <c r="FN16" i="28"/>
  <c r="ER16" i="28"/>
  <c r="ES16" i="28"/>
  <c r="EO16" i="28"/>
  <c r="NK15" i="28"/>
  <c r="KN15" i="28"/>
  <c r="KT15" i="28"/>
  <c r="RE15" i="28"/>
  <c r="HY14" i="28"/>
  <c r="G35" i="36" s="1"/>
  <c r="NM15" i="28"/>
  <c r="RH15" i="28"/>
  <c r="G33" i="36"/>
  <c r="QI15" i="28"/>
  <c r="KO15" i="28"/>
  <c r="HZ14" i="28"/>
  <c r="G36" i="36" s="1"/>
  <c r="RD15" i="28"/>
  <c r="DT17" i="28"/>
  <c r="FP17" i="28"/>
  <c r="GE17" i="28"/>
  <c r="DW17" i="28"/>
  <c r="OB15" i="28"/>
  <c r="KP15" i="28"/>
  <c r="NJ15" i="28"/>
  <c r="JP15" i="28"/>
  <c r="RP15" i="28"/>
  <c r="LJ15" i="28"/>
  <c r="RR15" i="28"/>
  <c r="LA15" i="28"/>
  <c r="RY13" i="28"/>
  <c r="SB13" i="28" s="1"/>
  <c r="F32" i="36" s="1"/>
  <c r="RK14" i="28"/>
  <c r="OT13" i="28"/>
  <c r="OW13" i="28" s="1"/>
  <c r="KK15" i="28"/>
  <c r="KL15" i="28"/>
  <c r="QK15" i="28"/>
  <c r="OD15" i="28"/>
  <c r="OQ15" i="28"/>
  <c r="NU15" i="28"/>
  <c r="OC15" i="28"/>
  <c r="NF15" i="28"/>
  <c r="RV15" i="28"/>
  <c r="KU14" i="28"/>
  <c r="RA15" i="28"/>
  <c r="NL15" i="28"/>
  <c r="NV15" i="28"/>
  <c r="OK15" i="28"/>
  <c r="RJ14" i="28"/>
  <c r="JK15" i="28"/>
  <c r="KB15" i="28"/>
  <c r="MM16" i="28"/>
  <c r="OI16" i="28" s="1"/>
  <c r="PQ16" i="28"/>
  <c r="OH15" i="28"/>
  <c r="NZ15" i="28"/>
  <c r="RI15" i="28"/>
  <c r="NE15" i="28"/>
  <c r="NY15" i="28"/>
  <c r="LY16" i="28"/>
  <c r="QQ15" i="28"/>
  <c r="ND15" i="28"/>
  <c r="OM15" i="28"/>
  <c r="MJ16" i="28"/>
  <c r="NY16" i="28" s="1"/>
  <c r="OI15" i="28"/>
  <c r="QR15" i="28"/>
  <c r="QU15" i="28"/>
  <c r="KF15" i="28"/>
  <c r="NP15" i="28"/>
  <c r="KM15" i="28"/>
  <c r="RB15" i="28"/>
  <c r="NW15" i="28"/>
  <c r="LF14" i="28"/>
  <c r="OP14" i="28"/>
  <c r="RU14" i="28"/>
  <c r="KR15" i="28"/>
  <c r="QW15" i="28"/>
  <c r="NR15" i="28"/>
  <c r="KH15" i="28"/>
  <c r="JF15" i="28"/>
  <c r="NB15" i="28"/>
  <c r="RC15" i="28"/>
  <c r="RX15" i="28"/>
  <c r="OS15" i="28"/>
  <c r="LL15" i="28"/>
  <c r="LB15" i="28"/>
  <c r="OL15" i="28"/>
  <c r="RQ15" i="28"/>
  <c r="QH15" i="28"/>
  <c r="NC15" i="28"/>
  <c r="JJ15" i="28"/>
  <c r="OE14" i="28"/>
  <c r="JL15" i="28"/>
  <c r="NX15" i="28"/>
  <c r="QL15" i="28"/>
  <c r="NG15" i="28"/>
  <c r="JQ15" i="28"/>
  <c r="JO15" i="28"/>
  <c r="NA15" i="28"/>
  <c r="JE15" i="28"/>
  <c r="QX15" i="28"/>
  <c r="NS15" i="28"/>
  <c r="KI15" i="28"/>
  <c r="JR15" i="28"/>
  <c r="QM15" i="28"/>
  <c r="NH15" i="28"/>
  <c r="KW14" i="28"/>
  <c r="OG14" i="28"/>
  <c r="OV14" i="28" s="1"/>
  <c r="RL14" i="28"/>
  <c r="RL13" i="28"/>
  <c r="SA13" i="28" s="1"/>
  <c r="OG13" i="28"/>
  <c r="OV13" i="28" s="1"/>
  <c r="OY13" i="28" s="1"/>
  <c r="E34" i="36" s="1"/>
  <c r="KW13" i="28"/>
  <c r="LP13" i="28" s="1"/>
  <c r="KG15" i="28"/>
  <c r="NQ15" i="28"/>
  <c r="QV15" i="28"/>
  <c r="CA15" i="28"/>
  <c r="JW15" i="28" s="1"/>
  <c r="CB15" i="28"/>
  <c r="JX15" i="28" s="1"/>
  <c r="BZ15" i="28"/>
  <c r="JV15" i="28" s="1"/>
  <c r="OO14" i="28"/>
  <c r="LE14" i="28"/>
  <c r="RT14" i="28"/>
  <c r="KS15" i="28"/>
  <c r="QJ15" i="28"/>
  <c r="GV15" i="28"/>
  <c r="GU15" i="28"/>
  <c r="GT15" i="28"/>
  <c r="IA14" i="28"/>
  <c r="QY15" i="28"/>
  <c r="NT15" i="28"/>
  <c r="KJ15" i="28"/>
  <c r="JD15" i="28"/>
  <c r="MZ15" i="28"/>
  <c r="KV13" i="28"/>
  <c r="LO13" i="28" s="1"/>
  <c r="LR13" i="28" s="1"/>
  <c r="OF13" i="28"/>
  <c r="OU13" i="28" s="1"/>
  <c r="OX13" i="28" s="1"/>
  <c r="RK13" i="28"/>
  <c r="RZ13" i="28" s="1"/>
  <c r="SC13" i="28" s="1"/>
  <c r="RG15" i="28"/>
  <c r="OR15" i="28"/>
  <c r="LK15" i="28"/>
  <c r="RW15" i="28"/>
  <c r="RS14" i="28"/>
  <c r="LD14" i="28"/>
  <c r="ON14" i="28"/>
  <c r="MN16" i="28"/>
  <c r="MD16" i="28"/>
  <c r="NK16" i="28" s="1"/>
  <c r="MO16" i="28"/>
  <c r="MI16" i="28"/>
  <c r="PM16" i="28"/>
  <c r="PU16" i="28"/>
  <c r="LX16" i="28"/>
  <c r="MG16" i="28"/>
  <c r="MQ16" i="28"/>
  <c r="OQ16" i="28" s="1"/>
  <c r="ME16" i="28"/>
  <c r="NN16" i="28" s="1"/>
  <c r="MK16" i="28"/>
  <c r="PA17" i="28"/>
  <c r="PB17" i="28"/>
  <c r="QC17" i="28"/>
  <c r="LU17" i="28"/>
  <c r="LV17" i="28"/>
  <c r="MX17" i="28"/>
  <c r="IP17" i="28"/>
  <c r="MJ17" i="28" s="1"/>
  <c r="HG17" i="28"/>
  <c r="HK17" i="28"/>
  <c r="HF17" i="28"/>
  <c r="HE17" i="28"/>
  <c r="HJ17" i="28"/>
  <c r="HD17" i="28"/>
  <c r="HA17" i="28"/>
  <c r="HH17" i="28"/>
  <c r="GZ17" i="28"/>
  <c r="GD17" i="28"/>
  <c r="FZ17" i="28"/>
  <c r="GG17" i="28"/>
  <c r="GC17" i="28"/>
  <c r="FY17" i="28"/>
  <c r="HI17" i="28"/>
  <c r="GF17" i="28"/>
  <c r="GB17" i="28"/>
  <c r="FX17" i="28"/>
  <c r="FW17" i="28"/>
  <c r="HC17" i="28"/>
  <c r="HB17" i="28"/>
  <c r="FV17" i="28"/>
  <c r="HL17" i="28"/>
  <c r="GA17" i="28"/>
  <c r="FU17" i="28"/>
  <c r="FR17" i="28"/>
  <c r="FH17" i="28"/>
  <c r="DF17" i="28"/>
  <c r="HP17" i="28"/>
  <c r="FF17" i="28"/>
  <c r="EW17" i="28"/>
  <c r="EQ17" i="28"/>
  <c r="EJ17" i="28"/>
  <c r="FI17" i="28"/>
  <c r="DB17" i="28"/>
  <c r="EP17" i="28"/>
  <c r="ED17" i="28"/>
  <c r="DZ17" i="28"/>
  <c r="FE17" i="28"/>
  <c r="EF17" i="28"/>
  <c r="BM17" i="28"/>
  <c r="BX17" i="28"/>
  <c r="CN17" i="28"/>
  <c r="CO17" i="28"/>
  <c r="CU17" i="28"/>
  <c r="GS17" i="28"/>
  <c r="GP17" i="28"/>
  <c r="GO17" i="28"/>
  <c r="DS17" i="28"/>
  <c r="GN17" i="28"/>
  <c r="GM17" i="28"/>
  <c r="DP17" i="28"/>
  <c r="DY17" i="28"/>
  <c r="DR17" i="28"/>
  <c r="GL17" i="28"/>
  <c r="DO17" i="28"/>
  <c r="DV17" i="28"/>
  <c r="I17" i="28"/>
  <c r="CE17" i="28" s="1"/>
  <c r="BN17" i="28"/>
  <c r="BU17" i="28"/>
  <c r="BQ17" i="28"/>
  <c r="BP17" i="28"/>
  <c r="AR17" i="28"/>
  <c r="BO17" i="28"/>
  <c r="BA17" i="28"/>
  <c r="BG17" i="28"/>
  <c r="AZ17" i="28"/>
  <c r="BF17" i="28"/>
  <c r="AY17" i="28"/>
  <c r="BV17" i="28"/>
  <c r="AW17" i="28"/>
  <c r="BT17" i="28"/>
  <c r="AV17" i="28"/>
  <c r="O17" i="28"/>
  <c r="R17" i="28" s="1"/>
  <c r="AX17" i="28"/>
  <c r="AU17" i="28"/>
  <c r="AT17" i="28"/>
  <c r="AS17" i="28"/>
  <c r="AQ17" i="28"/>
  <c r="AH17" i="28"/>
  <c r="AP17" i="28"/>
  <c r="U17" i="28"/>
  <c r="AO17" i="28"/>
  <c r="E17" i="28"/>
  <c r="FS17" i="28" s="1"/>
  <c r="AI17" i="28"/>
  <c r="M17" i="28"/>
  <c r="AN17" i="28" s="1"/>
  <c r="D17" i="28"/>
  <c r="FJ17" i="28" s="1"/>
  <c r="C17" i="28"/>
  <c r="EI17" i="28" s="1"/>
  <c r="L17" i="28"/>
  <c r="AK17" i="28" s="1"/>
  <c r="K17" i="28"/>
  <c r="AG17" i="28" s="1"/>
  <c r="J17" i="28"/>
  <c r="G17" i="28"/>
  <c r="F17" i="28"/>
  <c r="CS17" i="28" s="1"/>
  <c r="P17" i="28"/>
  <c r="S17" i="28" s="1"/>
  <c r="N17" i="28"/>
  <c r="Q17" i="28" s="1"/>
  <c r="TD16" i="28"/>
  <c r="TA16" i="28"/>
  <c r="TE16" i="28"/>
  <c r="D30" i="36"/>
  <c r="TB16" i="28"/>
  <c r="TC16" i="28"/>
  <c r="LN13" i="28"/>
  <c r="D31" i="36"/>
  <c r="F30" i="36"/>
  <c r="F29" i="36"/>
  <c r="D29" i="36"/>
  <c r="E30" i="36"/>
  <c r="E29" i="36"/>
  <c r="E31" i="36"/>
  <c r="SM12" i="28"/>
  <c r="SP12" i="28"/>
  <c r="SL12" i="28"/>
  <c r="SN12" i="28"/>
  <c r="SO12" i="28"/>
  <c r="SQ12" i="28"/>
  <c r="F31" i="36"/>
  <c r="SH17" i="28"/>
  <c r="SF17" i="28"/>
  <c r="SG17" i="28"/>
  <c r="J42" i="36"/>
  <c r="H42" i="36" s="1"/>
  <c r="I38" i="36"/>
  <c r="J43" i="36"/>
  <c r="H43" i="36" s="1"/>
  <c r="J41" i="36"/>
  <c r="H41" i="36" s="1"/>
  <c r="I40" i="36"/>
  <c r="I39" i="36"/>
  <c r="PY17" i="28"/>
  <c r="PX17" i="28"/>
  <c r="QB17" i="28"/>
  <c r="PZ17" i="28"/>
  <c r="QA17" i="28"/>
  <c r="MS17" i="28"/>
  <c r="MW17" i="28"/>
  <c r="MV17" i="28"/>
  <c r="MT17" i="28"/>
  <c r="MU17" i="28"/>
  <c r="JB17" i="28"/>
  <c r="IZ17" i="28"/>
  <c r="IY17" i="28"/>
  <c r="IS17" i="28" a="1"/>
  <c r="IS17" i="28" s="1"/>
  <c r="MM17" i="28" s="1"/>
  <c r="IN17" i="28" a="1"/>
  <c r="IN17" i="28" s="1"/>
  <c r="MH17" i="28" s="1"/>
  <c r="IW17" i="28" a="1"/>
  <c r="IW17" i="28" s="1"/>
  <c r="PV17" i="28" s="1"/>
  <c r="JA17" i="28"/>
  <c r="IV17" i="28" a="1"/>
  <c r="IV17" i="28" s="1"/>
  <c r="MP17" i="28" s="1"/>
  <c r="IU17" i="28" a="1"/>
  <c r="IU17" i="28" s="1"/>
  <c r="MO17" i="28" s="1"/>
  <c r="IM17" i="28" a="1"/>
  <c r="IM17" i="28" s="1"/>
  <c r="MG17" i="28" s="1"/>
  <c r="IT17" i="28" a="1"/>
  <c r="IT17" i="28" s="1"/>
  <c r="PS17" i="28" s="1"/>
  <c r="IR17" i="28" a="1"/>
  <c r="IR17" i="28" s="1"/>
  <c r="PQ17" i="28" s="1"/>
  <c r="IQ17" i="28" a="1"/>
  <c r="IQ17" i="28" s="1"/>
  <c r="PP17" i="28" s="1"/>
  <c r="IO17" i="28" a="1"/>
  <c r="IO17" i="28" s="1"/>
  <c r="PN17" i="28" s="1"/>
  <c r="ID17" i="28"/>
  <c r="IJ17" i="28"/>
  <c r="IE17" i="28"/>
  <c r="PJ17" i="28" s="1"/>
  <c r="II17" i="28"/>
  <c r="IK17" i="28"/>
  <c r="PI17" i="28" s="1"/>
  <c r="IC17" i="28"/>
  <c r="LX17" i="28" s="1"/>
  <c r="IG17" i="28"/>
  <c r="IF17" i="28"/>
  <c r="IH17" i="28"/>
  <c r="PD17" i="28" s="1"/>
  <c r="A18" i="28"/>
  <c r="SV18" i="28" l="1"/>
  <c r="SW18" i="28"/>
  <c r="SU18" i="28"/>
  <c r="SY18" i="28"/>
  <c r="SZ18" i="28"/>
  <c r="SX18" i="28"/>
  <c r="RI16" i="28"/>
  <c r="RE16" i="28"/>
  <c r="CF17" i="28"/>
  <c r="QM16" i="28"/>
  <c r="NZ16" i="28"/>
  <c r="NJ16" i="28"/>
  <c r="KT16" i="28"/>
  <c r="NM16" i="28"/>
  <c r="RH16" i="28"/>
  <c r="NH16" i="28"/>
  <c r="NV16" i="28"/>
  <c r="KR16" i="28"/>
  <c r="OH16" i="28"/>
  <c r="NI16" i="28"/>
  <c r="OJ16" i="28"/>
  <c r="OC16" i="28"/>
  <c r="OA16" i="28"/>
  <c r="CG17" i="28"/>
  <c r="FK17" i="28"/>
  <c r="OL16" i="28"/>
  <c r="RQ16" i="28"/>
  <c r="LB16" i="28"/>
  <c r="CA16" i="28"/>
  <c r="JW16" i="28" s="1"/>
  <c r="CB16" i="28"/>
  <c r="JX16" i="28" s="1"/>
  <c r="BZ16" i="28"/>
  <c r="JV16" i="28" s="1"/>
  <c r="KF16" i="28"/>
  <c r="NP16" i="28"/>
  <c r="QU16" i="28"/>
  <c r="MZ16" i="28"/>
  <c r="OT16" i="28" s="1"/>
  <c r="JD16" i="28"/>
  <c r="QE16" i="28"/>
  <c r="RY16" i="28" s="1"/>
  <c r="NB16" i="28"/>
  <c r="JF16" i="28"/>
  <c r="QG16" i="28"/>
  <c r="IA16" i="28"/>
  <c r="KL16" i="28"/>
  <c r="QI16" i="28"/>
  <c r="ND16" i="28"/>
  <c r="JK16" i="28"/>
  <c r="CH17" i="28"/>
  <c r="FL17" i="28"/>
  <c r="RP16" i="28"/>
  <c r="OK16" i="28"/>
  <c r="LA16" i="28"/>
  <c r="JL16" i="28"/>
  <c r="QJ16" i="28"/>
  <c r="NE16" i="28"/>
  <c r="KS16" i="28"/>
  <c r="QV16" i="28"/>
  <c r="NQ16" i="28"/>
  <c r="KG16" i="28"/>
  <c r="RR16" i="28"/>
  <c r="OM16" i="28"/>
  <c r="LC16" i="28"/>
  <c r="NF16" i="28"/>
  <c r="JP16" i="28"/>
  <c r="QK16" i="28"/>
  <c r="RA16" i="28"/>
  <c r="GI17" i="28"/>
  <c r="GV16" i="28"/>
  <c r="GT16" i="28"/>
  <c r="GU16" i="28"/>
  <c r="FQ17" i="28"/>
  <c r="FD17" i="28"/>
  <c r="KK16" i="28"/>
  <c r="QZ16" i="28"/>
  <c r="NU16" i="28"/>
  <c r="NL16" i="28"/>
  <c r="QQ16" i="28"/>
  <c r="KB16" i="28"/>
  <c r="NG16" i="28"/>
  <c r="RG16" i="28"/>
  <c r="OD16" i="28"/>
  <c r="LL16" i="28"/>
  <c r="RX16" i="28"/>
  <c r="OS16" i="28"/>
  <c r="OB16" i="28"/>
  <c r="KI16" i="28"/>
  <c r="NS16" i="28"/>
  <c r="QX16" i="28"/>
  <c r="LK16" i="28"/>
  <c r="RW16" i="28"/>
  <c r="OR16" i="28"/>
  <c r="NW16" i="28"/>
  <c r="KM16" i="28"/>
  <c r="RB16" i="28"/>
  <c r="QY16" i="28"/>
  <c r="NT16" i="28"/>
  <c r="KJ16" i="28"/>
  <c r="QF16" i="28"/>
  <c r="RZ16" i="28" s="1"/>
  <c r="HZ16" i="28"/>
  <c r="JE16" i="28"/>
  <c r="NA16" i="28"/>
  <c r="OU16" i="28" s="1"/>
  <c r="QW16" i="28"/>
  <c r="NR16" i="28"/>
  <c r="KH16" i="28"/>
  <c r="QH16" i="28"/>
  <c r="NC16" i="28"/>
  <c r="JJ16" i="28"/>
  <c r="KN16" i="28"/>
  <c r="NX16" i="28"/>
  <c r="RC16" i="28"/>
  <c r="EK17" i="28"/>
  <c r="EH17" i="28"/>
  <c r="EB17" i="28"/>
  <c r="EE17" i="28"/>
  <c r="SI14" i="28"/>
  <c r="Y17" i="28"/>
  <c r="EU17" i="28"/>
  <c r="BK17" i="28"/>
  <c r="GQ17" i="28"/>
  <c r="SJ14" i="28"/>
  <c r="PH17" i="28"/>
  <c r="KV14" i="28"/>
  <c r="LO14" i="28" s="1"/>
  <c r="LR14" i="28" s="1"/>
  <c r="FP18" i="28"/>
  <c r="GE18" i="28"/>
  <c r="EU18" i="28"/>
  <c r="DW18" i="28"/>
  <c r="BK18" i="28"/>
  <c r="FS18" i="28"/>
  <c r="GQ18" i="28"/>
  <c r="CS18" i="28"/>
  <c r="DT18" i="28"/>
  <c r="JH17" i="28"/>
  <c r="DQ17" i="28"/>
  <c r="DU17" i="28"/>
  <c r="EC17" i="28"/>
  <c r="EA17" i="28"/>
  <c r="SO13" i="28"/>
  <c r="EG17" i="28"/>
  <c r="BB17" i="28"/>
  <c r="DN17" i="28"/>
  <c r="DX17" i="28"/>
  <c r="MC17" i="28"/>
  <c r="SK14" i="28"/>
  <c r="G37" i="36"/>
  <c r="RY14" i="28"/>
  <c r="SB14" i="28" s="1"/>
  <c r="GJ17" i="28"/>
  <c r="AA17" i="28"/>
  <c r="QR17" i="28" s="1"/>
  <c r="HV17" i="28"/>
  <c r="EV17" i="28"/>
  <c r="BW17" i="28"/>
  <c r="JM17" i="28" s="1"/>
  <c r="BS17" i="28"/>
  <c r="BR17" i="28"/>
  <c r="JN17" i="28" s="1"/>
  <c r="OF14" i="28"/>
  <c r="OU14" i="28" s="1"/>
  <c r="OX14" i="28" s="1"/>
  <c r="AB17" i="28"/>
  <c r="AM17" i="28"/>
  <c r="DG17" i="28"/>
  <c r="ET17" i="28"/>
  <c r="CL17" i="28"/>
  <c r="DK17" i="28"/>
  <c r="HT17" i="28"/>
  <c r="PG17" i="28"/>
  <c r="DJ17" i="28"/>
  <c r="W17" i="28"/>
  <c r="JU17" i="28"/>
  <c r="CD17" i="28"/>
  <c r="GR17" i="28"/>
  <c r="RQ17" i="28" s="1"/>
  <c r="GW17" i="28"/>
  <c r="DI17" i="28"/>
  <c r="EL17" i="28"/>
  <c r="HN17" i="28"/>
  <c r="FM17" i="28"/>
  <c r="HO17" i="28"/>
  <c r="SA14" i="28"/>
  <c r="SD14" i="28" s="1"/>
  <c r="F37" i="36" s="1"/>
  <c r="T17" i="28"/>
  <c r="DA17" i="28"/>
  <c r="CR17" i="28"/>
  <c r="ES17" i="28"/>
  <c r="CP17" i="28"/>
  <c r="DM17" i="28"/>
  <c r="AD17" i="28"/>
  <c r="Z17" i="28"/>
  <c r="JT17" i="28"/>
  <c r="GX17" i="28"/>
  <c r="CX17" i="28"/>
  <c r="CZ17" i="28"/>
  <c r="DC17" i="28"/>
  <c r="DE17" i="28"/>
  <c r="FO17" i="28"/>
  <c r="HQ17" i="28"/>
  <c r="EM17" i="28"/>
  <c r="DH17" i="28"/>
  <c r="HY15" i="28"/>
  <c r="OY14" i="28"/>
  <c r="E37" i="36" s="1"/>
  <c r="QN17" i="28"/>
  <c r="QP17" i="28"/>
  <c r="SP13" i="28"/>
  <c r="JZ17" i="28"/>
  <c r="LI17" i="28"/>
  <c r="OI17" i="28"/>
  <c r="LG17" i="28"/>
  <c r="MK17" i="28"/>
  <c r="MA17" i="28"/>
  <c r="JI17" i="28"/>
  <c r="KY17" i="28"/>
  <c r="KZ17" i="28"/>
  <c r="ML17" i="28"/>
  <c r="PC17" i="28"/>
  <c r="RZ14" i="28"/>
  <c r="SC14" i="28" s="1"/>
  <c r="OT14" i="28"/>
  <c r="OW14" i="28" s="1"/>
  <c r="LH17" i="28"/>
  <c r="PO17" i="28"/>
  <c r="QS17" i="28"/>
  <c r="JG17" i="28"/>
  <c r="KA17" i="28"/>
  <c r="RF17" i="28"/>
  <c r="LC17" i="28"/>
  <c r="KX17" i="28"/>
  <c r="LZ17" i="28"/>
  <c r="PU17" i="28"/>
  <c r="PF17" i="28"/>
  <c r="LS13" i="28"/>
  <c r="D34" i="36" s="1"/>
  <c r="SN13" i="28"/>
  <c r="BE17" i="28"/>
  <c r="KD17" i="28"/>
  <c r="EO17" i="28"/>
  <c r="KQ17" i="28"/>
  <c r="OA17" i="28"/>
  <c r="OJ17" i="28"/>
  <c r="QO17" i="28"/>
  <c r="RR17" i="28"/>
  <c r="OF15" i="28"/>
  <c r="KV15" i="28"/>
  <c r="RK15" i="28"/>
  <c r="BJ17" i="28"/>
  <c r="RJ15" i="28"/>
  <c r="OE15" i="28"/>
  <c r="KU15" i="28"/>
  <c r="LF15" i="28"/>
  <c r="RU15" i="28"/>
  <c r="OP15" i="28"/>
  <c r="SL13" i="28"/>
  <c r="LQ13" i="28"/>
  <c r="D32" i="36" s="1"/>
  <c r="AE17" i="28"/>
  <c r="AL17" i="28"/>
  <c r="SM13" i="28"/>
  <c r="V17" i="28"/>
  <c r="AJ17" i="28"/>
  <c r="BD17" i="28"/>
  <c r="CC17" i="28"/>
  <c r="JY17" i="28" s="1"/>
  <c r="CK17" i="28"/>
  <c r="CW17" i="28"/>
  <c r="GH17" i="28"/>
  <c r="GY17" i="28"/>
  <c r="CJ17" i="28"/>
  <c r="CT17" i="28"/>
  <c r="GK17" i="28"/>
  <c r="CQ17" i="28"/>
  <c r="BH17" i="28"/>
  <c r="DL17" i="28"/>
  <c r="FT17" i="28"/>
  <c r="HM17" i="28"/>
  <c r="HR17" i="28"/>
  <c r="ER17" i="28"/>
  <c r="HS17" i="28"/>
  <c r="HU17" i="28"/>
  <c r="JS17" i="28"/>
  <c r="JF17" i="28"/>
  <c r="NB17" i="28"/>
  <c r="OH17" i="28"/>
  <c r="MB17" i="28"/>
  <c r="LD15" i="28"/>
  <c r="ON15" i="28"/>
  <c r="RS15" i="28"/>
  <c r="SD13" i="28"/>
  <c r="F34" i="36" s="1"/>
  <c r="SQ13" i="28"/>
  <c r="AF17" i="28"/>
  <c r="BL17" i="28"/>
  <c r="FG17" i="28"/>
  <c r="BI17" i="28"/>
  <c r="X17" i="28"/>
  <c r="BC17" i="28"/>
  <c r="H17" i="28"/>
  <c r="CV17" i="28"/>
  <c r="CY17" i="28"/>
  <c r="CM17" i="28"/>
  <c r="BY17" i="28"/>
  <c r="DD17" i="28"/>
  <c r="FN17" i="28"/>
  <c r="HW17" i="28"/>
  <c r="EN17" i="28"/>
  <c r="PE17" i="28"/>
  <c r="RT15" i="28"/>
  <c r="RZ15" i="28" s="1"/>
  <c r="OO15" i="28"/>
  <c r="LE15" i="28"/>
  <c r="HZ15" i="28"/>
  <c r="KW15" i="28"/>
  <c r="RL15" i="28"/>
  <c r="OG15" i="28"/>
  <c r="IA15" i="28"/>
  <c r="ME17" i="28"/>
  <c r="LY17" i="28"/>
  <c r="PR17" i="28"/>
  <c r="RM17" i="28" s="1"/>
  <c r="PT17" i="28"/>
  <c r="MQ17" i="28"/>
  <c r="PL17" i="28"/>
  <c r="MD17" i="28"/>
  <c r="NI17" i="28" s="1"/>
  <c r="MI17" i="28"/>
  <c r="MN17" i="28"/>
  <c r="PM17" i="28"/>
  <c r="PB18" i="28"/>
  <c r="PA18" i="28"/>
  <c r="QC18" i="28"/>
  <c r="MA18" i="28"/>
  <c r="LV18" i="28"/>
  <c r="LU18" i="28"/>
  <c r="MX18" i="28"/>
  <c r="IP18" i="28"/>
  <c r="MJ18" i="28" s="1"/>
  <c r="HI18" i="28"/>
  <c r="HH18" i="28"/>
  <c r="HC18" i="28"/>
  <c r="GZ18" i="28"/>
  <c r="HG18" i="28"/>
  <c r="HK18" i="28"/>
  <c r="HF18" i="28"/>
  <c r="HE18" i="28"/>
  <c r="HB18" i="28"/>
  <c r="GA18" i="28"/>
  <c r="HJ18" i="28"/>
  <c r="GD18" i="28"/>
  <c r="FZ18" i="28"/>
  <c r="HD18" i="28"/>
  <c r="HA18" i="28"/>
  <c r="GG18" i="28"/>
  <c r="GC18" i="28"/>
  <c r="FY18" i="28"/>
  <c r="GB18" i="28"/>
  <c r="FX18" i="28"/>
  <c r="FW18" i="28"/>
  <c r="HP18" i="28"/>
  <c r="HL18" i="28"/>
  <c r="FV18" i="28"/>
  <c r="GF18" i="28"/>
  <c r="FE18" i="28"/>
  <c r="FU18" i="28"/>
  <c r="FR18" i="28"/>
  <c r="FI18" i="28"/>
  <c r="DF18" i="28"/>
  <c r="FH18" i="28"/>
  <c r="EF18" i="28"/>
  <c r="FF18" i="28"/>
  <c r="EJ18" i="28"/>
  <c r="ED18" i="28"/>
  <c r="DB18" i="28"/>
  <c r="EW18" i="28"/>
  <c r="EQ18" i="28"/>
  <c r="DZ18" i="28"/>
  <c r="EP18" i="28"/>
  <c r="CP18" i="28"/>
  <c r="CR18" i="28"/>
  <c r="BM18" i="28"/>
  <c r="CQ18" i="28"/>
  <c r="CN18" i="28"/>
  <c r="BX18" i="28"/>
  <c r="CO18" i="28"/>
  <c r="GN18" i="28"/>
  <c r="GL18" i="28"/>
  <c r="CU18" i="28"/>
  <c r="DA18" i="28"/>
  <c r="GO18" i="28"/>
  <c r="CY18" i="28"/>
  <c r="DY18" i="28"/>
  <c r="GM18" i="28"/>
  <c r="GS18" i="28"/>
  <c r="CZ18" i="28"/>
  <c r="DS18" i="28"/>
  <c r="GP18" i="28"/>
  <c r="DV18" i="28"/>
  <c r="DR18" i="28"/>
  <c r="DP18" i="28"/>
  <c r="DO18" i="28"/>
  <c r="CE18" i="28"/>
  <c r="I18" i="28"/>
  <c r="CC18" i="28" s="1"/>
  <c r="BN18" i="28"/>
  <c r="BU18" i="28"/>
  <c r="BV18" i="28"/>
  <c r="BT18" i="28"/>
  <c r="AR18" i="28"/>
  <c r="BQ18" i="28"/>
  <c r="BP18" i="28"/>
  <c r="BA18" i="28"/>
  <c r="BO18" i="28"/>
  <c r="AZ18" i="28"/>
  <c r="AY18" i="28"/>
  <c r="BF18" i="28"/>
  <c r="AW18" i="28"/>
  <c r="AV18" i="28"/>
  <c r="AQ18" i="28"/>
  <c r="AP18" i="28"/>
  <c r="AM18" i="28"/>
  <c r="AH18" i="28"/>
  <c r="BG18" i="28"/>
  <c r="AX18" i="28"/>
  <c r="AU18" i="28"/>
  <c r="AT18" i="28"/>
  <c r="AS18" i="28"/>
  <c r="AO18" i="28"/>
  <c r="V18" i="28"/>
  <c r="F18" i="28"/>
  <c r="Y18" i="28" s="1"/>
  <c r="G18" i="28"/>
  <c r="GV17" i="28" s="1"/>
  <c r="E18" i="28"/>
  <c r="D18" i="28"/>
  <c r="HV18" i="28" s="1"/>
  <c r="C18" i="28"/>
  <c r="EB18" i="28" s="1"/>
  <c r="AI18" i="28"/>
  <c r="U18" i="28"/>
  <c r="T18" i="28"/>
  <c r="M18" i="28"/>
  <c r="AN18" i="28" s="1"/>
  <c r="L18" i="28"/>
  <c r="AK18" i="28" s="1"/>
  <c r="K18" i="28"/>
  <c r="AG18" i="28" s="1"/>
  <c r="P18" i="28"/>
  <c r="S18" i="28" s="1"/>
  <c r="O18" i="28"/>
  <c r="R18" i="28" s="1"/>
  <c r="J18" i="28"/>
  <c r="AD18" i="28" s="1"/>
  <c r="N18" i="28"/>
  <c r="Q18" i="28" s="1"/>
  <c r="TE17" i="28"/>
  <c r="E33" i="36"/>
  <c r="TB17" i="28"/>
  <c r="TD17" i="28"/>
  <c r="E32" i="36"/>
  <c r="F33" i="36"/>
  <c r="TF17" i="28"/>
  <c r="TA17" i="28"/>
  <c r="TC17" i="28"/>
  <c r="D33" i="36"/>
  <c r="LN14" i="28"/>
  <c r="LP14" i="28"/>
  <c r="LS14" i="28" s="1"/>
  <c r="SH18" i="28"/>
  <c r="SF18" i="28"/>
  <c r="SG18" i="28"/>
  <c r="TE18" i="28" s="1"/>
  <c r="J46" i="36"/>
  <c r="H46" i="36" s="1"/>
  <c r="I41" i="36"/>
  <c r="J45" i="36"/>
  <c r="H45" i="36" s="1"/>
  <c r="I43" i="36"/>
  <c r="I42" i="36"/>
  <c r="J44" i="36"/>
  <c r="H44" i="36" s="1"/>
  <c r="PX18" i="28"/>
  <c r="QB18" i="28"/>
  <c r="QA18" i="28"/>
  <c r="PY18" i="28"/>
  <c r="PZ18" i="28"/>
  <c r="MV18" i="28"/>
  <c r="MT18" i="28"/>
  <c r="MU18" i="28"/>
  <c r="MS18" i="28"/>
  <c r="MW18" i="28"/>
  <c r="JB18" i="28"/>
  <c r="JA18" i="28"/>
  <c r="IV18" i="28" a="1"/>
  <c r="IV18" i="28" s="1"/>
  <c r="PU18" i="28" s="1"/>
  <c r="IU18" i="28" a="1"/>
  <c r="IU18" i="28" s="1"/>
  <c r="MO18" i="28" s="1"/>
  <c r="IW18" i="28" a="1"/>
  <c r="IW18" i="28" s="1"/>
  <c r="MQ18" i="28" s="1"/>
  <c r="IZ18" i="28"/>
  <c r="IY18" i="28"/>
  <c r="IS18" i="28" a="1"/>
  <c r="IS18" i="28" s="1"/>
  <c r="PR18" i="28" s="1"/>
  <c r="IN18" i="28" a="1"/>
  <c r="IN18" i="28" s="1"/>
  <c r="PM18" i="28" s="1"/>
  <c r="IO18" i="28" a="1"/>
  <c r="IO18" i="28" s="1"/>
  <c r="MI18" i="28" s="1"/>
  <c r="IT18" i="28" a="1"/>
  <c r="IT18" i="28" s="1"/>
  <c r="PS18" i="28" s="1"/>
  <c r="IM18" i="28" a="1"/>
  <c r="IM18" i="28" s="1"/>
  <c r="PL18" i="28" s="1"/>
  <c r="IR18" i="28" a="1"/>
  <c r="IR18" i="28" s="1"/>
  <c r="ML18" i="28" s="1"/>
  <c r="IQ18" i="28" a="1"/>
  <c r="IQ18" i="28" s="1"/>
  <c r="PP18" i="28" s="1"/>
  <c r="IF18" i="28"/>
  <c r="IH18" i="28"/>
  <c r="PD18" i="28" s="1"/>
  <c r="IC18" i="28"/>
  <c r="LX18" i="28" s="1"/>
  <c r="ID18" i="28"/>
  <c r="IJ18" i="28"/>
  <c r="IE18" i="28"/>
  <c r="PJ18" i="28" s="1"/>
  <c r="IK18" i="28"/>
  <c r="MD18" i="28" s="1"/>
  <c r="II18" i="28"/>
  <c r="IG18" i="28"/>
  <c r="A19" i="28"/>
  <c r="SW19" i="28" l="1"/>
  <c r="SV19" i="28"/>
  <c r="SU19" i="28"/>
  <c r="SY19" i="28"/>
  <c r="SX19" i="28"/>
  <c r="SZ19" i="28"/>
  <c r="CD18" i="28"/>
  <c r="MC18" i="28"/>
  <c r="HY16" i="28"/>
  <c r="AB18" i="28"/>
  <c r="PG18" i="28"/>
  <c r="NB18" i="28"/>
  <c r="QS18" i="28"/>
  <c r="JZ18" i="28"/>
  <c r="DQ18" i="28"/>
  <c r="DX18" i="28"/>
  <c r="EA18" i="28"/>
  <c r="EK18" i="28"/>
  <c r="RM18" i="28"/>
  <c r="KZ18" i="28"/>
  <c r="LG18" i="28"/>
  <c r="JU18" i="28"/>
  <c r="KA18" i="28"/>
  <c r="GY18" i="28"/>
  <c r="EE18" i="28"/>
  <c r="LH18" i="28"/>
  <c r="LZ18" i="28"/>
  <c r="PF18" i="28"/>
  <c r="OX16" i="28"/>
  <c r="SB16" i="28"/>
  <c r="Z18" i="28"/>
  <c r="QQ18" i="28" s="1"/>
  <c r="DI18" i="28"/>
  <c r="JY18" i="28"/>
  <c r="DN18" i="28"/>
  <c r="GJ18" i="28"/>
  <c r="RR18" i="28" s="1"/>
  <c r="GX18" i="28"/>
  <c r="EI18" i="28"/>
  <c r="EC18" i="28"/>
  <c r="EH18" i="28"/>
  <c r="EG18" i="28"/>
  <c r="PH18" i="28"/>
  <c r="EO18" i="28"/>
  <c r="NJ18" i="28"/>
  <c r="H18" i="28"/>
  <c r="BZ18" i="28" s="1"/>
  <c r="JV18" i="28" s="1"/>
  <c r="DU18" i="28"/>
  <c r="KY18" i="28"/>
  <c r="LI18" i="28"/>
  <c r="PE18" i="28"/>
  <c r="SC16" i="28"/>
  <c r="KW16" i="28"/>
  <c r="RL16" i="28"/>
  <c r="OG16" i="28"/>
  <c r="BC18" i="28"/>
  <c r="CA18" i="28"/>
  <c r="JW18" i="28" s="1"/>
  <c r="CX18" i="28"/>
  <c r="AL18" i="28"/>
  <c r="AF18" i="28"/>
  <c r="BD18" i="28"/>
  <c r="BE18" i="28"/>
  <c r="CG18" i="28"/>
  <c r="JH18" i="28" s="1"/>
  <c r="CW18" i="28"/>
  <c r="GI18" i="28"/>
  <c r="CK18" i="28"/>
  <c r="GW18" i="28"/>
  <c r="GH18" i="28"/>
  <c r="BL18" i="28"/>
  <c r="BH18" i="28"/>
  <c r="FL18" i="28"/>
  <c r="HN18" i="28"/>
  <c r="HQ18" i="28"/>
  <c r="DJ18" i="28"/>
  <c r="FM18" i="28"/>
  <c r="FN18" i="28"/>
  <c r="ET18" i="28"/>
  <c r="DH18" i="28"/>
  <c r="EL18" i="28"/>
  <c r="JT18" i="28"/>
  <c r="KO18" i="28"/>
  <c r="KP18" i="28"/>
  <c r="NI18" i="28"/>
  <c r="MB18" i="28"/>
  <c r="BS18" i="28"/>
  <c r="RT16" i="28"/>
  <c r="LE16" i="28"/>
  <c r="OO16" i="28"/>
  <c r="SA16" i="28"/>
  <c r="SD16" i="28" s="1"/>
  <c r="G41" i="36"/>
  <c r="SI16" i="28"/>
  <c r="OW16" i="28"/>
  <c r="CB18" i="28"/>
  <c r="JX18" i="28" s="1"/>
  <c r="BI18" i="28"/>
  <c r="DE18" i="28"/>
  <c r="DK18" i="28"/>
  <c r="FG18" i="28"/>
  <c r="DG18" i="28"/>
  <c r="EM18" i="28"/>
  <c r="FQ18" i="28"/>
  <c r="HS18" i="28"/>
  <c r="HT18" i="28"/>
  <c r="ER18" i="28"/>
  <c r="RG18" i="28" s="1"/>
  <c r="JS18" i="28"/>
  <c r="LC18" i="28"/>
  <c r="JF18" i="28"/>
  <c r="KB18" i="28"/>
  <c r="KD18" i="28"/>
  <c r="NZ18" i="28"/>
  <c r="RO18" i="28"/>
  <c r="RN18" i="28"/>
  <c r="BW18" i="28"/>
  <c r="JM18" i="28" s="1"/>
  <c r="ON16" i="28"/>
  <c r="LD16" i="28"/>
  <c r="RS16" i="28"/>
  <c r="AE18" i="28"/>
  <c r="BB18" i="28"/>
  <c r="CH18" i="28"/>
  <c r="JI18" i="28" s="1"/>
  <c r="CV18" i="28"/>
  <c r="GK18" i="28"/>
  <c r="W18" i="28"/>
  <c r="AJ18" i="28"/>
  <c r="JP18" i="28" s="1"/>
  <c r="AA18" i="28"/>
  <c r="X18" i="28"/>
  <c r="GR18" i="28"/>
  <c r="CT18" i="28"/>
  <c r="CJ18" i="28"/>
  <c r="BY18" i="28"/>
  <c r="CM18" i="28"/>
  <c r="DC18" i="28"/>
  <c r="DD18" i="28"/>
  <c r="DL18" i="28"/>
  <c r="FO18" i="28"/>
  <c r="HO18" i="28"/>
  <c r="FT18" i="28"/>
  <c r="HU18" i="28"/>
  <c r="HW18" i="28"/>
  <c r="HR18" i="28"/>
  <c r="KX18" i="28"/>
  <c r="NK18" i="28"/>
  <c r="OA18" i="28"/>
  <c r="NY18" i="28"/>
  <c r="EV18" i="28"/>
  <c r="KK17" i="28"/>
  <c r="BR18" i="28"/>
  <c r="JN18" i="28" s="1"/>
  <c r="G42" i="36"/>
  <c r="SJ16" i="28"/>
  <c r="RU16" i="28"/>
  <c r="OP16" i="28"/>
  <c r="LF16" i="28"/>
  <c r="CF18" i="28"/>
  <c r="JG18" i="28" s="1"/>
  <c r="CL18" i="28"/>
  <c r="BJ18" i="28"/>
  <c r="ES18" i="28"/>
  <c r="DM18" i="28"/>
  <c r="FD18" i="28"/>
  <c r="FJ18" i="28"/>
  <c r="FK18" i="28"/>
  <c r="HM18" i="28"/>
  <c r="EN18" i="28"/>
  <c r="KT18" i="28" s="1"/>
  <c r="KQ18" i="28"/>
  <c r="OQ18" i="28"/>
  <c r="G43" i="36"/>
  <c r="SK16" i="28"/>
  <c r="OV16" i="28"/>
  <c r="OY16" i="28" s="1"/>
  <c r="MH18" i="28"/>
  <c r="MP18" i="28"/>
  <c r="MM18" i="28"/>
  <c r="OJ18" i="28" s="1"/>
  <c r="MG18" i="28"/>
  <c r="PI18" i="28"/>
  <c r="QO18" i="28" s="1"/>
  <c r="PO18" i="28"/>
  <c r="RF18" i="28" s="1"/>
  <c r="PV18" i="28"/>
  <c r="LY18" i="28"/>
  <c r="ME18" i="28"/>
  <c r="NL18" i="28" s="1"/>
  <c r="MK18" i="28"/>
  <c r="PQ18" i="28"/>
  <c r="PT18" i="28"/>
  <c r="PC18" i="28"/>
  <c r="QG18" i="28" s="1"/>
  <c r="PN18" i="28"/>
  <c r="MN18" i="28"/>
  <c r="OM18" i="28" s="1"/>
  <c r="NK17" i="28"/>
  <c r="OP17" i="28"/>
  <c r="QG17" i="28"/>
  <c r="NU17" i="28"/>
  <c r="RL17" i="28"/>
  <c r="QZ17" i="28"/>
  <c r="SQ14" i="28"/>
  <c r="OD17" i="28"/>
  <c r="RX17" i="28"/>
  <c r="KH17" i="28"/>
  <c r="SO14" i="28"/>
  <c r="KP17" i="28"/>
  <c r="KO17" i="28"/>
  <c r="KB17" i="28"/>
  <c r="RY15" i="28"/>
  <c r="SB15" i="28" s="1"/>
  <c r="F38" i="36" s="1"/>
  <c r="KL17" i="28"/>
  <c r="QF17" i="28"/>
  <c r="RH17" i="28"/>
  <c r="NZ17" i="28"/>
  <c r="NV17" i="28"/>
  <c r="KC17" i="28"/>
  <c r="RE17" i="28"/>
  <c r="FP19" i="28"/>
  <c r="GE19" i="28"/>
  <c r="EU19" i="28"/>
  <c r="DW19" i="28"/>
  <c r="BK19" i="28"/>
  <c r="FS19" i="28"/>
  <c r="GQ19" i="28"/>
  <c r="DT19" i="28"/>
  <c r="CS19" i="28"/>
  <c r="RD17" i="28"/>
  <c r="KS17" i="28"/>
  <c r="SC15" i="28"/>
  <c r="NY17" i="28"/>
  <c r="SI15" i="28"/>
  <c r="G38" i="36"/>
  <c r="RA17" i="28"/>
  <c r="QE17" i="28"/>
  <c r="GU17" i="28"/>
  <c r="OO17" i="28" s="1"/>
  <c r="GT17" i="28"/>
  <c r="ON17" i="28" s="1"/>
  <c r="SK15" i="28"/>
  <c r="G40" i="36"/>
  <c r="SJ15" i="28"/>
  <c r="G39" i="36"/>
  <c r="NJ17" i="28"/>
  <c r="KM17" i="28"/>
  <c r="MZ17" i="28"/>
  <c r="JD17" i="28"/>
  <c r="OV15" i="28"/>
  <c r="OY15" i="28" s="1"/>
  <c r="E40" i="36" s="1"/>
  <c r="SP14" i="28"/>
  <c r="LB17" i="28"/>
  <c r="RJ17" i="28"/>
  <c r="OB17" i="28"/>
  <c r="QW17" i="28"/>
  <c r="SA15" i="28"/>
  <c r="SD15" i="28" s="1"/>
  <c r="OU15" i="28"/>
  <c r="OX15" i="28" s="1"/>
  <c r="LL17" i="28"/>
  <c r="KU17" i="28"/>
  <c r="NL17" i="28"/>
  <c r="RG17" i="28"/>
  <c r="QQ17" i="28"/>
  <c r="RV17" i="28"/>
  <c r="QH17" i="28"/>
  <c r="OL17" i="28"/>
  <c r="NR17" i="28"/>
  <c r="QK17" i="28"/>
  <c r="JO17" i="28"/>
  <c r="LF17" i="28"/>
  <c r="RB17" i="28"/>
  <c r="KT17" i="28"/>
  <c r="KR17" i="28"/>
  <c r="OC17" i="28"/>
  <c r="OE17" i="28"/>
  <c r="JJ17" i="28"/>
  <c r="OS17" i="28"/>
  <c r="OT15" i="28"/>
  <c r="OW15" i="28" s="1"/>
  <c r="E38" i="36" s="1"/>
  <c r="NM17" i="28"/>
  <c r="OM17" i="28"/>
  <c r="NW17" i="28"/>
  <c r="NF17" i="28"/>
  <c r="NN17" i="28"/>
  <c r="RU17" i="28"/>
  <c r="RN17" i="28"/>
  <c r="RO17" i="28"/>
  <c r="NX17" i="28"/>
  <c r="KN17" i="28"/>
  <c r="RC17" i="28"/>
  <c r="JE17" i="28"/>
  <c r="NA17" i="28"/>
  <c r="NH17" i="28"/>
  <c r="QM17" i="28"/>
  <c r="JR17" i="28"/>
  <c r="KW17" i="28"/>
  <c r="QV17" i="28"/>
  <c r="NQ17" i="28"/>
  <c r="KG17" i="28"/>
  <c r="NC17" i="28"/>
  <c r="CB17" i="28"/>
  <c r="CA17" i="28"/>
  <c r="JW17" i="28" s="1"/>
  <c r="BZ17" i="28"/>
  <c r="LJ17" i="28"/>
  <c r="JP17" i="28"/>
  <c r="OG17" i="28"/>
  <c r="RI17" i="28"/>
  <c r="OK17" i="28"/>
  <c r="RP17" i="28"/>
  <c r="LA17" i="28"/>
  <c r="NG17" i="28"/>
  <c r="JQ17" i="28"/>
  <c r="QL17" i="28"/>
  <c r="OQ17" i="28"/>
  <c r="NS17" i="28"/>
  <c r="QX17" i="28"/>
  <c r="KI17" i="28"/>
  <c r="NP17" i="28"/>
  <c r="QU17" i="28"/>
  <c r="KF17" i="28"/>
  <c r="JL17" i="28"/>
  <c r="NE17" i="28"/>
  <c r="QJ17" i="28"/>
  <c r="SL14" i="28"/>
  <c r="LQ14" i="28"/>
  <c r="D35" i="36" s="1"/>
  <c r="QI17" i="28"/>
  <c r="ND17" i="28"/>
  <c r="JK17" i="28"/>
  <c r="OR17" i="28"/>
  <c r="RW17" i="28"/>
  <c r="LK17" i="28"/>
  <c r="NT17" i="28"/>
  <c r="KJ17" i="28"/>
  <c r="QY17" i="28"/>
  <c r="PA19" i="28"/>
  <c r="PB19" i="28"/>
  <c r="QC19" i="28"/>
  <c r="LU19" i="28"/>
  <c r="LV19" i="28"/>
  <c r="MX19" i="28"/>
  <c r="IP19" i="28"/>
  <c r="PO19" i="28" s="1"/>
  <c r="HJ19" i="28"/>
  <c r="HD19" i="28"/>
  <c r="HA19" i="28"/>
  <c r="HI19" i="28"/>
  <c r="HH19" i="28"/>
  <c r="HC19" i="28"/>
  <c r="HG19" i="28"/>
  <c r="HK19" i="28"/>
  <c r="HB19" i="28"/>
  <c r="GF19" i="28"/>
  <c r="GB19" i="28"/>
  <c r="HE19" i="28"/>
  <c r="GZ19" i="28"/>
  <c r="GA19" i="28"/>
  <c r="GD19" i="28"/>
  <c r="FZ19" i="28"/>
  <c r="HF19" i="28"/>
  <c r="FV19" i="28"/>
  <c r="GG19" i="28"/>
  <c r="FY19" i="28"/>
  <c r="FX19" i="28"/>
  <c r="FU19" i="28"/>
  <c r="FR19" i="28"/>
  <c r="FW19" i="28"/>
  <c r="HP19" i="28"/>
  <c r="HL19" i="28"/>
  <c r="GC19" i="28"/>
  <c r="FH19" i="28"/>
  <c r="FF19" i="28"/>
  <c r="FE19" i="28"/>
  <c r="DF19" i="28"/>
  <c r="FI19" i="28"/>
  <c r="EW19" i="28"/>
  <c r="EQ19" i="28"/>
  <c r="EF19" i="28"/>
  <c r="ED19" i="28"/>
  <c r="EP19" i="28"/>
  <c r="DB19" i="28"/>
  <c r="DZ19" i="28"/>
  <c r="EJ19" i="28"/>
  <c r="BX19" i="28"/>
  <c r="CQ19" i="28"/>
  <c r="CP19" i="28"/>
  <c r="CN19" i="28"/>
  <c r="BM19" i="28"/>
  <c r="CO19" i="28"/>
  <c r="CR19" i="28"/>
  <c r="GO19" i="28"/>
  <c r="GM19" i="28"/>
  <c r="GN19" i="28"/>
  <c r="GL19" i="28"/>
  <c r="CU19" i="28"/>
  <c r="DA19" i="28"/>
  <c r="DV19" i="28"/>
  <c r="GS19" i="28"/>
  <c r="CZ19" i="28"/>
  <c r="DY19" i="28"/>
  <c r="GP19" i="28"/>
  <c r="DP19" i="28"/>
  <c r="DO19" i="28"/>
  <c r="DS19" i="28"/>
  <c r="CY19" i="28"/>
  <c r="DR19" i="28"/>
  <c r="I19" i="28"/>
  <c r="CC19" i="28" s="1"/>
  <c r="BN19" i="28"/>
  <c r="BU19" i="28"/>
  <c r="AR19" i="28"/>
  <c r="BV19" i="28"/>
  <c r="BT19" i="28"/>
  <c r="BA19" i="28"/>
  <c r="AZ19" i="28"/>
  <c r="BQ19" i="28"/>
  <c r="AY19" i="28"/>
  <c r="BP19" i="28"/>
  <c r="BO19" i="28"/>
  <c r="AW19" i="28"/>
  <c r="BG19" i="28"/>
  <c r="AV19" i="28"/>
  <c r="AO19" i="28"/>
  <c r="U19" i="28"/>
  <c r="AX19" i="28"/>
  <c r="BF19" i="28"/>
  <c r="AU19" i="28"/>
  <c r="AT19" i="28"/>
  <c r="AS19" i="28"/>
  <c r="AQ19" i="28"/>
  <c r="AI19" i="28"/>
  <c r="AP19" i="28"/>
  <c r="AH19" i="28"/>
  <c r="O19" i="28"/>
  <c r="V19" i="28"/>
  <c r="C19" i="28"/>
  <c r="EC19" i="28" s="1"/>
  <c r="AM19" i="28"/>
  <c r="N19" i="28"/>
  <c r="Q19" i="28" s="1"/>
  <c r="K19" i="28"/>
  <c r="AG19" i="28" s="1"/>
  <c r="J19" i="28"/>
  <c r="G19" i="28"/>
  <c r="AB19" i="28" s="1"/>
  <c r="F19" i="28"/>
  <c r="CH19" i="28" s="1"/>
  <c r="E19" i="28"/>
  <c r="X19" i="28"/>
  <c r="D19" i="28"/>
  <c r="T19" i="28"/>
  <c r="L19" i="28"/>
  <c r="AJ19" i="28" s="1"/>
  <c r="R19" i="28"/>
  <c r="M19" i="28"/>
  <c r="AN19" i="28" s="1"/>
  <c r="P19" i="28"/>
  <c r="S19" i="28" s="1"/>
  <c r="TC18" i="28"/>
  <c r="TA18" i="28"/>
  <c r="TB18" i="28"/>
  <c r="TF18" i="28"/>
  <c r="TD18" i="28"/>
  <c r="LN15" i="28"/>
  <c r="E36" i="36"/>
  <c r="F36" i="36"/>
  <c r="SP15" i="28"/>
  <c r="SP16" i="28"/>
  <c r="SQ16" i="28"/>
  <c r="LP15" i="28"/>
  <c r="LS15" i="28" s="1"/>
  <c r="SO16" i="28"/>
  <c r="F35" i="36"/>
  <c r="E41" i="36"/>
  <c r="D37" i="36"/>
  <c r="SN14" i="28"/>
  <c r="SQ15" i="28"/>
  <c r="D36" i="36"/>
  <c r="SM14" i="28"/>
  <c r="LO15" i="28"/>
  <c r="LR15" i="28" s="1"/>
  <c r="E35" i="36"/>
  <c r="SG19" i="28"/>
  <c r="TB19" i="28" s="1"/>
  <c r="SH19" i="28"/>
  <c r="SF19" i="28"/>
  <c r="I45" i="36"/>
  <c r="J48" i="36"/>
  <c r="H48" i="36" s="1"/>
  <c r="J49" i="36"/>
  <c r="H49" i="36" s="1"/>
  <c r="I44" i="36"/>
  <c r="I46" i="36"/>
  <c r="J47" i="36"/>
  <c r="H47" i="36" s="1"/>
  <c r="QA19" i="28"/>
  <c r="PZ19" i="28"/>
  <c r="PX19" i="28"/>
  <c r="QB19" i="28"/>
  <c r="PY19" i="28"/>
  <c r="MU19" i="28"/>
  <c r="MW19" i="28"/>
  <c r="MT19" i="28"/>
  <c r="MV19" i="28"/>
  <c r="MS19" i="28"/>
  <c r="JB19" i="28"/>
  <c r="JA19" i="28"/>
  <c r="IV19" i="28" a="1"/>
  <c r="IV19" i="28" s="1"/>
  <c r="PU19" i="28" s="1"/>
  <c r="IU19" i="28" a="1"/>
  <c r="IU19" i="28" s="1"/>
  <c r="MO19" i="28" s="1"/>
  <c r="IW19" i="28" a="1"/>
  <c r="IW19" i="28" s="1"/>
  <c r="PV19" i="28" s="1"/>
  <c r="IZ19" i="28"/>
  <c r="IY19" i="28"/>
  <c r="IS19" i="28" a="1"/>
  <c r="IS19" i="28" s="1"/>
  <c r="MM19" i="28" s="1"/>
  <c r="IN19" i="28" a="1"/>
  <c r="IN19" i="28" s="1"/>
  <c r="PM19" i="28" s="1"/>
  <c r="IT19" i="28" a="1"/>
  <c r="IT19" i="28" s="1"/>
  <c r="PS19" i="28" s="1"/>
  <c r="IR19" i="28" a="1"/>
  <c r="IR19" i="28" s="1"/>
  <c r="PQ19" i="28" s="1"/>
  <c r="IQ19" i="28" a="1"/>
  <c r="IQ19" i="28" s="1"/>
  <c r="MK19" i="28" s="1"/>
  <c r="IO19" i="28" a="1"/>
  <c r="IO19" i="28" s="1"/>
  <c r="MI19" i="28" s="1"/>
  <c r="IM19" i="28" a="1"/>
  <c r="IM19" i="28" s="1"/>
  <c r="MG19" i="28" s="1"/>
  <c r="IK19" i="28"/>
  <c r="MD19" i="28" s="1"/>
  <c r="IC19" i="28"/>
  <c r="LX19" i="28" s="1"/>
  <c r="IG19" i="28"/>
  <c r="IF19" i="28"/>
  <c r="IH19" i="28"/>
  <c r="PD19" i="28" s="1"/>
  <c r="II19" i="28"/>
  <c r="ID19" i="28"/>
  <c r="IJ19" i="28"/>
  <c r="IE19" i="28"/>
  <c r="PJ19" i="28" s="1"/>
  <c r="A20" i="28"/>
  <c r="SW20" i="28" l="1"/>
  <c r="SV20" i="28"/>
  <c r="SU20" i="28"/>
  <c r="SZ20" i="28"/>
  <c r="SY20" i="28"/>
  <c r="SX20" i="28"/>
  <c r="KL18" i="28"/>
  <c r="JI19" i="28"/>
  <c r="MA19" i="28"/>
  <c r="RE18" i="28"/>
  <c r="NA19" i="28"/>
  <c r="DQ19" i="28"/>
  <c r="EH19" i="28"/>
  <c r="LH19" i="28"/>
  <c r="PG19" i="28"/>
  <c r="QP18" i="28"/>
  <c r="RV18" i="28"/>
  <c r="JO18" i="28"/>
  <c r="W19" i="28"/>
  <c r="Y19" i="28"/>
  <c r="DX19" i="28"/>
  <c r="KQ19" i="28"/>
  <c r="DU19" i="28"/>
  <c r="EI19" i="28"/>
  <c r="EB19" i="28"/>
  <c r="EG19" i="28"/>
  <c r="OH19" i="28"/>
  <c r="NN18" i="28"/>
  <c r="OC18" i="28"/>
  <c r="OH18" i="28"/>
  <c r="QN18" i="28"/>
  <c r="Z19" i="28"/>
  <c r="JS19" i="28"/>
  <c r="EK19" i="28"/>
  <c r="EE19" i="28"/>
  <c r="OJ19" i="28"/>
  <c r="LG19" i="28"/>
  <c r="LI19" i="28"/>
  <c r="RA18" i="28"/>
  <c r="KR18" i="28"/>
  <c r="OI18" i="28"/>
  <c r="NK19" i="28"/>
  <c r="JY19" i="28"/>
  <c r="DN19" i="28"/>
  <c r="KO19" i="28" s="1"/>
  <c r="EA19" i="28"/>
  <c r="OI19" i="28"/>
  <c r="RD18" i="28"/>
  <c r="QS19" i="28"/>
  <c r="KD19" i="28"/>
  <c r="KB19" i="28"/>
  <c r="QQ19" i="28"/>
  <c r="BS19" i="28"/>
  <c r="EV19" i="28"/>
  <c r="FT19" i="28"/>
  <c r="BL19" i="28"/>
  <c r="BY19" i="28"/>
  <c r="JO19" i="28" s="1"/>
  <c r="BR19" i="28"/>
  <c r="EO19" i="28"/>
  <c r="FQ19" i="28"/>
  <c r="BW19" i="28"/>
  <c r="FG19" i="28"/>
  <c r="FD19" i="28"/>
  <c r="BE19" i="28"/>
  <c r="HW19" i="28"/>
  <c r="ET19" i="28"/>
  <c r="FM19" i="28"/>
  <c r="BB19" i="28"/>
  <c r="BD19" i="28"/>
  <c r="ES19" i="28"/>
  <c r="ER19" i="28"/>
  <c r="HV19" i="28"/>
  <c r="EN19" i="28"/>
  <c r="HU19" i="28"/>
  <c r="FJ19" i="28"/>
  <c r="DM19" i="28"/>
  <c r="DL19" i="28"/>
  <c r="DK19" i="28"/>
  <c r="EM19" i="28"/>
  <c r="EL19" i="28"/>
  <c r="FO19" i="28"/>
  <c r="FN19" i="28"/>
  <c r="BI19" i="28"/>
  <c r="BH19" i="28"/>
  <c r="BC19" i="28"/>
  <c r="FL19" i="28"/>
  <c r="FK19" i="28"/>
  <c r="BJ19" i="28"/>
  <c r="DH19" i="28"/>
  <c r="GV18" i="28"/>
  <c r="GU18" i="28"/>
  <c r="GT18" i="28"/>
  <c r="HS19" i="28"/>
  <c r="HR19" i="28"/>
  <c r="HT19" i="28"/>
  <c r="GI19" i="28"/>
  <c r="GH19" i="28"/>
  <c r="GW19" i="28"/>
  <c r="GJ19" i="28"/>
  <c r="AA19" i="28"/>
  <c r="GR19" i="28"/>
  <c r="GY19" i="28"/>
  <c r="GX19" i="28"/>
  <c r="H19" i="28"/>
  <c r="HQ19" i="28"/>
  <c r="HO19" i="28"/>
  <c r="HN19" i="28"/>
  <c r="HM19" i="28"/>
  <c r="GK19" i="28"/>
  <c r="JN19" i="28"/>
  <c r="AE19" i="28"/>
  <c r="AF19" i="28"/>
  <c r="AD19" i="28"/>
  <c r="JM19" i="28"/>
  <c r="AL19" i="28"/>
  <c r="AK19" i="28"/>
  <c r="CG19" i="28"/>
  <c r="JH19" i="28" s="1"/>
  <c r="CD19" i="28"/>
  <c r="JZ19" i="28" s="1"/>
  <c r="CV19" i="28"/>
  <c r="DI19" i="28"/>
  <c r="DJ19" i="28"/>
  <c r="KR19" i="28"/>
  <c r="KS19" i="28"/>
  <c r="LJ19" i="28"/>
  <c r="JD19" i="28"/>
  <c r="JF19" i="28"/>
  <c r="NI19" i="28"/>
  <c r="OC19" i="28"/>
  <c r="LZ19" i="28"/>
  <c r="PE19" i="28"/>
  <c r="PH19" i="28"/>
  <c r="RV19" i="28"/>
  <c r="LJ18" i="28"/>
  <c r="RB18" i="28"/>
  <c r="KM18" i="28"/>
  <c r="NW18" i="28"/>
  <c r="NV18" i="28"/>
  <c r="KS18" i="28"/>
  <c r="KG18" i="28"/>
  <c r="QV18" i="28"/>
  <c r="NQ18" i="28"/>
  <c r="RH18" i="28"/>
  <c r="CX19" i="28"/>
  <c r="DC19" i="28"/>
  <c r="DG19" i="28"/>
  <c r="JU19" i="28"/>
  <c r="JT19" i="28"/>
  <c r="KT19" i="28"/>
  <c r="KX19" i="28"/>
  <c r="KY19" i="28"/>
  <c r="KZ19" i="28"/>
  <c r="KP19" i="28"/>
  <c r="JE19" i="28"/>
  <c r="MZ19" i="28"/>
  <c r="NB19" i="28"/>
  <c r="MB19" i="28"/>
  <c r="PF19" i="28"/>
  <c r="RF19" i="28"/>
  <c r="RD19" i="28"/>
  <c r="RK16" i="28"/>
  <c r="KV16" i="28"/>
  <c r="OF16" i="28"/>
  <c r="QW18" i="28"/>
  <c r="NR18" i="28"/>
  <c r="OV18" i="28" s="1"/>
  <c r="KH18" i="28"/>
  <c r="MZ18" i="28"/>
  <c r="QE18" i="28"/>
  <c r="JD18" i="28"/>
  <c r="HY18" i="28"/>
  <c r="NC18" i="28"/>
  <c r="JJ18" i="28"/>
  <c r="QH18" i="28"/>
  <c r="RQ18" i="28"/>
  <c r="OL18" i="28"/>
  <c r="LB18" i="28"/>
  <c r="QZ18" i="28"/>
  <c r="NU18" i="28"/>
  <c r="KK18" i="28"/>
  <c r="OB18" i="28"/>
  <c r="NF18" i="28"/>
  <c r="CE19" i="28"/>
  <c r="KA19" i="28" s="1"/>
  <c r="CJ19" i="28"/>
  <c r="CT19" i="28"/>
  <c r="CL19" i="28"/>
  <c r="NJ19" i="28"/>
  <c r="OD19" i="28"/>
  <c r="OB19" i="28"/>
  <c r="MC19" i="28"/>
  <c r="RW18" i="28"/>
  <c r="OR18" i="28"/>
  <c r="LK18" i="28"/>
  <c r="KN18" i="28"/>
  <c r="NX18" i="28"/>
  <c r="RC18" i="28"/>
  <c r="QF18" i="28"/>
  <c r="RZ18" i="28" s="1"/>
  <c r="JE18" i="28"/>
  <c r="HZ18" i="28"/>
  <c r="NA18" i="28"/>
  <c r="OU18" i="28" s="1"/>
  <c r="QL18" i="28"/>
  <c r="NG18" i="28"/>
  <c r="JQ18" i="28"/>
  <c r="OS18" i="28"/>
  <c r="LL18" i="28"/>
  <c r="RX18" i="28"/>
  <c r="OK18" i="28"/>
  <c r="LA18" i="28"/>
  <c r="RP18" i="28"/>
  <c r="KJ18" i="28"/>
  <c r="NT18" i="28"/>
  <c r="QY18" i="28"/>
  <c r="QJ18" i="28"/>
  <c r="NE18" i="28"/>
  <c r="JL18" i="28"/>
  <c r="RI18" i="28"/>
  <c r="QK18" i="28"/>
  <c r="CF19" i="28"/>
  <c r="JG19" i="28" s="1"/>
  <c r="CK19" i="28"/>
  <c r="CW19" i="28"/>
  <c r="CM19" i="28"/>
  <c r="DD19" i="28"/>
  <c r="DE19" i="28"/>
  <c r="KL19" i="28" s="1"/>
  <c r="KU16" i="28"/>
  <c r="RJ16" i="28"/>
  <c r="OE16" i="28"/>
  <c r="OD18" i="28"/>
  <c r="QU18" i="28"/>
  <c r="KF18" i="28"/>
  <c r="NP18" i="28"/>
  <c r="QR18" i="28"/>
  <c r="NM18" i="28"/>
  <c r="KC18" i="28"/>
  <c r="QX18" i="28"/>
  <c r="NS18" i="28"/>
  <c r="KI18" i="28"/>
  <c r="OF17" i="28"/>
  <c r="OU17" i="28" s="1"/>
  <c r="SA18" i="28"/>
  <c r="IA18" i="28"/>
  <c r="NH18" i="28"/>
  <c r="JR18" i="28"/>
  <c r="QM18" i="28"/>
  <c r="QI18" i="28"/>
  <c r="JK18" i="28"/>
  <c r="ND18" i="28"/>
  <c r="MN19" i="28"/>
  <c r="MH19" i="28"/>
  <c r="PC19" i="28"/>
  <c r="QF19" i="28" s="1"/>
  <c r="PL19" i="28"/>
  <c r="MQ19" i="28"/>
  <c r="PR19" i="28"/>
  <c r="RN19" i="28" s="1"/>
  <c r="LY19" i="28"/>
  <c r="ML19" i="28"/>
  <c r="PP19" i="28"/>
  <c r="RH19" i="28" s="1"/>
  <c r="PN19" i="28"/>
  <c r="ME19" i="28"/>
  <c r="NL19" i="28" s="1"/>
  <c r="MP19" i="28"/>
  <c r="PI19" i="28"/>
  <c r="QO19" i="28" s="1"/>
  <c r="PT19" i="28"/>
  <c r="MJ19" i="28"/>
  <c r="OA19" i="28" s="1"/>
  <c r="SO15" i="28"/>
  <c r="KV17" i="28"/>
  <c r="RT17" i="28"/>
  <c r="RZ17" i="28" s="1"/>
  <c r="LE17" i="28"/>
  <c r="FS20" i="28"/>
  <c r="GQ20" i="28"/>
  <c r="DT20" i="28"/>
  <c r="CS20" i="28"/>
  <c r="GE20" i="28"/>
  <c r="BK20" i="28"/>
  <c r="DW20" i="28"/>
  <c r="EU20" i="28"/>
  <c r="FP20" i="28"/>
  <c r="RS17" i="28"/>
  <c r="RY17" i="28" s="1"/>
  <c r="LD17" i="28"/>
  <c r="SA17" i="28"/>
  <c r="OT17" i="28"/>
  <c r="OV17" i="28"/>
  <c r="LQ15" i="28"/>
  <c r="D38" i="36" s="1"/>
  <c r="JX17" i="28"/>
  <c r="IA17" i="28"/>
  <c r="JV17" i="28"/>
  <c r="HY17" i="28"/>
  <c r="HZ17" i="28"/>
  <c r="PB20" i="28"/>
  <c r="PA20" i="28"/>
  <c r="QC20" i="28"/>
  <c r="LV20" i="28"/>
  <c r="LU20" i="28"/>
  <c r="MX20" i="28"/>
  <c r="IP20" i="28"/>
  <c r="MJ20" i="28" s="1"/>
  <c r="HK20" i="28"/>
  <c r="HF20" i="28"/>
  <c r="HE20" i="28"/>
  <c r="HB20" i="28"/>
  <c r="HJ20" i="28"/>
  <c r="HD20" i="28"/>
  <c r="HI20" i="28"/>
  <c r="HH20" i="28"/>
  <c r="HC20" i="28"/>
  <c r="GZ20" i="28"/>
  <c r="GG20" i="28"/>
  <c r="GC20" i="28"/>
  <c r="FY20" i="28"/>
  <c r="GF20" i="28"/>
  <c r="GB20" i="28"/>
  <c r="HG20" i="28"/>
  <c r="GA20" i="28"/>
  <c r="FW20" i="28"/>
  <c r="HA20" i="28"/>
  <c r="FZ20" i="28"/>
  <c r="FV20" i="28"/>
  <c r="GD20" i="28"/>
  <c r="FX20" i="28"/>
  <c r="FU20" i="28"/>
  <c r="FR20" i="28"/>
  <c r="HP20" i="28"/>
  <c r="FI20" i="28"/>
  <c r="FF20" i="28"/>
  <c r="HL20" i="28"/>
  <c r="FH20" i="28"/>
  <c r="FE20" i="28"/>
  <c r="DB20" i="28"/>
  <c r="ED20" i="28"/>
  <c r="DZ20" i="28"/>
  <c r="DF20" i="28"/>
  <c r="EJ20" i="28"/>
  <c r="EF20" i="28"/>
  <c r="EP20" i="28"/>
  <c r="EW20" i="28"/>
  <c r="EQ20" i="28"/>
  <c r="BM20" i="28"/>
  <c r="CR20" i="28"/>
  <c r="BX20" i="28"/>
  <c r="CQ20" i="28"/>
  <c r="CO20" i="28"/>
  <c r="CP20" i="28"/>
  <c r="CN20" i="28"/>
  <c r="GS20" i="28"/>
  <c r="GP20" i="28"/>
  <c r="GO20" i="28"/>
  <c r="GM20" i="28"/>
  <c r="CY20" i="28"/>
  <c r="GN20" i="28"/>
  <c r="DV20" i="28"/>
  <c r="DR20" i="28"/>
  <c r="DS20" i="28"/>
  <c r="DO20" i="28"/>
  <c r="CZ20" i="28"/>
  <c r="DA20" i="28"/>
  <c r="DY20" i="28"/>
  <c r="GL20" i="28"/>
  <c r="CU20" i="28"/>
  <c r="DP20" i="28"/>
  <c r="CC20" i="28"/>
  <c r="I20" i="28"/>
  <c r="CD20" i="28" s="1"/>
  <c r="BN20" i="28"/>
  <c r="BU20" i="28"/>
  <c r="BP20" i="28"/>
  <c r="BO20" i="28"/>
  <c r="AR20" i="28"/>
  <c r="BA20" i="28"/>
  <c r="BV20" i="28"/>
  <c r="AZ20" i="28"/>
  <c r="BT20" i="28"/>
  <c r="AY20" i="28"/>
  <c r="AW20" i="28"/>
  <c r="BQ20" i="28"/>
  <c r="AV20" i="28"/>
  <c r="AQ20" i="28"/>
  <c r="AP20" i="28"/>
  <c r="AO20" i="28"/>
  <c r="AI20" i="28"/>
  <c r="AX20" i="28"/>
  <c r="AH20" i="28"/>
  <c r="AU20" i="28"/>
  <c r="BG20" i="28"/>
  <c r="AT20" i="28"/>
  <c r="BF20" i="28"/>
  <c r="AS20" i="28"/>
  <c r="U20" i="28"/>
  <c r="F20" i="28"/>
  <c r="Y20" i="28" s="1"/>
  <c r="P20" i="28"/>
  <c r="S20" i="28" s="1"/>
  <c r="D20" i="28"/>
  <c r="AM20" i="28"/>
  <c r="O20" i="28"/>
  <c r="R20" i="28" s="1"/>
  <c r="M20" i="28"/>
  <c r="AN20" i="28" s="1"/>
  <c r="N20" i="28"/>
  <c r="Q20" i="28" s="1"/>
  <c r="L20" i="28"/>
  <c r="AK20" i="28" s="1"/>
  <c r="K20" i="28"/>
  <c r="J20" i="28"/>
  <c r="AE20" i="28" s="1"/>
  <c r="G20" i="28"/>
  <c r="AA20" i="28" s="1"/>
  <c r="E20" i="28"/>
  <c r="W20" i="28"/>
  <c r="V20" i="28"/>
  <c r="C20" i="28"/>
  <c r="EI20" i="28" s="1"/>
  <c r="AG20" i="28"/>
  <c r="T20" i="28"/>
  <c r="F40" i="36"/>
  <c r="LN16" i="28"/>
  <c r="TF19" i="28"/>
  <c r="TC19" i="28"/>
  <c r="TA19" i="28"/>
  <c r="TD19" i="28"/>
  <c r="TE19" i="28"/>
  <c r="LP16" i="28"/>
  <c r="LS16" i="28" s="1"/>
  <c r="D43" i="36" s="1"/>
  <c r="SL15" i="28"/>
  <c r="F39" i="36"/>
  <c r="F43" i="36"/>
  <c r="E43" i="36"/>
  <c r="LO16" i="28"/>
  <c r="D39" i="36"/>
  <c r="SM15" i="28"/>
  <c r="D40" i="36"/>
  <c r="SN15" i="28"/>
  <c r="F41" i="36"/>
  <c r="E39" i="36"/>
  <c r="SG20" i="28"/>
  <c r="SF20" i="28"/>
  <c r="SH20" i="28"/>
  <c r="J51" i="36"/>
  <c r="H51" i="36" s="1"/>
  <c r="J50" i="36"/>
  <c r="H50" i="36" s="1"/>
  <c r="I48" i="36"/>
  <c r="I47" i="36"/>
  <c r="I49" i="36"/>
  <c r="J52" i="36"/>
  <c r="H52" i="36" s="1"/>
  <c r="PZ20" i="28"/>
  <c r="PY20" i="28"/>
  <c r="QA20" i="28"/>
  <c r="PX20" i="28"/>
  <c r="QB20" i="28"/>
  <c r="MT20" i="28"/>
  <c r="MS20" i="28"/>
  <c r="MW20" i="28"/>
  <c r="MU20" i="28"/>
  <c r="MV20" i="28"/>
  <c r="JB20" i="28"/>
  <c r="IZ20" i="28"/>
  <c r="IY20" i="28"/>
  <c r="IS20" i="28" a="1"/>
  <c r="IS20" i="28" s="1"/>
  <c r="PR20" i="28" s="1"/>
  <c r="IN20" i="28" a="1"/>
  <c r="IN20" i="28" s="1"/>
  <c r="PM20" i="28" s="1"/>
  <c r="JA20" i="28"/>
  <c r="IV20" i="28" a="1"/>
  <c r="IV20" i="28" s="1"/>
  <c r="MP20" i="28" s="1"/>
  <c r="IU20" i="28" a="1"/>
  <c r="IU20" i="28" s="1"/>
  <c r="PT20" i="28" s="1"/>
  <c r="IW20" i="28" a="1"/>
  <c r="IW20" i="28" s="1"/>
  <c r="MQ20" i="28" s="1"/>
  <c r="IR20" i="28" a="1"/>
  <c r="IR20" i="28" s="1"/>
  <c r="ML20" i="28" s="1"/>
  <c r="IQ20" i="28" a="1"/>
  <c r="IQ20" i="28" s="1"/>
  <c r="PP20" i="28" s="1"/>
  <c r="IM20" i="28" a="1"/>
  <c r="IM20" i="28" s="1"/>
  <c r="PL20" i="28" s="1"/>
  <c r="IO20" i="28" a="1"/>
  <c r="IO20" i="28" s="1"/>
  <c r="PN20" i="28" s="1"/>
  <c r="IT20" i="28" a="1"/>
  <c r="IT20" i="28" s="1"/>
  <c r="PS20" i="28" s="1"/>
  <c r="II20" i="28"/>
  <c r="IJ20" i="28"/>
  <c r="IE20" i="28"/>
  <c r="PJ20" i="28" s="1"/>
  <c r="IK20" i="28"/>
  <c r="PI20" i="28" s="1"/>
  <c r="IC20" i="28"/>
  <c r="PC20" i="28" s="1"/>
  <c r="IG20" i="28"/>
  <c r="ID20" i="28"/>
  <c r="IF20" i="28"/>
  <c r="IH20" i="28"/>
  <c r="PD20" i="28" s="1"/>
  <c r="A21" i="28"/>
  <c r="SW21" i="28" l="1"/>
  <c r="SV21" i="28"/>
  <c r="SU21" i="28"/>
  <c r="SZ21" i="28"/>
  <c r="SX21" i="28"/>
  <c r="SY21" i="28"/>
  <c r="AL20" i="28"/>
  <c r="ES20" i="28"/>
  <c r="AJ20" i="28"/>
  <c r="AB20" i="28"/>
  <c r="PG20" i="28"/>
  <c r="Z20" i="28"/>
  <c r="RE19" i="28"/>
  <c r="BR20" i="28"/>
  <c r="CE20" i="28"/>
  <c r="LZ20" i="28"/>
  <c r="JT20" i="28"/>
  <c r="JY20" i="28"/>
  <c r="EE20" i="28"/>
  <c r="EH20" i="28"/>
  <c r="LI20" i="28"/>
  <c r="PH20" i="28"/>
  <c r="RO19" i="28"/>
  <c r="NZ19" i="28"/>
  <c r="OQ19" i="28"/>
  <c r="NN19" i="28"/>
  <c r="QG19" i="28"/>
  <c r="QE20" i="28"/>
  <c r="KB20" i="28"/>
  <c r="JU20" i="28"/>
  <c r="KQ20" i="28"/>
  <c r="DN20" i="28"/>
  <c r="DU20" i="28"/>
  <c r="EK20" i="28"/>
  <c r="EA20" i="28"/>
  <c r="LH20" i="28"/>
  <c r="QE19" i="28"/>
  <c r="RM19" i="28"/>
  <c r="QN19" i="28"/>
  <c r="NY19" i="28"/>
  <c r="RI19" i="28"/>
  <c r="SN16" i="28"/>
  <c r="GR20" i="28"/>
  <c r="DG20" i="28"/>
  <c r="JZ20" i="28"/>
  <c r="DQ20" i="28"/>
  <c r="EB20" i="28"/>
  <c r="EG20" i="28"/>
  <c r="KY20" i="28"/>
  <c r="LG20" i="28"/>
  <c r="PF20" i="28"/>
  <c r="OX18" i="28"/>
  <c r="QP19" i="28"/>
  <c r="QN20" i="28"/>
  <c r="KA20" i="28"/>
  <c r="DX20" i="28"/>
  <c r="NZ20" i="28" s="1"/>
  <c r="EC20" i="28"/>
  <c r="RM20" i="28"/>
  <c r="RG19" i="28"/>
  <c r="JQ20" i="28"/>
  <c r="JN20" i="28"/>
  <c r="SL16" i="28"/>
  <c r="LQ16" i="28"/>
  <c r="D41" i="36" s="1"/>
  <c r="BB20" i="28"/>
  <c r="AF20" i="28"/>
  <c r="CH20" i="28"/>
  <c r="JI20" i="28" s="1"/>
  <c r="CJ20" i="28"/>
  <c r="CK20" i="28"/>
  <c r="GW20" i="28"/>
  <c r="CL20" i="28"/>
  <c r="GJ20" i="28"/>
  <c r="CM20" i="28"/>
  <c r="BJ20" i="28"/>
  <c r="DD20" i="28"/>
  <c r="DK20" i="28"/>
  <c r="DL20" i="28"/>
  <c r="DE20" i="28"/>
  <c r="FK20" i="28"/>
  <c r="HM20" i="28"/>
  <c r="HV20" i="28"/>
  <c r="DI20" i="28"/>
  <c r="HS20" i="28"/>
  <c r="HU20" i="28"/>
  <c r="KZ20" i="28"/>
  <c r="JD20" i="28"/>
  <c r="NY20" i="28"/>
  <c r="OA20" i="28"/>
  <c r="MA20" i="28"/>
  <c r="QP20" i="28"/>
  <c r="QO20" i="28"/>
  <c r="QS20" i="28"/>
  <c r="RN20" i="28"/>
  <c r="BS20" i="28"/>
  <c r="G49" i="36"/>
  <c r="SK18" i="28"/>
  <c r="KN19" i="28"/>
  <c r="RC19" i="28"/>
  <c r="NX19" i="28"/>
  <c r="RK18" i="28"/>
  <c r="OF18" i="28"/>
  <c r="KV18" i="28"/>
  <c r="RY18" i="28"/>
  <c r="SB18" i="28" s="1"/>
  <c r="OY18" i="28"/>
  <c r="NU19" i="28"/>
  <c r="QZ19" i="28"/>
  <c r="KK19" i="28"/>
  <c r="NH19" i="28"/>
  <c r="JR19" i="28"/>
  <c r="QM19" i="28"/>
  <c r="OK19" i="28"/>
  <c r="RP19" i="28"/>
  <c r="LA19" i="28"/>
  <c r="QI19" i="28"/>
  <c r="ND19" i="28"/>
  <c r="JK19" i="28"/>
  <c r="JL19" i="28"/>
  <c r="QJ19" i="28"/>
  <c r="NE19" i="28"/>
  <c r="TB20" i="28"/>
  <c r="BE20" i="28"/>
  <c r="CV20" i="28"/>
  <c r="GK20" i="28"/>
  <c r="CW20" i="28"/>
  <c r="GY20" i="28"/>
  <c r="BI20" i="28"/>
  <c r="BH20" i="28"/>
  <c r="FJ20" i="28"/>
  <c r="FN20" i="28"/>
  <c r="DH20" i="28"/>
  <c r="EL20" i="28"/>
  <c r="DJ20" i="28"/>
  <c r="EN20" i="28"/>
  <c r="KP20" i="28"/>
  <c r="JF20" i="28"/>
  <c r="MB20" i="28"/>
  <c r="QQ20" i="28"/>
  <c r="QG20" i="28"/>
  <c r="SD18" i="28"/>
  <c r="KF19" i="28"/>
  <c r="NP19" i="28"/>
  <c r="OT19" i="28" s="1"/>
  <c r="QU19" i="28"/>
  <c r="OE18" i="28"/>
  <c r="KU18" i="28"/>
  <c r="RJ18" i="28"/>
  <c r="RA19" i="28"/>
  <c r="NG19" i="28"/>
  <c r="QL19" i="28"/>
  <c r="JQ19" i="28"/>
  <c r="RW19" i="28"/>
  <c r="OR19" i="28"/>
  <c r="LK19" i="28"/>
  <c r="CB19" i="28"/>
  <c r="BZ19" i="28"/>
  <c r="JV19" i="28" s="1"/>
  <c r="CA19" i="28"/>
  <c r="QR19" i="28"/>
  <c r="NM19" i="28"/>
  <c r="KC19" i="28"/>
  <c r="RK19" i="28"/>
  <c r="OL19" i="28"/>
  <c r="LB19" i="28"/>
  <c r="RQ19" i="28"/>
  <c r="RS18" i="28"/>
  <c r="ON18" i="28"/>
  <c r="LD18" i="28"/>
  <c r="QH19" i="28"/>
  <c r="NC19" i="28"/>
  <c r="JJ19" i="28"/>
  <c r="NV19" i="28"/>
  <c r="GT19" i="28"/>
  <c r="GU19" i="28"/>
  <c r="GV19" i="28"/>
  <c r="AD20" i="28"/>
  <c r="X20" i="28"/>
  <c r="BC20" i="28"/>
  <c r="CF20" i="28"/>
  <c r="JG20" i="28" s="1"/>
  <c r="BD20" i="28"/>
  <c r="H20" i="28"/>
  <c r="GX20" i="28"/>
  <c r="GI20" i="28"/>
  <c r="CT20" i="28"/>
  <c r="BY20" i="28"/>
  <c r="DC20" i="28"/>
  <c r="FD20" i="28"/>
  <c r="FG20" i="28"/>
  <c r="FQ20" i="28"/>
  <c r="FL20" i="28"/>
  <c r="HN20" i="28"/>
  <c r="ER20" i="28"/>
  <c r="EM20" i="28"/>
  <c r="ET20" i="28"/>
  <c r="JS20" i="28"/>
  <c r="KX20" i="28"/>
  <c r="KL20" i="28"/>
  <c r="KC20" i="28"/>
  <c r="EO20" i="28"/>
  <c r="MC20" i="28"/>
  <c r="QR20" i="28"/>
  <c r="RO20" i="28"/>
  <c r="KJ19" i="28"/>
  <c r="QY19" i="28"/>
  <c r="NT19" i="28"/>
  <c r="SC18" i="28"/>
  <c r="G47" i="36"/>
  <c r="SI18" i="28"/>
  <c r="OT18" i="28"/>
  <c r="OW18" i="28" s="1"/>
  <c r="RK17" i="28"/>
  <c r="QX19" i="28"/>
  <c r="NS19" i="28"/>
  <c r="KI19" i="28"/>
  <c r="OS19" i="28"/>
  <c r="LL19" i="28"/>
  <c r="RX19" i="28"/>
  <c r="RR19" i="28"/>
  <c r="LC19" i="28"/>
  <c r="OM19" i="28"/>
  <c r="OO18" i="28"/>
  <c r="LE18" i="28"/>
  <c r="RT18" i="28"/>
  <c r="LR16" i="28"/>
  <c r="D42" i="36" s="1"/>
  <c r="CG20" i="28"/>
  <c r="JH20" i="28" s="1"/>
  <c r="GH20" i="28"/>
  <c r="CX20" i="28"/>
  <c r="BL20" i="28"/>
  <c r="FM20" i="28"/>
  <c r="DM20" i="28"/>
  <c r="HO20" i="28"/>
  <c r="FT20" i="28"/>
  <c r="FO20" i="28"/>
  <c r="HQ20" i="28"/>
  <c r="HW20" i="28"/>
  <c r="HR20" i="28"/>
  <c r="HT20" i="28"/>
  <c r="KD20" i="28"/>
  <c r="EV20" i="28"/>
  <c r="PE20" i="28"/>
  <c r="QL20" i="28" s="1"/>
  <c r="BW20" i="28"/>
  <c r="JM20" i="28" s="1"/>
  <c r="QV19" i="28"/>
  <c r="RZ19" i="28" s="1"/>
  <c r="NQ19" i="28"/>
  <c r="OU19" i="28" s="1"/>
  <c r="KG19" i="28"/>
  <c r="G48" i="36"/>
  <c r="SJ18" i="28"/>
  <c r="QW19" i="28"/>
  <c r="NR19" i="28"/>
  <c r="OV19" i="28" s="1"/>
  <c r="KH19" i="28"/>
  <c r="KM19" i="28"/>
  <c r="NW19" i="28"/>
  <c r="RB19" i="28"/>
  <c r="JP19" i="28"/>
  <c r="QK19" i="28"/>
  <c r="NF19" i="28"/>
  <c r="LF18" i="28"/>
  <c r="OP18" i="28"/>
  <c r="RU18" i="28"/>
  <c r="OG18" i="28"/>
  <c r="RL18" i="28"/>
  <c r="KW18" i="28"/>
  <c r="LY20" i="28"/>
  <c r="MD20" i="28"/>
  <c r="NI20" i="28" s="1"/>
  <c r="MO20" i="28"/>
  <c r="MI20" i="28"/>
  <c r="PQ20" i="28"/>
  <c r="LX20" i="28"/>
  <c r="NB20" i="28" s="1"/>
  <c r="MN20" i="28"/>
  <c r="MH20" i="28"/>
  <c r="MM20" i="28"/>
  <c r="OJ20" i="28" s="1"/>
  <c r="PO20" i="28"/>
  <c r="RE20" i="28" s="1"/>
  <c r="PV20" i="28"/>
  <c r="MG20" i="28"/>
  <c r="PU20" i="28"/>
  <c r="ME20" i="28"/>
  <c r="NN20" i="28" s="1"/>
  <c r="MK20" i="28"/>
  <c r="GQ21" i="28"/>
  <c r="DT21" i="28"/>
  <c r="CS21" i="28"/>
  <c r="FS21" i="28"/>
  <c r="FP21" i="28"/>
  <c r="GE21" i="28"/>
  <c r="EU21" i="28"/>
  <c r="DW21" i="28"/>
  <c r="BK21" i="28"/>
  <c r="SI17" i="28"/>
  <c r="G44" i="36"/>
  <c r="SK17" i="28"/>
  <c r="G46" i="36"/>
  <c r="SJ17" i="28"/>
  <c r="G45" i="36"/>
  <c r="OW17" i="28"/>
  <c r="SC17" i="28"/>
  <c r="F45" i="36" s="1"/>
  <c r="SD17" i="28"/>
  <c r="F46" i="36" s="1"/>
  <c r="SB17" i="28"/>
  <c r="F44" i="36" s="1"/>
  <c r="OX17" i="28"/>
  <c r="E45" i="36" s="1"/>
  <c r="OY17" i="28"/>
  <c r="E46" i="36" s="1"/>
  <c r="PA21" i="28"/>
  <c r="PB21" i="28"/>
  <c r="QC21" i="28"/>
  <c r="LV21" i="28"/>
  <c r="LU21" i="28"/>
  <c r="MX21" i="28"/>
  <c r="IP21" i="28"/>
  <c r="PO21" i="28" s="1"/>
  <c r="HG21" i="28"/>
  <c r="HK21" i="28"/>
  <c r="HF21" i="28"/>
  <c r="HE21" i="28"/>
  <c r="HJ21" i="28"/>
  <c r="HD21" i="28"/>
  <c r="HA21" i="28"/>
  <c r="HC21" i="28"/>
  <c r="GD21" i="28"/>
  <c r="FZ21" i="28"/>
  <c r="HH21" i="28"/>
  <c r="HB21" i="28"/>
  <c r="GG21" i="28"/>
  <c r="GC21" i="28"/>
  <c r="FY21" i="28"/>
  <c r="GZ21" i="28"/>
  <c r="GF21" i="28"/>
  <c r="GB21" i="28"/>
  <c r="GA21" i="28"/>
  <c r="FX21" i="28"/>
  <c r="FW21" i="28"/>
  <c r="HI21" i="28"/>
  <c r="FV21" i="28"/>
  <c r="HL21" i="28"/>
  <c r="FU21" i="28"/>
  <c r="FR21" i="28"/>
  <c r="FH21" i="28"/>
  <c r="DF21" i="28"/>
  <c r="FF21" i="28"/>
  <c r="EW21" i="28"/>
  <c r="EQ21" i="28"/>
  <c r="EJ21" i="28"/>
  <c r="EF21" i="28"/>
  <c r="FE21" i="28"/>
  <c r="HP21" i="28"/>
  <c r="DB21" i="28"/>
  <c r="EP21" i="28"/>
  <c r="ED21" i="28"/>
  <c r="DZ21" i="28"/>
  <c r="FI21" i="28"/>
  <c r="BM21" i="28"/>
  <c r="BX21" i="28"/>
  <c r="CN21" i="28"/>
  <c r="CO21" i="28"/>
  <c r="CU21" i="28"/>
  <c r="GS21" i="28"/>
  <c r="GP21" i="28"/>
  <c r="CZ21" i="28"/>
  <c r="GN21" i="28"/>
  <c r="GM21" i="28"/>
  <c r="DA21" i="28"/>
  <c r="GL21" i="28"/>
  <c r="CY21" i="28"/>
  <c r="DS21" i="28"/>
  <c r="DP21" i="28"/>
  <c r="DY21" i="28"/>
  <c r="DV21" i="28"/>
  <c r="DR21" i="28"/>
  <c r="GO21" i="28"/>
  <c r="DO21" i="28"/>
  <c r="I21" i="28"/>
  <c r="CE21" i="28" s="1"/>
  <c r="BN21" i="28"/>
  <c r="BU21" i="28"/>
  <c r="BQ21" i="28"/>
  <c r="BP21" i="28"/>
  <c r="BG21" i="28"/>
  <c r="AR21" i="28"/>
  <c r="BO21" i="28"/>
  <c r="BA21" i="28"/>
  <c r="AZ21" i="28"/>
  <c r="AY21" i="28"/>
  <c r="BV21" i="28"/>
  <c r="AW21" i="28"/>
  <c r="BT21" i="28"/>
  <c r="AV21" i="28"/>
  <c r="O21" i="28"/>
  <c r="R21" i="28" s="1"/>
  <c r="AX21" i="28"/>
  <c r="AU21" i="28"/>
  <c r="AT21" i="28"/>
  <c r="AS21" i="28"/>
  <c r="BF21" i="28"/>
  <c r="AQ21" i="28"/>
  <c r="AP21" i="28"/>
  <c r="U21" i="28"/>
  <c r="AI21" i="28"/>
  <c r="AM21" i="28"/>
  <c r="T21" i="28"/>
  <c r="G21" i="28"/>
  <c r="P21" i="28"/>
  <c r="S21" i="28" s="1"/>
  <c r="E21" i="28"/>
  <c r="C21" i="28"/>
  <c r="EE21" i="28" s="1"/>
  <c r="N21" i="28"/>
  <c r="Q21" i="28" s="1"/>
  <c r="AO21" i="28"/>
  <c r="M21" i="28"/>
  <c r="AN21" i="28" s="1"/>
  <c r="L21" i="28"/>
  <c r="AK21" i="28" s="1"/>
  <c r="AH21" i="28"/>
  <c r="K21" i="28"/>
  <c r="AG21" i="28" s="1"/>
  <c r="D21" i="28"/>
  <c r="CP21" i="28" s="1"/>
  <c r="J21" i="28"/>
  <c r="AE21" i="28" s="1"/>
  <c r="F21" i="28"/>
  <c r="X21" i="28" s="1"/>
  <c r="V21" i="28"/>
  <c r="F42" i="36"/>
  <c r="E42" i="36"/>
  <c r="TF20" i="28"/>
  <c r="TD20" i="28"/>
  <c r="TA20" i="28"/>
  <c r="TE20" i="28"/>
  <c r="TC20" i="28"/>
  <c r="SM16" i="28"/>
  <c r="SO17" i="28"/>
  <c r="LO17" i="28"/>
  <c r="LN17" i="28"/>
  <c r="LQ17" i="28" s="1"/>
  <c r="LP17" i="28"/>
  <c r="LS17" i="28" s="1"/>
  <c r="SQ17" i="28"/>
  <c r="SP17" i="28"/>
  <c r="SH21" i="28"/>
  <c r="SF21" i="28"/>
  <c r="SG21" i="28"/>
  <c r="TE21" i="28" s="1"/>
  <c r="I52" i="36"/>
  <c r="I50" i="36"/>
  <c r="J54" i="36"/>
  <c r="H54" i="36" s="1"/>
  <c r="J55" i="36"/>
  <c r="H55" i="36" s="1"/>
  <c r="J53" i="36"/>
  <c r="H53" i="36" s="1"/>
  <c r="I51" i="36"/>
  <c r="PY21" i="28"/>
  <c r="PX21" i="28"/>
  <c r="PZ21" i="28"/>
  <c r="QA21" i="28"/>
  <c r="QB21" i="28"/>
  <c r="MS21" i="28"/>
  <c r="MW21" i="28"/>
  <c r="MU21" i="28"/>
  <c r="MV21" i="28"/>
  <c r="MT21" i="28"/>
  <c r="JB21" i="28"/>
  <c r="IZ21" i="28"/>
  <c r="IY21" i="28"/>
  <c r="IS21" i="28" a="1"/>
  <c r="IS21" i="28" s="1"/>
  <c r="PR21" i="28" s="1"/>
  <c r="IN21" i="28" a="1"/>
  <c r="IN21" i="28" s="1"/>
  <c r="MH21" i="28" s="1"/>
  <c r="JA21" i="28"/>
  <c r="IV21" i="28" a="1"/>
  <c r="IV21" i="28" s="1"/>
  <c r="MP21" i="28" s="1"/>
  <c r="IU21" i="28" a="1"/>
  <c r="IU21" i="28" s="1"/>
  <c r="PT21" i="28" s="1"/>
  <c r="IW21" i="28" a="1"/>
  <c r="IW21" i="28" s="1"/>
  <c r="PV21" i="28" s="1"/>
  <c r="IM21" i="28" a="1"/>
  <c r="IM21" i="28" s="1"/>
  <c r="PL21" i="28" s="1"/>
  <c r="IO21" i="28" a="1"/>
  <c r="IO21" i="28" s="1"/>
  <c r="MI21" i="28" s="1"/>
  <c r="IT21" i="28" a="1"/>
  <c r="IT21" i="28" s="1"/>
  <c r="MN21" i="28" s="1"/>
  <c r="IR21" i="28" a="1"/>
  <c r="IR21" i="28" s="1"/>
  <c r="PQ21" i="28" s="1"/>
  <c r="IQ21" i="28" a="1"/>
  <c r="IQ21" i="28" s="1"/>
  <c r="PP21" i="28" s="1"/>
  <c r="ID21" i="28"/>
  <c r="IJ21" i="28"/>
  <c r="IE21" i="28"/>
  <c r="PJ21" i="28" s="1"/>
  <c r="II21" i="28"/>
  <c r="IK21" i="28"/>
  <c r="PI21" i="28" s="1"/>
  <c r="IC21" i="28"/>
  <c r="PC21" i="28" s="1"/>
  <c r="IG21" i="28"/>
  <c r="IF21" i="28"/>
  <c r="IH21" i="28"/>
  <c r="PD21" i="28" s="1"/>
  <c r="A22" i="28"/>
  <c r="SW22" i="28" l="1"/>
  <c r="SU22" i="28"/>
  <c r="SV22" i="28"/>
  <c r="SZ22" i="28"/>
  <c r="SY22" i="28"/>
  <c r="SX22" i="28"/>
  <c r="DU21" i="28"/>
  <c r="EC21" i="28"/>
  <c r="DN21" i="28"/>
  <c r="DQ21" i="28"/>
  <c r="DX21" i="28"/>
  <c r="EI21" i="28"/>
  <c r="EB21" i="28"/>
  <c r="NM20" i="28"/>
  <c r="OD20" i="28"/>
  <c r="NJ20" i="28"/>
  <c r="PE21" i="28"/>
  <c r="OH20" i="28"/>
  <c r="CC21" i="28"/>
  <c r="EH21" i="28"/>
  <c r="MA21" i="28"/>
  <c r="JY21" i="28"/>
  <c r="RO21" i="28"/>
  <c r="LG21" i="28"/>
  <c r="KT20" i="28"/>
  <c r="QP21" i="28"/>
  <c r="KO21" i="28"/>
  <c r="KQ21" i="28"/>
  <c r="CQ21" i="28"/>
  <c r="EK21" i="28"/>
  <c r="EA21" i="28"/>
  <c r="LH21" i="28"/>
  <c r="PG21" i="28"/>
  <c r="KS20" i="28"/>
  <c r="RD20" i="28"/>
  <c r="NL20" i="28"/>
  <c r="JO20" i="28"/>
  <c r="OI20" i="28"/>
  <c r="NK20" i="28"/>
  <c r="LI21" i="28"/>
  <c r="AL21" i="28"/>
  <c r="RE21" i="28"/>
  <c r="CR21" i="28"/>
  <c r="EG21" i="28"/>
  <c r="SA19" i="28"/>
  <c r="OC20" i="28"/>
  <c r="RV20" i="28"/>
  <c r="OB20" i="28"/>
  <c r="MZ20" i="28"/>
  <c r="KO20" i="28"/>
  <c r="KA21" i="28"/>
  <c r="RF20" i="28"/>
  <c r="RY19" i="28"/>
  <c r="NV20" i="28"/>
  <c r="NG20" i="28"/>
  <c r="RA20" i="28"/>
  <c r="JE21" i="28"/>
  <c r="QF21" i="28"/>
  <c r="QN21" i="28"/>
  <c r="JS21" i="28"/>
  <c r="HU21" i="28"/>
  <c r="ES21" i="28"/>
  <c r="FM21" i="28"/>
  <c r="FO21" i="28"/>
  <c r="FK21" i="28"/>
  <c r="BI21" i="28"/>
  <c r="BB21" i="28"/>
  <c r="EM21" i="28"/>
  <c r="HW21" i="28"/>
  <c r="FJ21" i="28"/>
  <c r="FL21" i="28"/>
  <c r="DK21" i="28"/>
  <c r="DL21" i="28"/>
  <c r="ET21" i="28"/>
  <c r="ER21" i="28"/>
  <c r="BC21" i="28"/>
  <c r="HV21" i="28"/>
  <c r="EN21" i="28"/>
  <c r="RI21" i="28" s="1"/>
  <c r="EL21" i="28"/>
  <c r="FN21" i="28"/>
  <c r="DM21" i="28"/>
  <c r="BH21" i="28"/>
  <c r="BJ21" i="28"/>
  <c r="W21" i="28"/>
  <c r="AF21" i="28"/>
  <c r="AD21" i="28"/>
  <c r="BW21" i="28"/>
  <c r="JM21" i="28" s="1"/>
  <c r="BR21" i="28"/>
  <c r="JN21" i="28" s="1"/>
  <c r="EV21" i="28"/>
  <c r="FG21" i="28"/>
  <c r="FQ21" i="28"/>
  <c r="EO21" i="28"/>
  <c r="BY21" i="28"/>
  <c r="BL21" i="28"/>
  <c r="BS21" i="28"/>
  <c r="JO21" i="28" s="1"/>
  <c r="FD21" i="28"/>
  <c r="FT21" i="28"/>
  <c r="BE21" i="28"/>
  <c r="QO21" i="28"/>
  <c r="JT21" i="28"/>
  <c r="GT20" i="28"/>
  <c r="GU20" i="28"/>
  <c r="GV20" i="28"/>
  <c r="HQ21" i="28"/>
  <c r="GX21" i="28"/>
  <c r="AA21" i="28"/>
  <c r="HT21" i="28"/>
  <c r="HN21" i="28"/>
  <c r="GK21" i="28"/>
  <c r="GI21" i="28"/>
  <c r="H21" i="28"/>
  <c r="HO21" i="28"/>
  <c r="GW21" i="28"/>
  <c r="GY21" i="28"/>
  <c r="HS21" i="28"/>
  <c r="HR21" i="28"/>
  <c r="HM21" i="28"/>
  <c r="GJ21" i="28"/>
  <c r="GH21" i="28"/>
  <c r="GR21" i="28"/>
  <c r="Z21" i="28"/>
  <c r="AB21" i="28"/>
  <c r="AJ21" i="28"/>
  <c r="JQ21" i="28"/>
  <c r="DI21" i="28"/>
  <c r="CJ21" i="28"/>
  <c r="CG21" i="28"/>
  <c r="JH21" i="28" s="1"/>
  <c r="DC21" i="28"/>
  <c r="DD21" i="28"/>
  <c r="CM21" i="28"/>
  <c r="CT21" i="28"/>
  <c r="CW21" i="28"/>
  <c r="CF21" i="28"/>
  <c r="JG21" i="28" s="1"/>
  <c r="DH21" i="28"/>
  <c r="DJ21" i="28"/>
  <c r="DE21" i="28"/>
  <c r="DG21" i="28"/>
  <c r="CV21" i="28"/>
  <c r="CL21" i="28"/>
  <c r="CX21" i="28"/>
  <c r="CK21" i="28"/>
  <c r="CH21" i="28"/>
  <c r="JI21" i="28" s="1"/>
  <c r="RV21" i="28"/>
  <c r="Y21" i="28"/>
  <c r="BD21" i="28"/>
  <c r="JU21" i="28"/>
  <c r="KY21" i="28"/>
  <c r="KZ21" i="28"/>
  <c r="KX21" i="28"/>
  <c r="MB21" i="28"/>
  <c r="PH21" i="28"/>
  <c r="RD21" i="28"/>
  <c r="RN21" i="28"/>
  <c r="NU20" i="28"/>
  <c r="QZ20" i="28"/>
  <c r="KK20" i="28"/>
  <c r="RH20" i="28"/>
  <c r="RB20" i="28"/>
  <c r="NW20" i="28"/>
  <c r="KM20" i="28"/>
  <c r="QI20" i="28"/>
  <c r="ND20" i="28"/>
  <c r="JK20" i="28"/>
  <c r="RT19" i="28"/>
  <c r="LE19" i="28"/>
  <c r="OO19" i="28"/>
  <c r="RI20" i="28"/>
  <c r="QY20" i="28"/>
  <c r="NT20" i="28"/>
  <c r="KJ20" i="28"/>
  <c r="OR20" i="28"/>
  <c r="LK20" i="28"/>
  <c r="RW20" i="28"/>
  <c r="KG20" i="28"/>
  <c r="NQ20" i="28"/>
  <c r="QV20" i="28"/>
  <c r="QM20" i="28"/>
  <c r="JR20" i="28"/>
  <c r="NH20" i="28"/>
  <c r="LJ20" i="28"/>
  <c r="CD21" i="28"/>
  <c r="JZ21" i="28" s="1"/>
  <c r="KS21" i="28"/>
  <c r="LZ21" i="28"/>
  <c r="PF21" i="28"/>
  <c r="QL21" i="28" s="1"/>
  <c r="RF21" i="28"/>
  <c r="RM21" i="28"/>
  <c r="RP20" i="28"/>
  <c r="OK20" i="28"/>
  <c r="LA20" i="28"/>
  <c r="CA20" i="28"/>
  <c r="JW20" i="28" s="1"/>
  <c r="CB20" i="28"/>
  <c r="JX20" i="28" s="1"/>
  <c r="BZ20" i="28"/>
  <c r="JE20" i="28"/>
  <c r="HZ20" i="28"/>
  <c r="QF20" i="28"/>
  <c r="NA20" i="28"/>
  <c r="OU20" i="28" s="1"/>
  <c r="LD19" i="28"/>
  <c r="RS19" i="28"/>
  <c r="ON19" i="28"/>
  <c r="JW19" i="28"/>
  <c r="HZ19" i="28"/>
  <c r="SC19" i="28" s="1"/>
  <c r="RL19" i="28"/>
  <c r="KW19" i="28"/>
  <c r="OG19" i="28"/>
  <c r="OQ20" i="28"/>
  <c r="RR20" i="28"/>
  <c r="OM20" i="28"/>
  <c r="LC20" i="28"/>
  <c r="QU20" i="28"/>
  <c r="RY20" i="28" s="1"/>
  <c r="NP20" i="28"/>
  <c r="OT20" i="28" s="1"/>
  <c r="KF20" i="28"/>
  <c r="QH20" i="28"/>
  <c r="NC20" i="28"/>
  <c r="JJ20" i="28"/>
  <c r="KV19" i="28"/>
  <c r="KR21" i="28"/>
  <c r="KT21" i="28"/>
  <c r="KP21" i="28"/>
  <c r="MC21" i="28"/>
  <c r="RX20" i="28"/>
  <c r="OS20" i="28"/>
  <c r="LL20" i="28"/>
  <c r="JL20" i="28"/>
  <c r="QJ20" i="28"/>
  <c r="NE20" i="28"/>
  <c r="NF20" i="28"/>
  <c r="QK20" i="28"/>
  <c r="JP20" i="28"/>
  <c r="OE19" i="28"/>
  <c r="RJ19" i="28"/>
  <c r="KU19" i="28"/>
  <c r="NS20" i="28"/>
  <c r="QX20" i="28"/>
  <c r="KI20" i="28"/>
  <c r="RG20" i="28"/>
  <c r="KN20" i="28"/>
  <c r="RC20" i="28"/>
  <c r="NX20" i="28"/>
  <c r="KH20" i="28"/>
  <c r="QW20" i="28"/>
  <c r="NR20" i="28"/>
  <c r="OV20" i="28" s="1"/>
  <c r="IA20" i="28"/>
  <c r="OF19" i="28"/>
  <c r="RQ20" i="28"/>
  <c r="LB20" i="28"/>
  <c r="OL20" i="28"/>
  <c r="LF19" i="28"/>
  <c r="RU19" i="28"/>
  <c r="OP19" i="28"/>
  <c r="JX19" i="28"/>
  <c r="IA19" i="28"/>
  <c r="OY19" i="28" s="1"/>
  <c r="HY19" i="28"/>
  <c r="OW19" i="28" s="1"/>
  <c r="SA20" i="28"/>
  <c r="SD20" i="28" s="1"/>
  <c r="KR20" i="28"/>
  <c r="MJ21" i="28"/>
  <c r="NY21" i="28" s="1"/>
  <c r="LX21" i="28"/>
  <c r="NA21" i="28" s="1"/>
  <c r="MK21" i="28"/>
  <c r="OC21" i="28" s="1"/>
  <c r="ML21" i="28"/>
  <c r="MQ21" i="28"/>
  <c r="OQ21" i="28" s="1"/>
  <c r="PN21" i="28"/>
  <c r="RA21" i="28" s="1"/>
  <c r="PU21" i="28"/>
  <c r="MG21" i="28"/>
  <c r="MO21" i="28"/>
  <c r="PS21" i="28"/>
  <c r="ME21" i="28"/>
  <c r="LY21" i="28"/>
  <c r="PM21" i="28"/>
  <c r="MD21" i="28"/>
  <c r="NK21" i="28" s="1"/>
  <c r="MM21" i="28"/>
  <c r="OH21" i="28" s="1"/>
  <c r="FP22" i="28"/>
  <c r="GE22" i="28"/>
  <c r="EU22" i="28"/>
  <c r="DW22" i="28"/>
  <c r="BK22" i="28"/>
  <c r="FS22" i="28"/>
  <c r="CS22" i="28"/>
  <c r="DT22" i="28"/>
  <c r="GQ22" i="28"/>
  <c r="SM17" i="28"/>
  <c r="LR17" i="28"/>
  <c r="D45" i="36" s="1"/>
  <c r="PB22" i="28"/>
  <c r="PE22" i="28" s="1"/>
  <c r="PA22" i="28"/>
  <c r="QC22" i="28"/>
  <c r="LV22" i="28"/>
  <c r="MC22" i="28" s="1"/>
  <c r="LU22" i="28"/>
  <c r="MX22" i="28"/>
  <c r="IP22" i="28"/>
  <c r="PO22" i="28" s="1"/>
  <c r="HI22" i="28"/>
  <c r="HH22" i="28"/>
  <c r="HC22" i="28"/>
  <c r="GZ22" i="28"/>
  <c r="HG22" i="28"/>
  <c r="HK22" i="28"/>
  <c r="HF22" i="28"/>
  <c r="HE22" i="28"/>
  <c r="HB22" i="28"/>
  <c r="HA22" i="28"/>
  <c r="GA22" i="28"/>
  <c r="GD22" i="28"/>
  <c r="FZ22" i="28"/>
  <c r="HJ22" i="28"/>
  <c r="GG22" i="28"/>
  <c r="GC22" i="28"/>
  <c r="FY22" i="28"/>
  <c r="GF22" i="28"/>
  <c r="HD22" i="28"/>
  <c r="GB22" i="28"/>
  <c r="FX22" i="28"/>
  <c r="FW22" i="28"/>
  <c r="HP22" i="28"/>
  <c r="HL22" i="28"/>
  <c r="FE22" i="28"/>
  <c r="FI22" i="28"/>
  <c r="DF22" i="28"/>
  <c r="FV22" i="28"/>
  <c r="FU22" i="28"/>
  <c r="FR22" i="28"/>
  <c r="FH22" i="28"/>
  <c r="ED22" i="28"/>
  <c r="DZ22" i="28"/>
  <c r="EP22" i="28"/>
  <c r="EJ22" i="28"/>
  <c r="FF22" i="28"/>
  <c r="DB22" i="28"/>
  <c r="EW22" i="28"/>
  <c r="EQ22" i="28"/>
  <c r="EF22" i="28"/>
  <c r="CP22" i="28"/>
  <c r="BM22" i="28"/>
  <c r="BX22" i="28"/>
  <c r="CN22" i="28"/>
  <c r="CR22" i="28"/>
  <c r="CO22" i="28"/>
  <c r="CQ22" i="28"/>
  <c r="GN22" i="28"/>
  <c r="GL22" i="28"/>
  <c r="CU22" i="28"/>
  <c r="DA22" i="28"/>
  <c r="GS22" i="28"/>
  <c r="DY22" i="28"/>
  <c r="GP22" i="28"/>
  <c r="GO22" i="28"/>
  <c r="CY22" i="28"/>
  <c r="DR22" i="28"/>
  <c r="CZ22" i="28"/>
  <c r="DV22" i="28"/>
  <c r="DO22" i="28"/>
  <c r="GM22" i="28"/>
  <c r="DP22" i="28"/>
  <c r="DS22" i="28"/>
  <c r="I22" i="28"/>
  <c r="CE22" i="28" s="1"/>
  <c r="BN22" i="28"/>
  <c r="BU22" i="28"/>
  <c r="BV22" i="28"/>
  <c r="BT22" i="28"/>
  <c r="AR22" i="28"/>
  <c r="BQ22" i="28"/>
  <c r="BP22" i="28"/>
  <c r="BF22" i="28"/>
  <c r="BA22" i="28"/>
  <c r="BO22" i="28"/>
  <c r="AZ22" i="28"/>
  <c r="AY22" i="28"/>
  <c r="AW22" i="28"/>
  <c r="AV22" i="28"/>
  <c r="AQ22" i="28"/>
  <c r="BG22" i="28"/>
  <c r="AP22" i="28"/>
  <c r="AX22" i="28"/>
  <c r="AU22" i="28"/>
  <c r="AT22" i="28"/>
  <c r="AS22" i="28"/>
  <c r="T22" i="28"/>
  <c r="J22" i="28"/>
  <c r="AF22" i="28" s="1"/>
  <c r="O22" i="28"/>
  <c r="R22" i="28" s="1"/>
  <c r="AO22" i="28"/>
  <c r="V22" i="28"/>
  <c r="AM22" i="28"/>
  <c r="U22" i="28"/>
  <c r="E22" i="28"/>
  <c r="AI22" i="28"/>
  <c r="D22" i="28"/>
  <c r="AH22" i="28"/>
  <c r="C22" i="28"/>
  <c r="EE22" i="28" s="1"/>
  <c r="P22" i="28"/>
  <c r="S22" i="28" s="1"/>
  <c r="N22" i="28"/>
  <c r="Q22" i="28" s="1"/>
  <c r="M22" i="28"/>
  <c r="AN22" i="28" s="1"/>
  <c r="L22" i="28"/>
  <c r="AJ22" i="28" s="1"/>
  <c r="K22" i="28"/>
  <c r="AG22" i="28" s="1"/>
  <c r="G22" i="28"/>
  <c r="GI22" i="28" s="1"/>
  <c r="F22" i="28"/>
  <c r="DH22" i="28" s="1"/>
  <c r="TB21" i="28"/>
  <c r="TC21" i="28"/>
  <c r="TF21" i="28"/>
  <c r="TA21" i="28"/>
  <c r="TD21" i="28"/>
  <c r="E44" i="36"/>
  <c r="LO18" i="28"/>
  <c r="LR18" i="28" s="1"/>
  <c r="LN18" i="28"/>
  <c r="LQ18" i="28" s="1"/>
  <c r="E47" i="36"/>
  <c r="F48" i="36"/>
  <c r="SP18" i="28"/>
  <c r="LP18" i="28"/>
  <c r="LS18" i="28" s="1"/>
  <c r="E48" i="36"/>
  <c r="F47" i="36"/>
  <c r="SO18" i="28"/>
  <c r="D46" i="36"/>
  <c r="SN17" i="28"/>
  <c r="E49" i="36"/>
  <c r="D44" i="36"/>
  <c r="SL17" i="28"/>
  <c r="F49" i="36"/>
  <c r="SQ18" i="28"/>
  <c r="SH22" i="28"/>
  <c r="SF22" i="28"/>
  <c r="SG22" i="28"/>
  <c r="I55" i="36"/>
  <c r="J56" i="36"/>
  <c r="H56" i="36" s="1"/>
  <c r="J58" i="36"/>
  <c r="H58" i="36" s="1"/>
  <c r="I53" i="36"/>
  <c r="I54" i="36"/>
  <c r="J57" i="36"/>
  <c r="H57" i="36" s="1"/>
  <c r="PX22" i="28"/>
  <c r="QB22" i="28"/>
  <c r="QA22" i="28"/>
  <c r="PY22" i="28"/>
  <c r="PZ22" i="28"/>
  <c r="MV22" i="28"/>
  <c r="MU22" i="28"/>
  <c r="MS22" i="28"/>
  <c r="MW22" i="28"/>
  <c r="MT22" i="28"/>
  <c r="JB22" i="28"/>
  <c r="JA22" i="28"/>
  <c r="IV22" i="28" a="1"/>
  <c r="IV22" i="28" s="1"/>
  <c r="PU22" i="28" s="1"/>
  <c r="IU22" i="28" a="1"/>
  <c r="IU22" i="28" s="1"/>
  <c r="PT22" i="28" s="1"/>
  <c r="IW22" i="28" a="1"/>
  <c r="IW22" i="28" s="1"/>
  <c r="MQ22" i="28" s="1"/>
  <c r="IS22" i="28" a="1"/>
  <c r="IS22" i="28" s="1"/>
  <c r="MM22" i="28" s="1"/>
  <c r="IZ22" i="28"/>
  <c r="IY22" i="28"/>
  <c r="IN22" i="28" a="1"/>
  <c r="IN22" i="28" s="1"/>
  <c r="PM22" i="28" s="1"/>
  <c r="IO22" i="28" a="1"/>
  <c r="IO22" i="28" s="1"/>
  <c r="MI22" i="28" s="1"/>
  <c r="IT22" i="28" a="1"/>
  <c r="IT22" i="28" s="1"/>
  <c r="PS22" i="28" s="1"/>
  <c r="IQ22" i="28" a="1"/>
  <c r="IQ22" i="28" s="1"/>
  <c r="MK22" i="28" s="1"/>
  <c r="IR22" i="28" a="1"/>
  <c r="IR22" i="28" s="1"/>
  <c r="ML22" i="28" s="1"/>
  <c r="IM22" i="28" a="1"/>
  <c r="IM22" i="28" s="1"/>
  <c r="MG22" i="28" s="1"/>
  <c r="IF22" i="28"/>
  <c r="IH22" i="28"/>
  <c r="LY22" i="28" s="1"/>
  <c r="IG22" i="28"/>
  <c r="ID22" i="28"/>
  <c r="IJ22" i="28"/>
  <c r="IE22" i="28"/>
  <c r="ME22" i="28" s="1"/>
  <c r="IC22" i="28"/>
  <c r="LX22" i="28" s="1"/>
  <c r="II22" i="28"/>
  <c r="IK22" i="28"/>
  <c r="MD22" i="28" s="1"/>
  <c r="A23" i="28"/>
  <c r="SW23" i="28" l="1"/>
  <c r="SU23" i="28"/>
  <c r="SV23" i="28"/>
  <c r="SX23" i="28"/>
  <c r="SZ23" i="28"/>
  <c r="SY23" i="28"/>
  <c r="MB22" i="28"/>
  <c r="PF22" i="28"/>
  <c r="GX22" i="28"/>
  <c r="BS22" i="28"/>
  <c r="DQ22" i="28"/>
  <c r="AB22" i="28"/>
  <c r="DN22" i="28"/>
  <c r="DX22" i="28"/>
  <c r="CF22" i="28"/>
  <c r="JG22" i="28" s="1"/>
  <c r="RF22" i="28"/>
  <c r="DU22" i="28"/>
  <c r="EC22" i="28"/>
  <c r="EH22" i="28"/>
  <c r="KY22" i="28"/>
  <c r="LH22" i="28"/>
  <c r="PH22" i="28"/>
  <c r="RG21" i="28"/>
  <c r="Y22" i="28"/>
  <c r="JF22" i="28" s="1"/>
  <c r="NJ22" i="28"/>
  <c r="CH22" i="28"/>
  <c r="JI22" i="28" s="1"/>
  <c r="CW22" i="28"/>
  <c r="KJ22" i="28" s="1"/>
  <c r="EG22" i="28"/>
  <c r="EB22" i="28"/>
  <c r="OJ22" i="28"/>
  <c r="LI22" i="28"/>
  <c r="PG22" i="28"/>
  <c r="X22" i="28"/>
  <c r="KA22" i="28"/>
  <c r="RE22" i="28"/>
  <c r="CJ22" i="28"/>
  <c r="CV22" i="28"/>
  <c r="QX22" i="28" s="1"/>
  <c r="BL22" i="28"/>
  <c r="EA22" i="28"/>
  <c r="EK22" i="28"/>
  <c r="LG22" i="28"/>
  <c r="MA22" i="28"/>
  <c r="W22" i="28"/>
  <c r="MZ22" i="28" s="1"/>
  <c r="HW22" i="28"/>
  <c r="NI22" i="28"/>
  <c r="CX22" i="28"/>
  <c r="QZ22" i="28" s="1"/>
  <c r="BY22" i="28"/>
  <c r="JO22" i="28" s="1"/>
  <c r="EI22" i="28"/>
  <c r="KZ22" i="28"/>
  <c r="RZ20" i="28"/>
  <c r="SC20" i="28" s="1"/>
  <c r="RH21" i="28"/>
  <c r="OA21" i="28"/>
  <c r="NZ21" i="28"/>
  <c r="KL21" i="28"/>
  <c r="NJ21" i="28"/>
  <c r="OI21" i="28"/>
  <c r="OJ21" i="28"/>
  <c r="NG21" i="28"/>
  <c r="NI21" i="28"/>
  <c r="OD21" i="28"/>
  <c r="LJ21" i="28"/>
  <c r="OB21" i="28"/>
  <c r="AE22" i="28"/>
  <c r="CD22" i="28"/>
  <c r="JZ22" i="28" s="1"/>
  <c r="GT21" i="28"/>
  <c r="GV21" i="28"/>
  <c r="GU21" i="28"/>
  <c r="AA22" i="28"/>
  <c r="AK22" i="28"/>
  <c r="AD22" i="28"/>
  <c r="BC22" i="28"/>
  <c r="BE22" i="28"/>
  <c r="CG22" i="28"/>
  <c r="JH22" i="28" s="1"/>
  <c r="CC22" i="28"/>
  <c r="JY22" i="28" s="1"/>
  <c r="CL22" i="28"/>
  <c r="GJ22" i="28"/>
  <c r="CK22" i="28"/>
  <c r="GW22" i="28"/>
  <c r="GH22" i="28"/>
  <c r="DC22" i="28"/>
  <c r="HQ22" i="28"/>
  <c r="DK22" i="28"/>
  <c r="FO22" i="28"/>
  <c r="HN22" i="28"/>
  <c r="HO22" i="28"/>
  <c r="FQ22" i="28"/>
  <c r="ES22" i="28"/>
  <c r="HT22" i="28"/>
  <c r="DI22" i="28"/>
  <c r="KI22" i="28"/>
  <c r="KX22" i="28"/>
  <c r="KO22" i="28"/>
  <c r="KP22" i="28"/>
  <c r="JD22" i="28"/>
  <c r="KD22" i="28"/>
  <c r="OH22" i="28"/>
  <c r="LZ22" i="28"/>
  <c r="QY22" i="28"/>
  <c r="RD22" i="28"/>
  <c r="BW22" i="28"/>
  <c r="JM22" i="28" s="1"/>
  <c r="OX20" i="28"/>
  <c r="OX19" i="28"/>
  <c r="KH21" i="28"/>
  <c r="QW21" i="28"/>
  <c r="NR21" i="28"/>
  <c r="QQ21" i="28"/>
  <c r="NL21" i="28"/>
  <c r="KB21" i="28"/>
  <c r="OK21" i="28"/>
  <c r="LA21" i="28"/>
  <c r="RP21" i="28"/>
  <c r="CB21" i="28"/>
  <c r="JX21" i="28" s="1"/>
  <c r="BZ21" i="28"/>
  <c r="JV21" i="28" s="1"/>
  <c r="CA21" i="28"/>
  <c r="JW21" i="28" s="1"/>
  <c r="RU20" i="28"/>
  <c r="OP20" i="28"/>
  <c r="LF20" i="28"/>
  <c r="QM21" i="28"/>
  <c r="JR21" i="28"/>
  <c r="NH21" i="28"/>
  <c r="QH21" i="28"/>
  <c r="NC21" i="28"/>
  <c r="JJ21" i="28"/>
  <c r="AL22" i="28"/>
  <c r="QM22" i="28" s="1"/>
  <c r="GR22" i="28"/>
  <c r="RQ22" i="28" s="1"/>
  <c r="BI22" i="28"/>
  <c r="FG22" i="28"/>
  <c r="DJ22" i="28"/>
  <c r="EM22" i="28"/>
  <c r="FJ22" i="28"/>
  <c r="HS22" i="28"/>
  <c r="FT22" i="28"/>
  <c r="HU22" i="28"/>
  <c r="EL22" i="28"/>
  <c r="JU22" i="28"/>
  <c r="JT22" i="28"/>
  <c r="LB22" i="28"/>
  <c r="NA22" i="28"/>
  <c r="NK22" i="28"/>
  <c r="OI22" i="28"/>
  <c r="BR22" i="28"/>
  <c r="JN22" i="28" s="1"/>
  <c r="G55" i="36"/>
  <c r="SK20" i="28"/>
  <c r="JV20" i="28"/>
  <c r="HY20" i="28"/>
  <c r="SD19" i="28"/>
  <c r="NE21" i="28"/>
  <c r="QJ21" i="28"/>
  <c r="JL21" i="28"/>
  <c r="KI21" i="28"/>
  <c r="QX21" i="28"/>
  <c r="NS21" i="28"/>
  <c r="QU21" i="28"/>
  <c r="NP21" i="28"/>
  <c r="KF21" i="28"/>
  <c r="OM21" i="28"/>
  <c r="RR21" i="28"/>
  <c r="LC21" i="28"/>
  <c r="LB21" i="28"/>
  <c r="RQ21" i="28"/>
  <c r="OL21" i="28"/>
  <c r="NM21" i="28"/>
  <c r="QR21" i="28"/>
  <c r="KC21" i="28"/>
  <c r="RT20" i="28"/>
  <c r="OO20" i="28"/>
  <c r="LE20" i="28"/>
  <c r="MZ21" i="28"/>
  <c r="JD21" i="28"/>
  <c r="HY21" i="28"/>
  <c r="QE21" i="28"/>
  <c r="RY21" i="28" s="1"/>
  <c r="GK22" i="28"/>
  <c r="DM22" i="28"/>
  <c r="Z22" i="28"/>
  <c r="BB22" i="28"/>
  <c r="BD22" i="28"/>
  <c r="H22" i="28"/>
  <c r="GY22" i="28"/>
  <c r="CT22" i="28"/>
  <c r="BH22" i="28"/>
  <c r="CM22" i="28"/>
  <c r="NP22" i="28" s="1"/>
  <c r="OT22" i="28" s="1"/>
  <c r="DE22" i="28"/>
  <c r="KL22" i="28" s="1"/>
  <c r="FD22" i="28"/>
  <c r="DG22" i="28"/>
  <c r="FM22" i="28"/>
  <c r="FK22" i="28"/>
  <c r="HM22" i="28"/>
  <c r="EN22" i="28"/>
  <c r="HV22" i="28"/>
  <c r="ER22" i="28"/>
  <c r="JS22" i="28"/>
  <c r="KK22" i="28"/>
  <c r="NB22" i="28"/>
  <c r="NN22" i="28"/>
  <c r="EV22" i="28"/>
  <c r="OC22" i="28" s="1"/>
  <c r="G50" i="36"/>
  <c r="SI19" i="28"/>
  <c r="OY20" i="28"/>
  <c r="SB20" i="28"/>
  <c r="F53" i="36" s="1"/>
  <c r="NV21" i="28"/>
  <c r="QG21" i="28"/>
  <c r="IA21" i="28"/>
  <c r="NB21" i="28"/>
  <c r="OV21" i="28" s="1"/>
  <c r="JF21" i="28"/>
  <c r="NQ21" i="28"/>
  <c r="OU21" i="28" s="1"/>
  <c r="QV21" i="28"/>
  <c r="RZ21" i="28" s="1"/>
  <c r="KG21" i="28"/>
  <c r="RC21" i="28"/>
  <c r="NX21" i="28"/>
  <c r="KN21" i="28"/>
  <c r="LK21" i="28"/>
  <c r="RW21" i="28"/>
  <c r="OR21" i="28"/>
  <c r="RS20" i="28"/>
  <c r="ON20" i="28"/>
  <c r="LD20" i="28"/>
  <c r="BJ22" i="28"/>
  <c r="DD22" i="28"/>
  <c r="DL22" i="28"/>
  <c r="FL22" i="28"/>
  <c r="FN22" i="28"/>
  <c r="ET22" i="28"/>
  <c r="HR22" i="28"/>
  <c r="LJ22" i="28"/>
  <c r="KQ22" i="28"/>
  <c r="JE22" i="28"/>
  <c r="OQ22" i="28"/>
  <c r="EO22" i="28"/>
  <c r="G52" i="36"/>
  <c r="SK19" i="28"/>
  <c r="G51" i="36"/>
  <c r="SJ19" i="28"/>
  <c r="G54" i="36"/>
  <c r="SJ20" i="28"/>
  <c r="KK21" i="28"/>
  <c r="QZ21" i="28"/>
  <c r="NU21" i="28"/>
  <c r="NT21" i="28"/>
  <c r="QY21" i="28"/>
  <c r="KJ21" i="28"/>
  <c r="RB21" i="28"/>
  <c r="NW21" i="28"/>
  <c r="KM21" i="28"/>
  <c r="SB19" i="28"/>
  <c r="F50" i="36" s="1"/>
  <c r="QS21" i="28"/>
  <c r="KD21" i="28"/>
  <c r="NN21" i="28"/>
  <c r="LL21" i="28"/>
  <c r="OS21" i="28"/>
  <c r="RX21" i="28"/>
  <c r="QK21" i="28"/>
  <c r="NF21" i="28"/>
  <c r="JP21" i="28"/>
  <c r="ND21" i="28"/>
  <c r="JK21" i="28"/>
  <c r="QI21" i="28"/>
  <c r="MP22" i="28"/>
  <c r="MH22" i="28"/>
  <c r="NS22" i="28" s="1"/>
  <c r="MJ22" i="28"/>
  <c r="NY22" i="28" s="1"/>
  <c r="MO22" i="28"/>
  <c r="PC22" i="28"/>
  <c r="QG22" i="28" s="1"/>
  <c r="PL22" i="28"/>
  <c r="PN22" i="28"/>
  <c r="MN22" i="28"/>
  <c r="PD22" i="28"/>
  <c r="PJ22" i="28"/>
  <c r="QS22" i="28" s="1"/>
  <c r="PQ22" i="28"/>
  <c r="PR22" i="28"/>
  <c r="RM22" i="28" s="1"/>
  <c r="PI22" i="28"/>
  <c r="QN22" i="28" s="1"/>
  <c r="PP22" i="28"/>
  <c r="PV22" i="28"/>
  <c r="FP23" i="28"/>
  <c r="GE23" i="28"/>
  <c r="EU23" i="28"/>
  <c r="DW23" i="28"/>
  <c r="BK23" i="28"/>
  <c r="FS23" i="28"/>
  <c r="GQ23" i="28"/>
  <c r="DT23" i="28"/>
  <c r="CS23" i="28"/>
  <c r="PA23" i="28"/>
  <c r="PB23" i="28"/>
  <c r="PG23" i="28" s="1"/>
  <c r="QC23" i="28"/>
  <c r="LU23" i="28"/>
  <c r="LV23" i="28"/>
  <c r="MX23" i="28"/>
  <c r="IP23" i="28"/>
  <c r="PO23" i="28" s="1"/>
  <c r="HJ23" i="28"/>
  <c r="HD23" i="28"/>
  <c r="HA23" i="28"/>
  <c r="HI23" i="28"/>
  <c r="HH23" i="28"/>
  <c r="HC23" i="28"/>
  <c r="HG23" i="28"/>
  <c r="HF23" i="28"/>
  <c r="GF23" i="28"/>
  <c r="GB23" i="28"/>
  <c r="HK23" i="28"/>
  <c r="GA23" i="28"/>
  <c r="HE23" i="28"/>
  <c r="HB23" i="28"/>
  <c r="GD23" i="28"/>
  <c r="FZ23" i="28"/>
  <c r="GZ23" i="28"/>
  <c r="GC23" i="28"/>
  <c r="FV23" i="28"/>
  <c r="FX23" i="28"/>
  <c r="FY23" i="28"/>
  <c r="FU23" i="28"/>
  <c r="FR23" i="28"/>
  <c r="HP23" i="28"/>
  <c r="GG23" i="28"/>
  <c r="FW23" i="28"/>
  <c r="HL23" i="28"/>
  <c r="FH23" i="28"/>
  <c r="FF23" i="28"/>
  <c r="FE23" i="28"/>
  <c r="DF23" i="28"/>
  <c r="EW23" i="28"/>
  <c r="EQ23" i="28"/>
  <c r="EF23" i="28"/>
  <c r="DB23" i="28"/>
  <c r="ED23" i="28"/>
  <c r="EP23" i="28"/>
  <c r="DZ23" i="28"/>
  <c r="FI23" i="28"/>
  <c r="EJ23" i="28"/>
  <c r="BX23" i="28"/>
  <c r="CQ23" i="28"/>
  <c r="CP23" i="28"/>
  <c r="CN23" i="28"/>
  <c r="CR23" i="28"/>
  <c r="CO23" i="28"/>
  <c r="BM23" i="28"/>
  <c r="GO23" i="28"/>
  <c r="GM23" i="28"/>
  <c r="GN23" i="28"/>
  <c r="GL23" i="28"/>
  <c r="GP23" i="28"/>
  <c r="CZ23" i="28"/>
  <c r="DV23" i="28"/>
  <c r="CY23" i="28"/>
  <c r="DY23" i="28"/>
  <c r="CU23" i="28"/>
  <c r="DP23" i="28"/>
  <c r="DR23" i="28"/>
  <c r="GS23" i="28"/>
  <c r="DS23" i="28"/>
  <c r="DO23" i="28"/>
  <c r="DA23" i="28"/>
  <c r="I23" i="28"/>
  <c r="CC23" i="28" s="1"/>
  <c r="BN23" i="28"/>
  <c r="BU23" i="28"/>
  <c r="AR23" i="28"/>
  <c r="BV23" i="28"/>
  <c r="BT23" i="28"/>
  <c r="BA23" i="28"/>
  <c r="BG23" i="28"/>
  <c r="AZ23" i="28"/>
  <c r="BQ23" i="28"/>
  <c r="BF23" i="28"/>
  <c r="AY23" i="28"/>
  <c r="BP23" i="28"/>
  <c r="BO23" i="28"/>
  <c r="AW23" i="28"/>
  <c r="AV23" i="28"/>
  <c r="U23" i="28"/>
  <c r="AX23" i="28"/>
  <c r="AU23" i="28"/>
  <c r="AT23" i="28"/>
  <c r="AS23" i="28"/>
  <c r="AQ23" i="28"/>
  <c r="AM23" i="28"/>
  <c r="AP23" i="28"/>
  <c r="O23" i="28"/>
  <c r="R23" i="28" s="1"/>
  <c r="AH23" i="28"/>
  <c r="AO23" i="28"/>
  <c r="K23" i="28"/>
  <c r="AG23" i="28" s="1"/>
  <c r="N23" i="28"/>
  <c r="Q23" i="28" s="1"/>
  <c r="J23" i="28"/>
  <c r="AF23" i="28" s="1"/>
  <c r="G23" i="28"/>
  <c r="GH23" i="28" s="1"/>
  <c r="V23" i="28"/>
  <c r="F23" i="28"/>
  <c r="Y23" i="28" s="1"/>
  <c r="T23" i="28"/>
  <c r="E23" i="28"/>
  <c r="D23" i="28"/>
  <c r="P23" i="28"/>
  <c r="S23" i="28" s="1"/>
  <c r="C23" i="28"/>
  <c r="EA23" i="28" s="1"/>
  <c r="L23" i="28"/>
  <c r="AJ23" i="28" s="1"/>
  <c r="Z23" i="28"/>
  <c r="M23" i="28"/>
  <c r="AN23" i="28" s="1"/>
  <c r="AI23" i="28"/>
  <c r="TB22" i="28"/>
  <c r="TE22" i="28"/>
  <c r="TD22" i="28"/>
  <c r="TF22" i="28"/>
  <c r="TA22" i="28"/>
  <c r="TC22" i="28"/>
  <c r="LO19" i="28"/>
  <c r="LR19" i="28" s="1"/>
  <c r="D51" i="36" s="1"/>
  <c r="E51" i="36"/>
  <c r="SO20" i="28"/>
  <c r="LP20" i="28"/>
  <c r="LS20" i="28" s="1"/>
  <c r="D48" i="36"/>
  <c r="SM18" i="28"/>
  <c r="LN19" i="28"/>
  <c r="LQ19" i="28" s="1"/>
  <c r="SQ19" i="28"/>
  <c r="F51" i="36"/>
  <c r="SP19" i="28"/>
  <c r="D49" i="36"/>
  <c r="SN18" i="28"/>
  <c r="D47" i="36"/>
  <c r="SL18" i="28"/>
  <c r="SP20" i="28"/>
  <c r="LN20" i="28"/>
  <c r="LQ20" i="28" s="1"/>
  <c r="SO19" i="28"/>
  <c r="LP19" i="28"/>
  <c r="LS19" i="28" s="1"/>
  <c r="SG23" i="28"/>
  <c r="TB23" i="28" s="1"/>
  <c r="SH23" i="28"/>
  <c r="TC23" i="28" s="1"/>
  <c r="SF23" i="28"/>
  <c r="TA23" i="28" s="1"/>
  <c r="J61" i="36"/>
  <c r="H61" i="36" s="1"/>
  <c r="I57" i="36"/>
  <c r="I58" i="36"/>
  <c r="I56" i="36"/>
  <c r="J60" i="36"/>
  <c r="H60" i="36" s="1"/>
  <c r="J59" i="36"/>
  <c r="H59" i="36" s="1"/>
  <c r="QA23" i="28"/>
  <c r="PZ23" i="28"/>
  <c r="PX23" i="28"/>
  <c r="QB23" i="28"/>
  <c r="PY23" i="28"/>
  <c r="MU23" i="28"/>
  <c r="MW23" i="28"/>
  <c r="MT23" i="28"/>
  <c r="MV23" i="28"/>
  <c r="MS23" i="28"/>
  <c r="JB23" i="28"/>
  <c r="IW23" i="28" a="1"/>
  <c r="IW23" i="28" s="1"/>
  <c r="PV23" i="28" s="1"/>
  <c r="JA23" i="28"/>
  <c r="IV23" i="28" a="1"/>
  <c r="IV23" i="28" s="1"/>
  <c r="MP23" i="28" s="1"/>
  <c r="IU23" i="28" a="1"/>
  <c r="IU23" i="28" s="1"/>
  <c r="MO23" i="28" s="1"/>
  <c r="IN23" i="28" a="1"/>
  <c r="IN23" i="28" s="1"/>
  <c r="PM23" i="28" s="1"/>
  <c r="IZ23" i="28"/>
  <c r="IY23" i="28"/>
  <c r="IS23" i="28" a="1"/>
  <c r="IS23" i="28" s="1"/>
  <c r="PR23" i="28" s="1"/>
  <c r="IT23" i="28" a="1"/>
  <c r="IT23" i="28" s="1"/>
  <c r="PS23" i="28" s="1"/>
  <c r="IQ23" i="28" a="1"/>
  <c r="IQ23" i="28" s="1"/>
  <c r="PP23" i="28" s="1"/>
  <c r="IO23" i="28" a="1"/>
  <c r="IO23" i="28" s="1"/>
  <c r="PN23" i="28" s="1"/>
  <c r="IR23" i="28" a="1"/>
  <c r="IR23" i="28" s="1"/>
  <c r="PQ23" i="28" s="1"/>
  <c r="IM23" i="28" a="1"/>
  <c r="IM23" i="28" s="1"/>
  <c r="PL23" i="28" s="1"/>
  <c r="IK23" i="28"/>
  <c r="MD23" i="28" s="1"/>
  <c r="IC23" i="28"/>
  <c r="PC23" i="28" s="1"/>
  <c r="IG23" i="28"/>
  <c r="IF23" i="28"/>
  <c r="IH23" i="28"/>
  <c r="LY23" i="28" s="1"/>
  <c r="ID23" i="28"/>
  <c r="IJ23" i="28"/>
  <c r="IE23" i="28"/>
  <c r="PJ23" i="28" s="1"/>
  <c r="II23" i="28"/>
  <c r="A24" i="28"/>
  <c r="SW24" i="28" l="1"/>
  <c r="SU24" i="28"/>
  <c r="SV24" i="28"/>
  <c r="SY24" i="28"/>
  <c r="SX24" i="28"/>
  <c r="SZ24" i="28"/>
  <c r="W23" i="28"/>
  <c r="AB23" i="28"/>
  <c r="HV23" i="28"/>
  <c r="LZ23" i="28"/>
  <c r="AD23" i="28"/>
  <c r="AK23" i="28"/>
  <c r="QQ23" i="28"/>
  <c r="JD23" i="28"/>
  <c r="JY23" i="28"/>
  <c r="DX23" i="28"/>
  <c r="KQ23" i="28"/>
  <c r="DQ23" i="28"/>
  <c r="EH23" i="28"/>
  <c r="EE23" i="28"/>
  <c r="EC23" i="28"/>
  <c r="RM23" i="28"/>
  <c r="LH23" i="28"/>
  <c r="RG22" i="28"/>
  <c r="NZ22" i="28"/>
  <c r="KT22" i="28"/>
  <c r="NT22" i="28"/>
  <c r="RH22" i="28"/>
  <c r="QE22" i="28"/>
  <c r="NH22" i="28"/>
  <c r="JF23" i="28"/>
  <c r="DJ23" i="28"/>
  <c r="CJ23" i="28"/>
  <c r="CX23" i="28"/>
  <c r="KK23" i="28" s="1"/>
  <c r="DU23" i="28"/>
  <c r="GJ23" i="28"/>
  <c r="RR23" i="28" s="1"/>
  <c r="GI23" i="28"/>
  <c r="EB23" i="28"/>
  <c r="EG23" i="28"/>
  <c r="RN23" i="28"/>
  <c r="RN22" i="28"/>
  <c r="OA22" i="28"/>
  <c r="RV22" i="28"/>
  <c r="JR22" i="28"/>
  <c r="QP22" i="28"/>
  <c r="X23" i="28"/>
  <c r="JE23" i="28" s="1"/>
  <c r="AL23" i="28"/>
  <c r="CF23" i="28"/>
  <c r="JG23" i="28" s="1"/>
  <c r="RE23" i="28"/>
  <c r="EK23" i="28"/>
  <c r="EI23" i="28"/>
  <c r="LG23" i="28"/>
  <c r="LI23" i="28"/>
  <c r="NU22" i="28"/>
  <c r="QO22" i="28"/>
  <c r="RO22" i="28"/>
  <c r="BW23" i="28"/>
  <c r="HT23" i="28"/>
  <c r="JS23" i="28"/>
  <c r="NK23" i="28"/>
  <c r="CH23" i="28"/>
  <c r="JI23" i="28" s="1"/>
  <c r="DN23" i="28"/>
  <c r="KO23" i="28" s="1"/>
  <c r="CV23" i="28"/>
  <c r="CL23" i="28"/>
  <c r="QW23" i="28" s="1"/>
  <c r="OB22" i="28"/>
  <c r="QF22" i="28"/>
  <c r="HZ21" i="28"/>
  <c r="OX21" i="28" s="1"/>
  <c r="OT21" i="28"/>
  <c r="SA21" i="28"/>
  <c r="SD21" i="28" s="1"/>
  <c r="JP23" i="28"/>
  <c r="RL22" i="28"/>
  <c r="OG22" i="28"/>
  <c r="KW22" i="28"/>
  <c r="JR23" i="28"/>
  <c r="JM23" i="28"/>
  <c r="AA23" i="28"/>
  <c r="BE23" i="28"/>
  <c r="CG23" i="28"/>
  <c r="JH23" i="28" s="1"/>
  <c r="CD23" i="28"/>
  <c r="JZ23" i="28" s="1"/>
  <c r="CK23" i="28"/>
  <c r="CM23" i="28"/>
  <c r="BH23" i="28"/>
  <c r="BJ23" i="28"/>
  <c r="DE23" i="28"/>
  <c r="DL23" i="28"/>
  <c r="DM23" i="28"/>
  <c r="FT23" i="28"/>
  <c r="FO23" i="28"/>
  <c r="HQ23" i="28"/>
  <c r="DH23" i="28"/>
  <c r="EL23" i="28"/>
  <c r="EM23" i="28"/>
  <c r="KX23" i="28"/>
  <c r="LC23" i="28"/>
  <c r="KP23" i="28"/>
  <c r="KD23" i="28"/>
  <c r="NJ23" i="28"/>
  <c r="NI23" i="28"/>
  <c r="MA23" i="28"/>
  <c r="QU23" i="28"/>
  <c r="PE23" i="28"/>
  <c r="PH23" i="28"/>
  <c r="QX23" i="28"/>
  <c r="QG23" i="28"/>
  <c r="SA23" i="28" s="1"/>
  <c r="BR23" i="28"/>
  <c r="JN23" i="28" s="1"/>
  <c r="RI22" i="28"/>
  <c r="OD22" i="28"/>
  <c r="QQ22" i="28"/>
  <c r="NL22" i="28"/>
  <c r="KB22" i="28"/>
  <c r="SB21" i="28"/>
  <c r="G53" i="36"/>
  <c r="SI20" i="28"/>
  <c r="RA22" i="28"/>
  <c r="KF22" i="28"/>
  <c r="RJ20" i="28"/>
  <c r="OE20" i="28"/>
  <c r="KU20" i="28"/>
  <c r="KS22" i="28"/>
  <c r="RB22" i="28"/>
  <c r="NW22" i="28"/>
  <c r="KM22" i="28"/>
  <c r="OM22" i="28"/>
  <c r="RR22" i="28"/>
  <c r="LC22" i="28"/>
  <c r="JP22" i="28"/>
  <c r="QK22" i="28"/>
  <c r="NF22" i="28"/>
  <c r="RU21" i="28"/>
  <c r="LF21" i="28"/>
  <c r="OP21" i="28"/>
  <c r="OW20" i="28"/>
  <c r="E53" i="36" s="1"/>
  <c r="KR22" i="28"/>
  <c r="QU22" i="28"/>
  <c r="RY22" i="28" s="1"/>
  <c r="HU23" i="28"/>
  <c r="FD23" i="28"/>
  <c r="FG23" i="28"/>
  <c r="HO23" i="28"/>
  <c r="FK23" i="28"/>
  <c r="HM23" i="28"/>
  <c r="ER23" i="28"/>
  <c r="ES23" i="28"/>
  <c r="JT23" i="28"/>
  <c r="JU23" i="28"/>
  <c r="KH23" i="28"/>
  <c r="KF23" i="28"/>
  <c r="MB23" i="28"/>
  <c r="QS23" i="28"/>
  <c r="PF23" i="28"/>
  <c r="RF23" i="28"/>
  <c r="RO23" i="28"/>
  <c r="QE23" i="28"/>
  <c r="RY23" i="28" s="1"/>
  <c r="BS23" i="28"/>
  <c r="RL20" i="28"/>
  <c r="OG20" i="28"/>
  <c r="KW20" i="28"/>
  <c r="OG21" i="28"/>
  <c r="KW21" i="28"/>
  <c r="RL21" i="28"/>
  <c r="BZ22" i="28"/>
  <c r="JV22" i="28" s="1"/>
  <c r="CB22" i="28"/>
  <c r="CA22" i="28"/>
  <c r="G56" i="36"/>
  <c r="SI21" i="28"/>
  <c r="NV22" i="28"/>
  <c r="OK22" i="28"/>
  <c r="LA22" i="28"/>
  <c r="RP22" i="28"/>
  <c r="KH22" i="28"/>
  <c r="QW22" i="28"/>
  <c r="SA22" i="28" s="1"/>
  <c r="NR22" i="28"/>
  <c r="OV22" i="28" s="1"/>
  <c r="LD21" i="28"/>
  <c r="RS21" i="28"/>
  <c r="ON21" i="28"/>
  <c r="BB23" i="28"/>
  <c r="SM19" i="28"/>
  <c r="GU22" i="28"/>
  <c r="GT22" i="28"/>
  <c r="GV22" i="28"/>
  <c r="BD23" i="28"/>
  <c r="AE23" i="28"/>
  <c r="H23" i="28"/>
  <c r="CE23" i="28"/>
  <c r="KA23" i="28" s="1"/>
  <c r="CT23" i="28"/>
  <c r="GW23" i="28"/>
  <c r="CW23" i="28"/>
  <c r="GX23" i="28"/>
  <c r="GY23" i="28"/>
  <c r="GR23" i="28"/>
  <c r="BI23" i="28"/>
  <c r="ET23" i="28"/>
  <c r="FJ23" i="28"/>
  <c r="EN23" i="28"/>
  <c r="KT23" i="28" s="1"/>
  <c r="FN23" i="28"/>
  <c r="HW23" i="28"/>
  <c r="HR23" i="28"/>
  <c r="HS23" i="28"/>
  <c r="KI23" i="28"/>
  <c r="KY23" i="28"/>
  <c r="KZ23" i="28"/>
  <c r="KB23" i="28"/>
  <c r="EO23" i="28"/>
  <c r="MC23" i="28"/>
  <c r="KN22" i="28"/>
  <c r="NX22" i="28"/>
  <c r="RC22" i="28"/>
  <c r="OY21" i="28"/>
  <c r="KV20" i="28"/>
  <c r="OF20" i="28"/>
  <c r="RK20" i="28"/>
  <c r="RW22" i="28"/>
  <c r="OR22" i="28"/>
  <c r="LK22" i="28"/>
  <c r="NE22" i="28"/>
  <c r="JL22" i="28"/>
  <c r="QJ22" i="28"/>
  <c r="LL22" i="28"/>
  <c r="RX22" i="28"/>
  <c r="OS22" i="28"/>
  <c r="QR22" i="28"/>
  <c r="NM22" i="28"/>
  <c r="KC22" i="28"/>
  <c r="BC23" i="28"/>
  <c r="GK23" i="28"/>
  <c r="BY23" i="28"/>
  <c r="BL23" i="28"/>
  <c r="DC23" i="28"/>
  <c r="DD23" i="28"/>
  <c r="DK23" i="28"/>
  <c r="DG23" i="28"/>
  <c r="FM23" i="28"/>
  <c r="FQ23" i="28"/>
  <c r="FL23" i="28"/>
  <c r="HN23" i="28"/>
  <c r="DI23" i="28"/>
  <c r="EV23" i="28"/>
  <c r="G57" i="36"/>
  <c r="SJ21" i="28"/>
  <c r="G58" i="36"/>
  <c r="SK21" i="28"/>
  <c r="NC22" i="28"/>
  <c r="JJ22" i="28"/>
  <c r="QH22" i="28"/>
  <c r="SC21" i="28"/>
  <c r="OW21" i="28"/>
  <c r="OL22" i="28"/>
  <c r="QV22" i="28"/>
  <c r="NQ22" i="28"/>
  <c r="OU22" i="28" s="1"/>
  <c r="KG22" i="28"/>
  <c r="JK22" i="28"/>
  <c r="QI22" i="28"/>
  <c r="ND22" i="28"/>
  <c r="RT21" i="28"/>
  <c r="OO21" i="28"/>
  <c r="LE21" i="28"/>
  <c r="QL22" i="28"/>
  <c r="JQ22" i="28"/>
  <c r="NG22" i="28"/>
  <c r="LX23" i="28"/>
  <c r="MZ23" i="28" s="1"/>
  <c r="MI23" i="28"/>
  <c r="MN23" i="28"/>
  <c r="OM23" i="28" s="1"/>
  <c r="MH23" i="28"/>
  <c r="PU23" i="28"/>
  <c r="PD23" i="28"/>
  <c r="MQ23" i="28"/>
  <c r="MG23" i="28"/>
  <c r="NR23" i="28" s="1"/>
  <c r="ML23" i="28"/>
  <c r="PT23" i="28"/>
  <c r="ME23" i="28"/>
  <c r="NN23" i="28" s="1"/>
  <c r="MM23" i="28"/>
  <c r="OJ23" i="28" s="1"/>
  <c r="MK23" i="28"/>
  <c r="PI23" i="28"/>
  <c r="QO23" i="28" s="1"/>
  <c r="MJ23" i="28"/>
  <c r="NZ23" i="28" s="1"/>
  <c r="FS24" i="28"/>
  <c r="GQ24" i="28"/>
  <c r="DT24" i="28"/>
  <c r="CS24" i="28"/>
  <c r="BK24" i="28"/>
  <c r="EU24" i="28"/>
  <c r="FP24" i="28"/>
  <c r="DW24" i="28"/>
  <c r="GE24" i="28"/>
  <c r="PB24" i="28"/>
  <c r="PA24" i="28"/>
  <c r="PH24" i="28" s="1"/>
  <c r="QC24" i="28"/>
  <c r="LV24" i="28"/>
  <c r="LU24" i="28"/>
  <c r="MX24" i="28"/>
  <c r="IP24" i="28"/>
  <c r="PO24" i="28" s="1"/>
  <c r="HK24" i="28"/>
  <c r="HF24" i="28"/>
  <c r="HE24" i="28"/>
  <c r="HB24" i="28"/>
  <c r="HJ24" i="28"/>
  <c r="HD24" i="28"/>
  <c r="HA24" i="28"/>
  <c r="HI24" i="28"/>
  <c r="HH24" i="28"/>
  <c r="HC24" i="28"/>
  <c r="GZ24" i="28"/>
  <c r="GG24" i="28"/>
  <c r="GC24" i="28"/>
  <c r="FY24" i="28"/>
  <c r="GF24" i="28"/>
  <c r="GB24" i="28"/>
  <c r="GA24" i="28"/>
  <c r="FW24" i="28"/>
  <c r="FV24" i="28"/>
  <c r="FZ24" i="28"/>
  <c r="HG24" i="28"/>
  <c r="FX24" i="28"/>
  <c r="FU24" i="28"/>
  <c r="FR24" i="28"/>
  <c r="GD24" i="28"/>
  <c r="HP24" i="28"/>
  <c r="FI24" i="28"/>
  <c r="FF24" i="28"/>
  <c r="FH24" i="28"/>
  <c r="FE24" i="28"/>
  <c r="DF24" i="28"/>
  <c r="DB24" i="28"/>
  <c r="ED24" i="28"/>
  <c r="DZ24" i="28"/>
  <c r="HL24" i="28"/>
  <c r="EF24" i="28"/>
  <c r="EP24" i="28"/>
  <c r="EJ24" i="28"/>
  <c r="EW24" i="28"/>
  <c r="EQ24" i="28"/>
  <c r="BM24" i="28"/>
  <c r="CR24" i="28"/>
  <c r="BX24" i="28"/>
  <c r="CQ24" i="28"/>
  <c r="CP24" i="28"/>
  <c r="CO24" i="28"/>
  <c r="CN24" i="28"/>
  <c r="GS24" i="28"/>
  <c r="GP24" i="28"/>
  <c r="GO24" i="28"/>
  <c r="GM24" i="28"/>
  <c r="CY24" i="28"/>
  <c r="GL24" i="28"/>
  <c r="CU24" i="28"/>
  <c r="DA24" i="28"/>
  <c r="DV24" i="28"/>
  <c r="DR24" i="28"/>
  <c r="DO24" i="28"/>
  <c r="DP24" i="28"/>
  <c r="DS24" i="28"/>
  <c r="CZ24" i="28"/>
  <c r="GN24" i="28"/>
  <c r="DY24" i="28"/>
  <c r="CC24" i="28"/>
  <c r="I24" i="28"/>
  <c r="CD24" i="28" s="1"/>
  <c r="BN24" i="28"/>
  <c r="BU24" i="28"/>
  <c r="BP24" i="28"/>
  <c r="BO24" i="28"/>
  <c r="AR24" i="28"/>
  <c r="BA24" i="28"/>
  <c r="BV24" i="28"/>
  <c r="AZ24" i="28"/>
  <c r="BT24" i="28"/>
  <c r="AY24" i="28"/>
  <c r="BF24" i="28"/>
  <c r="AW24" i="28"/>
  <c r="BQ24" i="28"/>
  <c r="AV24" i="28"/>
  <c r="AQ24" i="28"/>
  <c r="AH24" i="28"/>
  <c r="AP24" i="28"/>
  <c r="BG24" i="28"/>
  <c r="AM24" i="28"/>
  <c r="AX24" i="28"/>
  <c r="AU24" i="28"/>
  <c r="AT24" i="28"/>
  <c r="AS24" i="28"/>
  <c r="AI24" i="28"/>
  <c r="S24" i="28"/>
  <c r="L24" i="28"/>
  <c r="AL24" i="28" s="1"/>
  <c r="N24" i="28"/>
  <c r="Q24" i="28" s="1"/>
  <c r="F24" i="28"/>
  <c r="Y24" i="28" s="1"/>
  <c r="M24" i="28"/>
  <c r="AN24" i="28" s="1"/>
  <c r="K24" i="28"/>
  <c r="AG24" i="28" s="1"/>
  <c r="V24" i="28"/>
  <c r="J24" i="28"/>
  <c r="AF24" i="28" s="1"/>
  <c r="U24" i="28"/>
  <c r="G24" i="28"/>
  <c r="AA24" i="28" s="1"/>
  <c r="AO24" i="28"/>
  <c r="T24" i="28"/>
  <c r="AJ24" i="28"/>
  <c r="P24" i="28"/>
  <c r="E24" i="28"/>
  <c r="D24" i="28"/>
  <c r="AE24" i="28"/>
  <c r="O24" i="28"/>
  <c r="R24" i="28" s="1"/>
  <c r="AD24" i="28"/>
  <c r="C24" i="28"/>
  <c r="DX24" i="28" s="1"/>
  <c r="TD23" i="28"/>
  <c r="TE23" i="28"/>
  <c r="TF23" i="28"/>
  <c r="F55" i="36"/>
  <c r="E55" i="36"/>
  <c r="E50" i="36"/>
  <c r="SQ20" i="28"/>
  <c r="SP21" i="28"/>
  <c r="D52" i="36"/>
  <c r="SN19" i="28"/>
  <c r="D53" i="36"/>
  <c r="SL20" i="28"/>
  <c r="LO20" i="28"/>
  <c r="LR20" i="28" s="1"/>
  <c r="D50" i="36"/>
  <c r="SL19" i="28"/>
  <c r="E52" i="36"/>
  <c r="LO21" i="28"/>
  <c r="LR21" i="28" s="1"/>
  <c r="F52" i="36"/>
  <c r="D55" i="36"/>
  <c r="SN20" i="28"/>
  <c r="SG24" i="28"/>
  <c r="SH24" i="28"/>
  <c r="SF24" i="28"/>
  <c r="TD24" i="28" s="1"/>
  <c r="J62" i="36"/>
  <c r="H62" i="36" s="1"/>
  <c r="I60" i="36"/>
  <c r="J63" i="36"/>
  <c r="H63" i="36" s="1"/>
  <c r="I59" i="36"/>
  <c r="I61" i="36"/>
  <c r="J64" i="36"/>
  <c r="H64" i="36" s="1"/>
  <c r="PZ24" i="28"/>
  <c r="PY24" i="28"/>
  <c r="QA24" i="28"/>
  <c r="PX24" i="28"/>
  <c r="QB24" i="28"/>
  <c r="MT24" i="28"/>
  <c r="MS24" i="28"/>
  <c r="MW24" i="28"/>
  <c r="MU24" i="28"/>
  <c r="MV24" i="28"/>
  <c r="JB24" i="28"/>
  <c r="IZ24" i="28"/>
  <c r="IY24" i="28"/>
  <c r="IS24" i="28" a="1"/>
  <c r="IS24" i="28" s="1"/>
  <c r="PR24" i="28" s="1"/>
  <c r="IN24" i="28" a="1"/>
  <c r="IN24" i="28" s="1"/>
  <c r="MH24" i="28" s="1"/>
  <c r="JA24" i="28"/>
  <c r="IV24" i="28" a="1"/>
  <c r="IV24" i="28" s="1"/>
  <c r="PU24" i="28" s="1"/>
  <c r="IU24" i="28" a="1"/>
  <c r="IU24" i="28" s="1"/>
  <c r="PT24" i="28" s="1"/>
  <c r="IW24" i="28" a="1"/>
  <c r="IW24" i="28" s="1"/>
  <c r="PV24" i="28" s="1"/>
  <c r="IR24" i="28" a="1"/>
  <c r="IR24" i="28" s="1"/>
  <c r="ML24" i="28" s="1"/>
  <c r="IQ24" i="28" a="1"/>
  <c r="IQ24" i="28" s="1"/>
  <c r="PP24" i="28" s="1"/>
  <c r="IM24" i="28" a="1"/>
  <c r="IM24" i="28" s="1"/>
  <c r="PL24" i="28" s="1"/>
  <c r="IO24" i="28" a="1"/>
  <c r="IO24" i="28" s="1"/>
  <c r="PN24" i="28" s="1"/>
  <c r="IT24" i="28" a="1"/>
  <c r="IT24" i="28" s="1"/>
  <c r="MN24" i="28" s="1"/>
  <c r="II24" i="28"/>
  <c r="IK24" i="28"/>
  <c r="PI24" i="28" s="1"/>
  <c r="IC24" i="28"/>
  <c r="LX24" i="28" s="1"/>
  <c r="IG24" i="28"/>
  <c r="IJ24" i="28"/>
  <c r="IE24" i="28"/>
  <c r="PJ24" i="28" s="1"/>
  <c r="IF24" i="28"/>
  <c r="IH24" i="28"/>
  <c r="PD24" i="28" s="1"/>
  <c r="ID24" i="28"/>
  <c r="A25" i="28"/>
  <c r="SV25" i="28" l="1"/>
  <c r="SU25" i="28"/>
  <c r="SW25" i="28"/>
  <c r="SY25" i="28"/>
  <c r="SZ25" i="28"/>
  <c r="SX25" i="28"/>
  <c r="AK24" i="28"/>
  <c r="QF23" i="28"/>
  <c r="OK23" i="28"/>
  <c r="CE24" i="28"/>
  <c r="MB24" i="28"/>
  <c r="NU23" i="28"/>
  <c r="JY24" i="28"/>
  <c r="NY23" i="28"/>
  <c r="NF23" i="28"/>
  <c r="RD23" i="28"/>
  <c r="RG23" i="28"/>
  <c r="OB23" i="28"/>
  <c r="RZ22" i="28"/>
  <c r="KL23" i="28"/>
  <c r="HY22" i="28"/>
  <c r="OW22" i="28" s="1"/>
  <c r="QK23" i="28"/>
  <c r="QZ23" i="28"/>
  <c r="W24" i="28"/>
  <c r="QP24" i="28"/>
  <c r="AB24" i="28"/>
  <c r="JZ24" i="28"/>
  <c r="RF24" i="28"/>
  <c r="EA24" i="28"/>
  <c r="EG24" i="28"/>
  <c r="PF24" i="28"/>
  <c r="QP23" i="28"/>
  <c r="JO23" i="28"/>
  <c r="OI23" i="28"/>
  <c r="NB23" i="28"/>
  <c r="OH23" i="28"/>
  <c r="NL23" i="28"/>
  <c r="NS23" i="28"/>
  <c r="JS24" i="28"/>
  <c r="DN24" i="28"/>
  <c r="RD24" i="28" s="1"/>
  <c r="QO24" i="28"/>
  <c r="KA24" i="28"/>
  <c r="DQ24" i="28"/>
  <c r="EE24" i="28"/>
  <c r="EB24" i="28"/>
  <c r="EI24" i="28"/>
  <c r="PG24" i="28"/>
  <c r="OA23" i="28"/>
  <c r="QM23" i="28"/>
  <c r="NP23" i="28"/>
  <c r="NA23" i="28"/>
  <c r="DU24" i="28"/>
  <c r="RE24" i="28" s="1"/>
  <c r="EK24" i="28"/>
  <c r="EH24" i="28"/>
  <c r="EC24" i="28"/>
  <c r="LI24" i="28"/>
  <c r="OL23" i="28"/>
  <c r="QN23" i="28"/>
  <c r="KS23" i="28"/>
  <c r="RA23" i="28"/>
  <c r="LG24" i="28"/>
  <c r="LH24" i="28"/>
  <c r="OC23" i="28"/>
  <c r="RV23" i="28"/>
  <c r="NH23" i="28"/>
  <c r="KR23" i="28"/>
  <c r="KC24" i="28"/>
  <c r="QR24" i="28"/>
  <c r="JF24" i="28"/>
  <c r="NB24" i="28"/>
  <c r="EN24" i="28"/>
  <c r="ES24" i="28"/>
  <c r="HW24" i="28"/>
  <c r="FL24" i="28"/>
  <c r="HV24" i="28"/>
  <c r="DL24" i="28"/>
  <c r="BH24" i="28"/>
  <c r="HU24" i="28"/>
  <c r="EM24" i="28"/>
  <c r="ER24" i="28"/>
  <c r="FN24" i="28"/>
  <c r="BI24" i="28"/>
  <c r="EL24" i="28"/>
  <c r="FK24" i="28"/>
  <c r="FJ24" i="28"/>
  <c r="BD24" i="28"/>
  <c r="BC24" i="28"/>
  <c r="ET24" i="28"/>
  <c r="FO24" i="28"/>
  <c r="FM24" i="28"/>
  <c r="DM24" i="28"/>
  <c r="DK24" i="28"/>
  <c r="BJ24" i="28"/>
  <c r="BB24" i="28"/>
  <c r="HS24" i="28"/>
  <c r="CW24" i="28"/>
  <c r="DE24" i="28"/>
  <c r="DG24" i="28"/>
  <c r="DC24" i="28"/>
  <c r="CL24" i="28"/>
  <c r="CJ24" i="28"/>
  <c r="CH24" i="28"/>
  <c r="JI24" i="28" s="1"/>
  <c r="DJ24" i="28"/>
  <c r="DD24" i="28"/>
  <c r="CM24" i="28"/>
  <c r="CX24" i="28"/>
  <c r="CV24" i="28"/>
  <c r="CK24" i="28"/>
  <c r="CG24" i="28"/>
  <c r="JH24" i="28" s="1"/>
  <c r="CF24" i="28"/>
  <c r="JG24" i="28" s="1"/>
  <c r="X24" i="28"/>
  <c r="DI24" i="28"/>
  <c r="DH24" i="28"/>
  <c r="CT24" i="28"/>
  <c r="JP24" i="28"/>
  <c r="JD24" i="28"/>
  <c r="MZ24" i="28"/>
  <c r="BS24" i="28"/>
  <c r="BR24" i="28"/>
  <c r="FQ24" i="28"/>
  <c r="FD24" i="28"/>
  <c r="BE24" i="28"/>
  <c r="BW24" i="28"/>
  <c r="FG24" i="28"/>
  <c r="EV24" i="28"/>
  <c r="BL24" i="28"/>
  <c r="EO24" i="28"/>
  <c r="RG24" i="28" s="1"/>
  <c r="FT24" i="28"/>
  <c r="BY24" i="28"/>
  <c r="JM24" i="28"/>
  <c r="TF24" i="28"/>
  <c r="JR24" i="28"/>
  <c r="QS24" i="28"/>
  <c r="KD24" i="28"/>
  <c r="JN24" i="28"/>
  <c r="JQ24" i="28"/>
  <c r="RI24" i="28"/>
  <c r="H24" i="28"/>
  <c r="GK24" i="28"/>
  <c r="GH24" i="28"/>
  <c r="GI24" i="28"/>
  <c r="HQ24" i="28"/>
  <c r="KP24" i="28"/>
  <c r="KL24" i="28"/>
  <c r="MC24" i="28"/>
  <c r="RA24" i="28"/>
  <c r="RO24" i="28"/>
  <c r="RC23" i="28"/>
  <c r="KN23" i="28"/>
  <c r="NX23" i="28"/>
  <c r="NV23" i="28"/>
  <c r="OD23" i="28"/>
  <c r="JQ23" i="28"/>
  <c r="NG23" i="28"/>
  <c r="QL23" i="28"/>
  <c r="OO22" i="28"/>
  <c r="LE22" i="28"/>
  <c r="RT22" i="28"/>
  <c r="SB22" i="28"/>
  <c r="OT23" i="28"/>
  <c r="RQ23" i="28"/>
  <c r="LA23" i="28"/>
  <c r="KG23" i="28"/>
  <c r="QV23" i="28"/>
  <c r="NQ23" i="28"/>
  <c r="OU23" i="28" s="1"/>
  <c r="RH23" i="28"/>
  <c r="GT23" i="28"/>
  <c r="GV23" i="28"/>
  <c r="GU23" i="28"/>
  <c r="Z24" i="28"/>
  <c r="HO24" i="28"/>
  <c r="HM24" i="28"/>
  <c r="HT24" i="28"/>
  <c r="JT24" i="28"/>
  <c r="JU24" i="28"/>
  <c r="KY24" i="28"/>
  <c r="KR24" i="28"/>
  <c r="KZ24" i="28"/>
  <c r="KO24" i="28"/>
  <c r="MA24" i="28"/>
  <c r="QN24" i="28"/>
  <c r="PE24" i="28"/>
  <c r="QM24" i="28" s="1"/>
  <c r="RN24" i="28"/>
  <c r="KM23" i="28"/>
  <c r="RB23" i="28"/>
  <c r="NW23" i="28"/>
  <c r="ND23" i="28"/>
  <c r="JK23" i="28"/>
  <c r="QI23" i="28"/>
  <c r="RZ23" i="28"/>
  <c r="JL23" i="28"/>
  <c r="QJ23" i="28"/>
  <c r="NE23" i="28"/>
  <c r="OE22" i="28"/>
  <c r="KU22" i="28"/>
  <c r="RJ22" i="28"/>
  <c r="JW22" i="28"/>
  <c r="HZ22" i="28"/>
  <c r="RP23" i="28"/>
  <c r="RW23" i="28"/>
  <c r="LK23" i="28"/>
  <c r="OR23" i="28"/>
  <c r="LJ23" i="28"/>
  <c r="QR23" i="28"/>
  <c r="KC23" i="28"/>
  <c r="NM23" i="28"/>
  <c r="RI23" i="28"/>
  <c r="OQ23" i="28"/>
  <c r="GJ24" i="28"/>
  <c r="KQ24" i="28"/>
  <c r="LZ24" i="28"/>
  <c r="NG24" i="28" s="1"/>
  <c r="RM24" i="28"/>
  <c r="RX23" i="28"/>
  <c r="OS23" i="28"/>
  <c r="LL23" i="28"/>
  <c r="OF21" i="28"/>
  <c r="KV21" i="28"/>
  <c r="RK21" i="28"/>
  <c r="OP22" i="28"/>
  <c r="LF22" i="28"/>
  <c r="RU22" i="28"/>
  <c r="JJ23" i="28"/>
  <c r="QH23" i="28"/>
  <c r="NC23" i="28"/>
  <c r="JX22" i="28"/>
  <c r="IA22" i="28"/>
  <c r="OY22" i="28" s="1"/>
  <c r="E61" i="36" s="1"/>
  <c r="LB23" i="28"/>
  <c r="GW24" i="28"/>
  <c r="GX24" i="28"/>
  <c r="GY24" i="28"/>
  <c r="GR24" i="28"/>
  <c r="HN24" i="28"/>
  <c r="HR24" i="28"/>
  <c r="LJ24" i="28" s="1"/>
  <c r="KT24" i="28"/>
  <c r="KX24" i="28"/>
  <c r="SC22" i="28"/>
  <c r="G59" i="36"/>
  <c r="SI22" i="28"/>
  <c r="KJ23" i="28"/>
  <c r="NT23" i="28"/>
  <c r="QY23" i="28"/>
  <c r="CB23" i="28"/>
  <c r="BZ23" i="28"/>
  <c r="CA23" i="28"/>
  <c r="JW23" i="28" s="1"/>
  <c r="RS22" i="28"/>
  <c r="ON22" i="28"/>
  <c r="LD22" i="28"/>
  <c r="OV23" i="28"/>
  <c r="OE21" i="28"/>
  <c r="RJ21" i="28"/>
  <c r="KU21" i="28"/>
  <c r="LY24" i="28"/>
  <c r="ME24" i="28"/>
  <c r="NN24" i="28" s="1"/>
  <c r="MO24" i="28"/>
  <c r="MI24" i="28"/>
  <c r="PS24" i="28"/>
  <c r="PC24" i="28"/>
  <c r="QE24" i="28" s="1"/>
  <c r="PM24" i="28"/>
  <c r="MJ24" i="28"/>
  <c r="OA24" i="28" s="1"/>
  <c r="MD24" i="28"/>
  <c r="NJ24" i="28" s="1"/>
  <c r="MM24" i="28"/>
  <c r="OJ24" i="28" s="1"/>
  <c r="PQ24" i="28"/>
  <c r="MG24" i="28"/>
  <c r="MQ24" i="28"/>
  <c r="MK24" i="28"/>
  <c r="OD24" i="28" s="1"/>
  <c r="MP24" i="28"/>
  <c r="GQ25" i="28"/>
  <c r="DT25" i="28"/>
  <c r="CS25" i="28"/>
  <c r="FS25" i="28"/>
  <c r="FP25" i="28"/>
  <c r="GE25" i="28"/>
  <c r="EU25" i="28"/>
  <c r="DW25" i="28"/>
  <c r="BK25" i="28"/>
  <c r="PA25" i="28"/>
  <c r="PB25" i="28"/>
  <c r="PH25" i="28" s="1"/>
  <c r="QC25" i="28"/>
  <c r="LV25" i="28"/>
  <c r="LU25" i="28"/>
  <c r="MX25" i="28"/>
  <c r="IP25" i="28"/>
  <c r="PO25" i="28" s="1"/>
  <c r="HG25" i="28"/>
  <c r="HK25" i="28"/>
  <c r="HF25" i="28"/>
  <c r="HE25" i="28"/>
  <c r="HB25" i="28"/>
  <c r="HJ25" i="28"/>
  <c r="HD25" i="28"/>
  <c r="HA25" i="28"/>
  <c r="HI25" i="28"/>
  <c r="GD25" i="28"/>
  <c r="FZ25" i="28"/>
  <c r="HC25" i="28"/>
  <c r="GZ25" i="28"/>
  <c r="GG25" i="28"/>
  <c r="GC25" i="28"/>
  <c r="FY25" i="28"/>
  <c r="HH25" i="28"/>
  <c r="GF25" i="28"/>
  <c r="GB25" i="28"/>
  <c r="FX25" i="28"/>
  <c r="GA25" i="28"/>
  <c r="FW25" i="28"/>
  <c r="FV25" i="28"/>
  <c r="HL25" i="28"/>
  <c r="FU25" i="28"/>
  <c r="FR25" i="28"/>
  <c r="HP25" i="28"/>
  <c r="FH25" i="28"/>
  <c r="DF25" i="28"/>
  <c r="FF25" i="28"/>
  <c r="FE25" i="28"/>
  <c r="EW25" i="28"/>
  <c r="EQ25" i="28"/>
  <c r="EJ25" i="28"/>
  <c r="EF25" i="28"/>
  <c r="FI25" i="28"/>
  <c r="DB25" i="28"/>
  <c r="EP25" i="28"/>
  <c r="ED25" i="28"/>
  <c r="DZ25" i="28"/>
  <c r="BM25" i="28"/>
  <c r="CR25" i="28"/>
  <c r="BX25" i="28"/>
  <c r="CQ25" i="28"/>
  <c r="CN25" i="28"/>
  <c r="CP25" i="28"/>
  <c r="CO25" i="28"/>
  <c r="CU25" i="28"/>
  <c r="GS25" i="28"/>
  <c r="GP25" i="28"/>
  <c r="CZ25" i="28"/>
  <c r="CY25" i="28"/>
  <c r="GO25" i="28"/>
  <c r="DS25" i="28"/>
  <c r="DP25" i="28"/>
  <c r="DA25" i="28"/>
  <c r="DO25" i="28"/>
  <c r="DV25" i="28"/>
  <c r="DR25" i="28"/>
  <c r="GN25" i="28"/>
  <c r="GM25" i="28"/>
  <c r="DY25" i="28"/>
  <c r="GL25" i="28"/>
  <c r="I25" i="28"/>
  <c r="CC25" i="28" s="1"/>
  <c r="BQ25" i="28"/>
  <c r="BN25" i="28"/>
  <c r="BU25" i="28"/>
  <c r="BT25" i="28"/>
  <c r="BP25" i="28"/>
  <c r="AR25" i="28"/>
  <c r="BO25" i="28"/>
  <c r="BA25" i="28"/>
  <c r="AZ25" i="28"/>
  <c r="AY25" i="28"/>
  <c r="AW25" i="28"/>
  <c r="BV25" i="28"/>
  <c r="BG25" i="28"/>
  <c r="AV25" i="28"/>
  <c r="AI25" i="28"/>
  <c r="AH25" i="28"/>
  <c r="O25" i="28"/>
  <c r="R25" i="28" s="1"/>
  <c r="AX25" i="28"/>
  <c r="AU25" i="28"/>
  <c r="AT25" i="28"/>
  <c r="AS25" i="28"/>
  <c r="AQ25" i="28"/>
  <c r="AO25" i="28"/>
  <c r="AP25" i="28"/>
  <c r="U25" i="28"/>
  <c r="AM25" i="28"/>
  <c r="BF25" i="28"/>
  <c r="M25" i="28"/>
  <c r="AN25" i="28" s="1"/>
  <c r="G25" i="28"/>
  <c r="C25" i="28"/>
  <c r="EE25" i="28" s="1"/>
  <c r="L25" i="28"/>
  <c r="AJ25" i="28" s="1"/>
  <c r="V25" i="28"/>
  <c r="K25" i="28"/>
  <c r="AG25" i="28" s="1"/>
  <c r="T25" i="28"/>
  <c r="J25" i="28"/>
  <c r="AF25" i="28" s="1"/>
  <c r="F25" i="28"/>
  <c r="W25" i="28" s="1"/>
  <c r="P25" i="28"/>
  <c r="S25" i="28" s="1"/>
  <c r="N25" i="28"/>
  <c r="Q25" i="28" s="1"/>
  <c r="E25" i="28"/>
  <c r="BY25" i="28" s="1"/>
  <c r="D25" i="28"/>
  <c r="EN25" i="28" s="1"/>
  <c r="TB24" i="28"/>
  <c r="TC24" i="28"/>
  <c r="TE24" i="28"/>
  <c r="TA24" i="28"/>
  <c r="SO22" i="28"/>
  <c r="LN21" i="28"/>
  <c r="D57" i="36"/>
  <c r="SM21" i="28"/>
  <c r="D54" i="36"/>
  <c r="SM20" i="28"/>
  <c r="LP22" i="28"/>
  <c r="LS22" i="28" s="1"/>
  <c r="LN22" i="28"/>
  <c r="LQ22" i="28" s="1"/>
  <c r="F54" i="36"/>
  <c r="E54" i="36"/>
  <c r="LP21" i="28"/>
  <c r="LS21" i="28" s="1"/>
  <c r="LO22" i="28"/>
  <c r="LR22" i="28" s="1"/>
  <c r="SQ22" i="28"/>
  <c r="E59" i="36"/>
  <c r="E56" i="36"/>
  <c r="F58" i="36"/>
  <c r="SQ21" i="28"/>
  <c r="F56" i="36"/>
  <c r="SO21" i="28"/>
  <c r="E57" i="36"/>
  <c r="E58" i="36"/>
  <c r="F57" i="36"/>
  <c r="SH25" i="28"/>
  <c r="SF25" i="28"/>
  <c r="SG25" i="28"/>
  <c r="TB25" i="28" s="1"/>
  <c r="J67" i="36"/>
  <c r="H67" i="36" s="1"/>
  <c r="I64" i="36"/>
  <c r="I63" i="36"/>
  <c r="J66" i="36"/>
  <c r="H66" i="36" s="1"/>
  <c r="I62" i="36"/>
  <c r="J65" i="36"/>
  <c r="H65" i="36" s="1"/>
  <c r="PY25" i="28"/>
  <c r="QB25" i="28"/>
  <c r="PZ25" i="28"/>
  <c r="QA25" i="28"/>
  <c r="PX25" i="28"/>
  <c r="MS25" i="28"/>
  <c r="MW25" i="28"/>
  <c r="MU25" i="28"/>
  <c r="MV25" i="28"/>
  <c r="MT25" i="28"/>
  <c r="JB25" i="28"/>
  <c r="IZ25" i="28"/>
  <c r="IY25" i="28"/>
  <c r="IS25" i="28" a="1"/>
  <c r="IS25" i="28" s="1"/>
  <c r="MM25" i="28" s="1"/>
  <c r="IN25" i="28" a="1"/>
  <c r="IN25" i="28" s="1"/>
  <c r="MH25" i="28" s="1"/>
  <c r="JA25" i="28"/>
  <c r="IV25" i="28" a="1"/>
  <c r="IV25" i="28" s="1"/>
  <c r="MP25" i="28" s="1"/>
  <c r="IU25" i="28" a="1"/>
  <c r="IU25" i="28" s="1"/>
  <c r="PT25" i="28" s="1"/>
  <c r="IW25" i="28" a="1"/>
  <c r="IW25" i="28" s="1"/>
  <c r="PV25" i="28" s="1"/>
  <c r="IM25" i="28" a="1"/>
  <c r="IM25" i="28" s="1"/>
  <c r="MG25" i="28" s="1"/>
  <c r="IT25" i="28" a="1"/>
  <c r="IT25" i="28" s="1"/>
  <c r="MN25" i="28" s="1"/>
  <c r="IR25" i="28" a="1"/>
  <c r="IR25" i="28" s="1"/>
  <c r="PQ25" i="28" s="1"/>
  <c r="IQ25" i="28" a="1"/>
  <c r="IQ25" i="28" s="1"/>
  <c r="PP25" i="28" s="1"/>
  <c r="IO25" i="28" a="1"/>
  <c r="IO25" i="28" s="1"/>
  <c r="PN25" i="28" s="1"/>
  <c r="ID25" i="28"/>
  <c r="IJ25" i="28"/>
  <c r="IE25" i="28"/>
  <c r="ME25" i="28" s="1"/>
  <c r="IF25" i="28"/>
  <c r="II25" i="28"/>
  <c r="IK25" i="28"/>
  <c r="MD25" i="28" s="1"/>
  <c r="IC25" i="28"/>
  <c r="PC25" i="28" s="1"/>
  <c r="IG25" i="28"/>
  <c r="IH25" i="28"/>
  <c r="PD25" i="28" s="1"/>
  <c r="A26" i="28"/>
  <c r="SV26" i="28" l="1"/>
  <c r="SW26" i="28"/>
  <c r="SU26" i="28"/>
  <c r="SZ26" i="28"/>
  <c r="SY26" i="28"/>
  <c r="SX26" i="28"/>
  <c r="LZ25" i="28"/>
  <c r="DQ25" i="28"/>
  <c r="DN25" i="28"/>
  <c r="LH25" i="28"/>
  <c r="CD25" i="28"/>
  <c r="PF25" i="28"/>
  <c r="LI25" i="28"/>
  <c r="MB25" i="28"/>
  <c r="Y25" i="28"/>
  <c r="CE25" i="28"/>
  <c r="KA25" i="28" s="1"/>
  <c r="KQ25" i="28"/>
  <c r="EK25" i="28"/>
  <c r="EI25" i="28"/>
  <c r="EC25" i="28"/>
  <c r="EH25" i="28"/>
  <c r="OI25" i="28"/>
  <c r="MA25" i="28"/>
  <c r="NY24" i="28"/>
  <c r="KS24" i="28"/>
  <c r="NM24" i="28"/>
  <c r="BE25" i="28"/>
  <c r="DU25" i="28"/>
  <c r="CW25" i="28"/>
  <c r="KJ25" i="28" s="1"/>
  <c r="DX25" i="28"/>
  <c r="RE25" i="28" s="1"/>
  <c r="KO25" i="28"/>
  <c r="OB24" i="28"/>
  <c r="NK24" i="28"/>
  <c r="NI24" i="28"/>
  <c r="JO24" i="28"/>
  <c r="NF24" i="28"/>
  <c r="HQ25" i="28"/>
  <c r="JY25" i="28"/>
  <c r="EA25" i="28"/>
  <c r="LG25" i="28"/>
  <c r="RD25" i="28"/>
  <c r="NZ24" i="28"/>
  <c r="OC24" i="28"/>
  <c r="OQ24" i="28"/>
  <c r="NV24" i="28"/>
  <c r="QG24" i="28"/>
  <c r="OI24" i="28"/>
  <c r="DH25" i="28"/>
  <c r="X25" i="28"/>
  <c r="QF25" i="28" s="1"/>
  <c r="CF25" i="28"/>
  <c r="JG25" i="28" s="1"/>
  <c r="JZ25" i="28"/>
  <c r="CV25" i="28"/>
  <c r="KI25" i="28" s="1"/>
  <c r="EB25" i="28"/>
  <c r="EG25" i="28"/>
  <c r="NH24" i="28"/>
  <c r="QK24" i="28"/>
  <c r="OH24" i="28"/>
  <c r="BJ25" i="28"/>
  <c r="FJ25" i="28"/>
  <c r="KX25" i="28"/>
  <c r="OH25" i="28"/>
  <c r="AK25" i="28"/>
  <c r="AE25" i="28"/>
  <c r="CH25" i="28"/>
  <c r="JI25" i="28" s="1"/>
  <c r="H25" i="28"/>
  <c r="RF25" i="28"/>
  <c r="DL25" i="28"/>
  <c r="DK25" i="28"/>
  <c r="KY25" i="28"/>
  <c r="SL21" i="28"/>
  <c r="LQ21" i="28"/>
  <c r="D56" i="36" s="1"/>
  <c r="HV25" i="28"/>
  <c r="ET25" i="28"/>
  <c r="ER25" i="28"/>
  <c r="FN25" i="28"/>
  <c r="BH25" i="28"/>
  <c r="BB25" i="28"/>
  <c r="HU25" i="28"/>
  <c r="EM25" i="28"/>
  <c r="FM25" i="28"/>
  <c r="FL25" i="28"/>
  <c r="FK25" i="28"/>
  <c r="DM25" i="28"/>
  <c r="GV24" i="28"/>
  <c r="GU24" i="28"/>
  <c r="GT24" i="28"/>
  <c r="HS25" i="28"/>
  <c r="HO25" i="28"/>
  <c r="GJ25" i="28"/>
  <c r="GR25" i="28"/>
  <c r="GH25" i="28"/>
  <c r="AB25" i="28"/>
  <c r="Z25" i="28"/>
  <c r="HN25" i="28"/>
  <c r="GK25" i="28"/>
  <c r="GY25" i="28"/>
  <c r="NS25" i="28"/>
  <c r="HM25" i="28"/>
  <c r="FD25" i="28"/>
  <c r="HW25" i="28"/>
  <c r="DJ25" i="28"/>
  <c r="HT25" i="28"/>
  <c r="QE25" i="28"/>
  <c r="QG25" i="28"/>
  <c r="JF25" i="28"/>
  <c r="BC25" i="28"/>
  <c r="NJ25" i="28"/>
  <c r="JT25" i="28"/>
  <c r="BI25" i="28"/>
  <c r="FO25" i="28"/>
  <c r="BS25" i="28"/>
  <c r="JO25" i="28" s="1"/>
  <c r="FG25" i="28"/>
  <c r="FT25" i="28"/>
  <c r="BW25" i="28"/>
  <c r="JM25" i="28" s="1"/>
  <c r="BR25" i="28"/>
  <c r="JN25" i="28" s="1"/>
  <c r="EO25" i="28"/>
  <c r="EV25" i="28"/>
  <c r="BL25" i="28"/>
  <c r="DE25" i="28"/>
  <c r="CK25" i="28"/>
  <c r="DI25" i="28"/>
  <c r="DC25" i="28"/>
  <c r="DG25" i="28"/>
  <c r="DD25" i="28"/>
  <c r="CM25" i="28"/>
  <c r="CT25" i="28"/>
  <c r="CJ25" i="28"/>
  <c r="CL25" i="28"/>
  <c r="CG25" i="28"/>
  <c r="JH25" i="28" s="1"/>
  <c r="AD25" i="28"/>
  <c r="AL25" i="28"/>
  <c r="JR25" i="28" s="1"/>
  <c r="BD25" i="28"/>
  <c r="NK25" i="28"/>
  <c r="JU25" i="28"/>
  <c r="GX25" i="28"/>
  <c r="GI25" i="28"/>
  <c r="KP25" i="28"/>
  <c r="CX25" i="28"/>
  <c r="HR25" i="28"/>
  <c r="EL25" i="28"/>
  <c r="ES25" i="28"/>
  <c r="JS25" i="28"/>
  <c r="JD25" i="28"/>
  <c r="OJ25" i="28"/>
  <c r="AA25" i="28"/>
  <c r="NT25" i="28"/>
  <c r="GW25" i="28"/>
  <c r="FQ25" i="28"/>
  <c r="KZ25" i="28"/>
  <c r="NI25" i="28"/>
  <c r="MC25" i="28"/>
  <c r="PG25" i="28"/>
  <c r="G61" i="36"/>
  <c r="SK22" i="28"/>
  <c r="G60" i="36"/>
  <c r="SJ22" i="28"/>
  <c r="NL24" i="28"/>
  <c r="KB24" i="28"/>
  <c r="QQ24" i="28"/>
  <c r="RH24" i="28"/>
  <c r="RQ24" i="28"/>
  <c r="LB24" i="28"/>
  <c r="OL24" i="28"/>
  <c r="OX22" i="28"/>
  <c r="E60" i="36" s="1"/>
  <c r="QL24" i="28"/>
  <c r="QZ24" i="28"/>
  <c r="NU24" i="28"/>
  <c r="KK24" i="28"/>
  <c r="JJ24" i="28"/>
  <c r="QH24" i="28"/>
  <c r="NC24" i="28"/>
  <c r="QJ24" i="28"/>
  <c r="NE24" i="28"/>
  <c r="JL24" i="28"/>
  <c r="RV24" i="28"/>
  <c r="JV23" i="28"/>
  <c r="HY23" i="28"/>
  <c r="OW23" i="28" s="1"/>
  <c r="OS24" i="28"/>
  <c r="LL24" i="28"/>
  <c r="RX24" i="28"/>
  <c r="OF22" i="28"/>
  <c r="RK22" i="28"/>
  <c r="KV22" i="28"/>
  <c r="LE23" i="28"/>
  <c r="RT23" i="28"/>
  <c r="OO23" i="28"/>
  <c r="RP24" i="28"/>
  <c r="LA24" i="28"/>
  <c r="OK24" i="28"/>
  <c r="OG23" i="28"/>
  <c r="RL23" i="28"/>
  <c r="KW23" i="28"/>
  <c r="KF24" i="28"/>
  <c r="QU24" i="28"/>
  <c r="RY24" i="28" s="1"/>
  <c r="NP24" i="28"/>
  <c r="OT24" i="28" s="1"/>
  <c r="PE25" i="28"/>
  <c r="JX23" i="28"/>
  <c r="IA23" i="28"/>
  <c r="SD22" i="28"/>
  <c r="F61" i="36" s="1"/>
  <c r="RR24" i="28"/>
  <c r="LC24" i="28"/>
  <c r="OM24" i="28"/>
  <c r="HZ23" i="28"/>
  <c r="SC23" i="28" s="1"/>
  <c r="LK24" i="28"/>
  <c r="RW24" i="28"/>
  <c r="OR24" i="28"/>
  <c r="LF23" i="28"/>
  <c r="RU23" i="28"/>
  <c r="OP23" i="28"/>
  <c r="QV24" i="28"/>
  <c r="NQ24" i="28"/>
  <c r="KG24" i="28"/>
  <c r="NX24" i="28"/>
  <c r="RC24" i="28"/>
  <c r="KN24" i="28"/>
  <c r="KH24" i="28"/>
  <c r="QW24" i="28"/>
  <c r="NR24" i="28"/>
  <c r="QY24" i="28"/>
  <c r="NT24" i="28"/>
  <c r="KJ24" i="28"/>
  <c r="OV24" i="28"/>
  <c r="RK23" i="28"/>
  <c r="KV23" i="28"/>
  <c r="OF23" i="28"/>
  <c r="OY23" i="28"/>
  <c r="ON23" i="28"/>
  <c r="LD23" i="28"/>
  <c r="RS23" i="28"/>
  <c r="CB24" i="28"/>
  <c r="BZ24" i="28"/>
  <c r="CA24" i="28"/>
  <c r="JW24" i="28" s="1"/>
  <c r="QF24" i="28"/>
  <c r="NA24" i="28"/>
  <c r="JE24" i="28"/>
  <c r="HZ24" i="28"/>
  <c r="NS24" i="28"/>
  <c r="KI24" i="28"/>
  <c r="QX24" i="28"/>
  <c r="RB24" i="28"/>
  <c r="KM24" i="28"/>
  <c r="NW24" i="28"/>
  <c r="QI24" i="28"/>
  <c r="JK24" i="28"/>
  <c r="ND24" i="28"/>
  <c r="LX25" i="28"/>
  <c r="MZ25" i="28" s="1"/>
  <c r="MO25" i="28"/>
  <c r="ML25" i="28"/>
  <c r="MQ25" i="28"/>
  <c r="PS25" i="28"/>
  <c r="PL25" i="28"/>
  <c r="PU25" i="28"/>
  <c r="MK25" i="28"/>
  <c r="LY25" i="28"/>
  <c r="MJ25" i="28"/>
  <c r="NY25" i="28" s="1"/>
  <c r="PJ25" i="28"/>
  <c r="PR25" i="28"/>
  <c r="RO25" i="28" s="1"/>
  <c r="MI25" i="28"/>
  <c r="PI25" i="28"/>
  <c r="QP25" i="28" s="1"/>
  <c r="PM25" i="28"/>
  <c r="QX25" i="28" s="1"/>
  <c r="FP26" i="28"/>
  <c r="GE26" i="28"/>
  <c r="EU26" i="28"/>
  <c r="DW26" i="28"/>
  <c r="BK26" i="28"/>
  <c r="FS26" i="28"/>
  <c r="DT26" i="28"/>
  <c r="GQ26" i="28"/>
  <c r="CS26" i="28"/>
  <c r="PB26" i="28"/>
  <c r="PA26" i="28"/>
  <c r="QC26" i="28"/>
  <c r="LV26" i="28"/>
  <c r="LU26" i="28"/>
  <c r="MX26" i="28"/>
  <c r="IP26" i="28"/>
  <c r="PO26" i="28" s="1"/>
  <c r="HI26" i="28"/>
  <c r="HH26" i="28"/>
  <c r="HC26" i="28"/>
  <c r="GZ26" i="28"/>
  <c r="HG26" i="28"/>
  <c r="HK26" i="28"/>
  <c r="HF26" i="28"/>
  <c r="HE26" i="28"/>
  <c r="HB26" i="28"/>
  <c r="HD26" i="28"/>
  <c r="HA26" i="28"/>
  <c r="GA26" i="28"/>
  <c r="GD26" i="28"/>
  <c r="FZ26" i="28"/>
  <c r="GG26" i="28"/>
  <c r="GC26" i="28"/>
  <c r="FY26" i="28"/>
  <c r="HJ26" i="28"/>
  <c r="GF26" i="28"/>
  <c r="FX26" i="28"/>
  <c r="GB26" i="28"/>
  <c r="FW26" i="28"/>
  <c r="FV26" i="28"/>
  <c r="HP26" i="28"/>
  <c r="FK26" i="28"/>
  <c r="HL26" i="28"/>
  <c r="FE26" i="28"/>
  <c r="FI26" i="28"/>
  <c r="DF26" i="28"/>
  <c r="FH26" i="28"/>
  <c r="FU26" i="28"/>
  <c r="FR26" i="28"/>
  <c r="DZ26" i="28"/>
  <c r="EF26" i="28"/>
  <c r="EJ26" i="28"/>
  <c r="ED26" i="28"/>
  <c r="FF26" i="28"/>
  <c r="DB26" i="28"/>
  <c r="EW26" i="28"/>
  <c r="EQ26" i="28"/>
  <c r="EP26" i="28"/>
  <c r="BM26" i="28"/>
  <c r="CN26" i="28"/>
  <c r="CO26" i="28"/>
  <c r="BX26" i="28"/>
  <c r="GN26" i="28"/>
  <c r="GL26" i="28"/>
  <c r="CU26" i="28"/>
  <c r="DA26" i="28"/>
  <c r="GO26" i="28"/>
  <c r="DY26" i="28"/>
  <c r="GM26" i="28"/>
  <c r="CZ26" i="28"/>
  <c r="DS26" i="28"/>
  <c r="GP26" i="28"/>
  <c r="DV26" i="28"/>
  <c r="DP26" i="28"/>
  <c r="GS26" i="28"/>
  <c r="DO26" i="28"/>
  <c r="CY26" i="28"/>
  <c r="DR26" i="28"/>
  <c r="I26" i="28"/>
  <c r="CD26" i="28" s="1"/>
  <c r="BQ26" i="28"/>
  <c r="BN26" i="28"/>
  <c r="BU26" i="28"/>
  <c r="AR26" i="28"/>
  <c r="BV26" i="28"/>
  <c r="BT26" i="28"/>
  <c r="BA26" i="28"/>
  <c r="AZ26" i="28"/>
  <c r="BP26" i="28"/>
  <c r="AY26" i="28"/>
  <c r="BO26" i="28"/>
  <c r="AW26" i="28"/>
  <c r="AV26" i="28"/>
  <c r="AQ26" i="28"/>
  <c r="AP26" i="28"/>
  <c r="AI26" i="28"/>
  <c r="BG26" i="28"/>
  <c r="BF26" i="28"/>
  <c r="AO26" i="28"/>
  <c r="AX26" i="28"/>
  <c r="AU26" i="28"/>
  <c r="AT26" i="28"/>
  <c r="AS26" i="28"/>
  <c r="P26" i="28"/>
  <c r="S26" i="28" s="1"/>
  <c r="J26" i="28"/>
  <c r="AD26" i="28" s="1"/>
  <c r="AH26" i="28"/>
  <c r="N26" i="28"/>
  <c r="Q26" i="28" s="1"/>
  <c r="E26" i="28"/>
  <c r="D26" i="28"/>
  <c r="C26" i="28"/>
  <c r="EB26" i="28" s="1"/>
  <c r="M26" i="28"/>
  <c r="AN26" i="28" s="1"/>
  <c r="V26" i="28"/>
  <c r="L26" i="28"/>
  <c r="AJ26" i="28" s="1"/>
  <c r="K26" i="28"/>
  <c r="AG26" i="28" s="1"/>
  <c r="U26" i="28"/>
  <c r="O26" i="28"/>
  <c r="R26" i="28" s="1"/>
  <c r="T26" i="28"/>
  <c r="G26" i="28"/>
  <c r="GK26" i="28" s="1"/>
  <c r="AM26" i="28"/>
  <c r="F26" i="28"/>
  <c r="DH26" i="28" s="1"/>
  <c r="TD25" i="28"/>
  <c r="TC25" i="28"/>
  <c r="TA25" i="28"/>
  <c r="TE25" i="28"/>
  <c r="TF25" i="28"/>
  <c r="F59" i="36"/>
  <c r="SQ23" i="28"/>
  <c r="LP23" i="28"/>
  <c r="LS23" i="28" s="1"/>
  <c r="F60" i="36"/>
  <c r="SP22" i="28"/>
  <c r="LN23" i="28"/>
  <c r="LQ23" i="28" s="1"/>
  <c r="D60" i="36"/>
  <c r="SM22" i="28"/>
  <c r="D59" i="36"/>
  <c r="SL22" i="28"/>
  <c r="D61" i="36"/>
  <c r="SN22" i="28"/>
  <c r="LO23" i="28"/>
  <c r="D58" i="36"/>
  <c r="SN21" i="28"/>
  <c r="SH26" i="28"/>
  <c r="SF26" i="28"/>
  <c r="SG26" i="28"/>
  <c r="J70" i="36"/>
  <c r="H70" i="36" s="1"/>
  <c r="J69" i="36"/>
  <c r="H69" i="36" s="1"/>
  <c r="I65" i="36"/>
  <c r="J68" i="36"/>
  <c r="H68" i="36" s="1"/>
  <c r="I66" i="36"/>
  <c r="I67" i="36"/>
  <c r="PX26" i="28"/>
  <c r="QB26" i="28"/>
  <c r="PY26" i="28"/>
  <c r="PZ26" i="28"/>
  <c r="QA26" i="28"/>
  <c r="MV26" i="28"/>
  <c r="MU26" i="28"/>
  <c r="MS26" i="28"/>
  <c r="MW26" i="28"/>
  <c r="MT26" i="28"/>
  <c r="JB26" i="28"/>
  <c r="JA26" i="28"/>
  <c r="IV26" i="28" a="1"/>
  <c r="IV26" i="28" s="1"/>
  <c r="PU26" i="28" s="1"/>
  <c r="IU26" i="28" a="1"/>
  <c r="IU26" i="28" s="1"/>
  <c r="PT26" i="28" s="1"/>
  <c r="IW26" i="28" a="1"/>
  <c r="IW26" i="28" s="1"/>
  <c r="MQ26" i="28" s="1"/>
  <c r="IZ26" i="28"/>
  <c r="IY26" i="28"/>
  <c r="IS26" i="28" a="1"/>
  <c r="IS26" i="28" s="1"/>
  <c r="PR26" i="28" s="1"/>
  <c r="IN26" i="28" a="1"/>
  <c r="IN26" i="28" s="1"/>
  <c r="PM26" i="28" s="1"/>
  <c r="IO26" i="28" a="1"/>
  <c r="IO26" i="28" s="1"/>
  <c r="MI26" i="28" s="1"/>
  <c r="IT26" i="28" a="1"/>
  <c r="IT26" i="28" s="1"/>
  <c r="MN26" i="28" s="1"/>
  <c r="IQ26" i="28" a="1"/>
  <c r="IQ26" i="28" s="1"/>
  <c r="PP26" i="28" s="1"/>
  <c r="IR26" i="28" a="1"/>
  <c r="IR26" i="28" s="1"/>
  <c r="ML26" i="28" s="1"/>
  <c r="IM26" i="28" a="1"/>
  <c r="IM26" i="28" s="1"/>
  <c r="PL26" i="28" s="1"/>
  <c r="IF26" i="28"/>
  <c r="IH26" i="28"/>
  <c r="PD26" i="28" s="1"/>
  <c r="ID26" i="28"/>
  <c r="IJ26" i="28"/>
  <c r="IE26" i="28"/>
  <c r="PJ26" i="28" s="1"/>
  <c r="IK26" i="28"/>
  <c r="PI26" i="28" s="1"/>
  <c r="IC26" i="28"/>
  <c r="LX26" i="28" s="1"/>
  <c r="II26" i="28"/>
  <c r="IG26" i="28"/>
  <c r="A27" i="28"/>
  <c r="SV27" i="28" l="1"/>
  <c r="SW27" i="28"/>
  <c r="SU27" i="28"/>
  <c r="SY27" i="28"/>
  <c r="SX27" i="28"/>
  <c r="SZ27" i="28"/>
  <c r="LR23" i="28"/>
  <c r="D63" i="36" s="1"/>
  <c r="RZ24" i="28"/>
  <c r="SA24" i="28"/>
  <c r="KR25" i="28"/>
  <c r="DK26" i="28"/>
  <c r="PG26" i="28"/>
  <c r="FD26" i="28"/>
  <c r="CF26" i="28"/>
  <c r="JG26" i="28" s="1"/>
  <c r="OC25" i="28"/>
  <c r="RI25" i="28"/>
  <c r="JE25" i="28"/>
  <c r="AL26" i="28"/>
  <c r="W26" i="28"/>
  <c r="AK26" i="28"/>
  <c r="CH26" i="28"/>
  <c r="QM25" i="28"/>
  <c r="QN26" i="28"/>
  <c r="DQ26" i="28"/>
  <c r="CV26" i="28"/>
  <c r="CR26" i="28"/>
  <c r="EA26" i="28"/>
  <c r="EK26" i="28"/>
  <c r="FO26" i="28"/>
  <c r="RO26" i="28"/>
  <c r="LG26" i="28"/>
  <c r="OB25" i="28"/>
  <c r="QO25" i="28"/>
  <c r="RV25" i="28"/>
  <c r="OQ25" i="28"/>
  <c r="NZ25" i="28"/>
  <c r="MZ26" i="28"/>
  <c r="JZ26" i="28"/>
  <c r="CW26" i="28"/>
  <c r="QY26" i="28" s="1"/>
  <c r="CQ26" i="28"/>
  <c r="BH26" i="28"/>
  <c r="EI26" i="28"/>
  <c r="DM26" i="28"/>
  <c r="EE26" i="28"/>
  <c r="FM26" i="28"/>
  <c r="KX26" i="28"/>
  <c r="LH26" i="28"/>
  <c r="OD25" i="28"/>
  <c r="OA25" i="28"/>
  <c r="RH25" i="28"/>
  <c r="NV25" i="28"/>
  <c r="RN25" i="28"/>
  <c r="QN25" i="28"/>
  <c r="X26" i="28"/>
  <c r="DN26" i="28"/>
  <c r="DX26" i="28"/>
  <c r="DU26" i="28"/>
  <c r="KP26" i="28" s="1"/>
  <c r="CP26" i="28"/>
  <c r="EH26" i="28"/>
  <c r="EG26" i="28"/>
  <c r="KY26" i="28"/>
  <c r="QY25" i="28"/>
  <c r="NA25" i="28"/>
  <c r="RM25" i="28"/>
  <c r="NB25" i="28"/>
  <c r="HW26" i="28"/>
  <c r="QP26" i="28"/>
  <c r="JI26" i="28"/>
  <c r="CX26" i="28"/>
  <c r="KK26" i="28" s="1"/>
  <c r="RF26" i="28"/>
  <c r="CJ26" i="28"/>
  <c r="CM26" i="28"/>
  <c r="EC26" i="28"/>
  <c r="LI26" i="28"/>
  <c r="MA26" i="28"/>
  <c r="PH26" i="28"/>
  <c r="JP26" i="28"/>
  <c r="AF26" i="28"/>
  <c r="GH26" i="28"/>
  <c r="AA26" i="28"/>
  <c r="AE26" i="28"/>
  <c r="CE26" i="28"/>
  <c r="KA26" i="28" s="1"/>
  <c r="CT26" i="28"/>
  <c r="GI26" i="28"/>
  <c r="CK26" i="28"/>
  <c r="BI26" i="28"/>
  <c r="DC26" i="28"/>
  <c r="DD26" i="28"/>
  <c r="DE26" i="28"/>
  <c r="KL26" i="28" s="1"/>
  <c r="DG26" i="28"/>
  <c r="FN26" i="28"/>
  <c r="HU26" i="28"/>
  <c r="DI26" i="28"/>
  <c r="JT26" i="28"/>
  <c r="KO26" i="28"/>
  <c r="JD26" i="28"/>
  <c r="NA26" i="28"/>
  <c r="MB26" i="28"/>
  <c r="QO26" i="28"/>
  <c r="PF26" i="28"/>
  <c r="QX26" i="28"/>
  <c r="RN26" i="28"/>
  <c r="BS26" i="28"/>
  <c r="OF24" i="28"/>
  <c r="RK24" i="28"/>
  <c r="KV24" i="28"/>
  <c r="G64" i="36"/>
  <c r="SK23" i="28"/>
  <c r="SD23" i="28"/>
  <c r="F64" i="36" s="1"/>
  <c r="OX23" i="28"/>
  <c r="E63" i="36" s="1"/>
  <c r="QR25" i="28"/>
  <c r="NM25" i="28"/>
  <c r="KC25" i="28"/>
  <c r="KT25" i="28"/>
  <c r="RQ25" i="28"/>
  <c r="OL25" i="28"/>
  <c r="LB25" i="28"/>
  <c r="RX25" i="28"/>
  <c r="LL25" i="28"/>
  <c r="OS25" i="28"/>
  <c r="RS24" i="28"/>
  <c r="ON24" i="28"/>
  <c r="LD24" i="28"/>
  <c r="LJ25" i="28"/>
  <c r="QL25" i="28"/>
  <c r="JQ25" i="28"/>
  <c r="NG25" i="28"/>
  <c r="GU25" i="28"/>
  <c r="GV25" i="28"/>
  <c r="GT25" i="28"/>
  <c r="BB26" i="28"/>
  <c r="CC26" i="28"/>
  <c r="JY26" i="28" s="1"/>
  <c r="FG26" i="28"/>
  <c r="DL26" i="28"/>
  <c r="HS26" i="28"/>
  <c r="HO26" i="28"/>
  <c r="FQ26" i="28"/>
  <c r="DJ26" i="28"/>
  <c r="EN26" i="28"/>
  <c r="EL26" i="28"/>
  <c r="JS26" i="28"/>
  <c r="KI26" i="28"/>
  <c r="KZ26" i="28"/>
  <c r="EV26" i="28"/>
  <c r="MC26" i="28"/>
  <c r="RM26" i="28"/>
  <c r="BW26" i="28"/>
  <c r="JM26" i="28" s="1"/>
  <c r="JV24" i="28"/>
  <c r="HY24" i="28"/>
  <c r="OW24" i="28" s="1"/>
  <c r="E65" i="36" s="1"/>
  <c r="RJ23" i="28"/>
  <c r="OE23" i="28"/>
  <c r="KU23" i="28"/>
  <c r="QZ25" i="28"/>
  <c r="NU25" i="28"/>
  <c r="KK25" i="28"/>
  <c r="QJ25" i="28"/>
  <c r="NE25" i="28"/>
  <c r="JL25" i="28"/>
  <c r="QW25" i="28"/>
  <c r="SA25" i="28" s="1"/>
  <c r="KH25" i="28"/>
  <c r="NR25" i="28"/>
  <c r="OV25" i="28" s="1"/>
  <c r="RC25" i="28"/>
  <c r="NX25" i="28"/>
  <c r="KN25" i="28"/>
  <c r="QV25" i="28"/>
  <c r="RZ25" i="28" s="1"/>
  <c r="NQ25" i="28"/>
  <c r="KG25" i="28"/>
  <c r="QI25" i="28"/>
  <c r="ND25" i="28"/>
  <c r="JK25" i="28"/>
  <c r="NL25" i="28"/>
  <c r="QQ25" i="28"/>
  <c r="KB25" i="28"/>
  <c r="RR25" i="28"/>
  <c r="LC25" i="28"/>
  <c r="OM25" i="28"/>
  <c r="LE24" i="28"/>
  <c r="OO24" i="28"/>
  <c r="RT24" i="28"/>
  <c r="QH25" i="28"/>
  <c r="NC25" i="28"/>
  <c r="JJ25" i="28"/>
  <c r="AB26" i="28"/>
  <c r="BD26" i="28"/>
  <c r="Y26" i="28"/>
  <c r="BC26" i="28"/>
  <c r="BE26" i="28"/>
  <c r="CG26" i="28"/>
  <c r="JH26" i="28" s="1"/>
  <c r="H26" i="28"/>
  <c r="GR26" i="28"/>
  <c r="CL26" i="28"/>
  <c r="GJ26" i="28"/>
  <c r="GX26" i="28"/>
  <c r="BL26" i="28"/>
  <c r="BJ26" i="28"/>
  <c r="FL26" i="28"/>
  <c r="FJ26" i="28"/>
  <c r="ES26" i="28"/>
  <c r="FT26" i="28"/>
  <c r="EM26" i="28"/>
  <c r="ET26" i="28"/>
  <c r="HV26" i="28"/>
  <c r="ER26" i="28"/>
  <c r="JU26" i="28"/>
  <c r="KF26" i="28"/>
  <c r="KQ26" i="28"/>
  <c r="EO26" i="28"/>
  <c r="LZ26" i="28"/>
  <c r="PE26" i="28"/>
  <c r="BR26" i="28"/>
  <c r="JN26" i="28" s="1"/>
  <c r="OU24" i="28"/>
  <c r="OX24" i="28" s="1"/>
  <c r="JX24" i="28"/>
  <c r="IA24" i="28"/>
  <c r="SD24" i="28" s="1"/>
  <c r="G62" i="36"/>
  <c r="SI23" i="28"/>
  <c r="SB23" i="28"/>
  <c r="F62" i="36" s="1"/>
  <c r="KS25" i="28"/>
  <c r="RG25" i="28"/>
  <c r="QU25" i="28"/>
  <c r="RY25" i="28" s="1"/>
  <c r="KF25" i="28"/>
  <c r="NP25" i="28"/>
  <c r="OT25" i="28" s="1"/>
  <c r="RA25" i="28"/>
  <c r="KL25" i="28"/>
  <c r="NN25" i="28"/>
  <c r="QS25" i="28"/>
  <c r="KD25" i="28"/>
  <c r="OP24" i="28"/>
  <c r="LF24" i="28"/>
  <c r="RU24" i="28"/>
  <c r="BZ25" i="28"/>
  <c r="JV25" i="28" s="1"/>
  <c r="CA25" i="28"/>
  <c r="JW25" i="28" s="1"/>
  <c r="CB25" i="28"/>
  <c r="JX25" i="28" s="1"/>
  <c r="NH25" i="28"/>
  <c r="Z26" i="28"/>
  <c r="GY26" i="28"/>
  <c r="GW26" i="28"/>
  <c r="BY26" i="28"/>
  <c r="HQ26" i="28"/>
  <c r="HN26" i="28"/>
  <c r="HM26" i="28"/>
  <c r="HT26" i="28"/>
  <c r="HR26" i="28"/>
  <c r="KJ26" i="28"/>
  <c r="JE26" i="28"/>
  <c r="G66" i="36"/>
  <c r="SJ24" i="28"/>
  <c r="SC24" i="28"/>
  <c r="G63" i="36"/>
  <c r="SJ23" i="28"/>
  <c r="QK25" i="28"/>
  <c r="JP25" i="28"/>
  <c r="NF25" i="28"/>
  <c r="NW25" i="28"/>
  <c r="RB25" i="28"/>
  <c r="KM25" i="28"/>
  <c r="RW25" i="28"/>
  <c r="OR25" i="28"/>
  <c r="LK25" i="28"/>
  <c r="OK25" i="28"/>
  <c r="RP25" i="28"/>
  <c r="LA25" i="28"/>
  <c r="MP26" i="28"/>
  <c r="ME26" i="28"/>
  <c r="MM26" i="28"/>
  <c r="OH26" i="28" s="1"/>
  <c r="MG26" i="28"/>
  <c r="PS26" i="28"/>
  <c r="PC26" i="28"/>
  <c r="QE26" i="28" s="1"/>
  <c r="PV26" i="28"/>
  <c r="LY26" i="28"/>
  <c r="MD26" i="28"/>
  <c r="NK26" i="28" s="1"/>
  <c r="MK26" i="28"/>
  <c r="PQ26" i="28"/>
  <c r="MJ26" i="28"/>
  <c r="MO26" i="28"/>
  <c r="PN26" i="28"/>
  <c r="MH26" i="28"/>
  <c r="FP27" i="28"/>
  <c r="GE27" i="28"/>
  <c r="EU27" i="28"/>
  <c r="DW27" i="28"/>
  <c r="BK27" i="28"/>
  <c r="FS27" i="28"/>
  <c r="GQ27" i="28"/>
  <c r="DT27" i="28"/>
  <c r="CS27" i="28"/>
  <c r="PA27" i="28"/>
  <c r="PF27" i="28" s="1"/>
  <c r="PB27" i="28"/>
  <c r="QC27" i="28"/>
  <c r="LU27" i="28"/>
  <c r="LV27" i="28"/>
  <c r="MX27" i="28"/>
  <c r="IP27" i="28"/>
  <c r="PO27" i="28" s="1"/>
  <c r="HJ27" i="28"/>
  <c r="HD27" i="28"/>
  <c r="HA27" i="28"/>
  <c r="GF27" i="28"/>
  <c r="HI27" i="28"/>
  <c r="HH27" i="28"/>
  <c r="HC27" i="28"/>
  <c r="GZ27" i="28"/>
  <c r="HG27" i="28"/>
  <c r="GG27" i="28"/>
  <c r="GB27" i="28"/>
  <c r="HF27" i="28"/>
  <c r="GA27" i="28"/>
  <c r="HK27" i="28"/>
  <c r="GD27" i="28"/>
  <c r="FZ27" i="28"/>
  <c r="HE27" i="28"/>
  <c r="FY27" i="28"/>
  <c r="FV27" i="28"/>
  <c r="GC27" i="28"/>
  <c r="FX27" i="28"/>
  <c r="FU27" i="28"/>
  <c r="FR27" i="28"/>
  <c r="HP27" i="28"/>
  <c r="HB27" i="28"/>
  <c r="HL27" i="28"/>
  <c r="FH27" i="28"/>
  <c r="FF27" i="28"/>
  <c r="FW27" i="28"/>
  <c r="FE27" i="28"/>
  <c r="DF27" i="28"/>
  <c r="FI27" i="28"/>
  <c r="EW27" i="28"/>
  <c r="EQ27" i="28"/>
  <c r="EF27" i="28"/>
  <c r="DB27" i="28"/>
  <c r="ED27" i="28"/>
  <c r="EP27" i="28"/>
  <c r="DZ27" i="28"/>
  <c r="EJ27" i="28"/>
  <c r="BX27" i="28"/>
  <c r="CQ27" i="28"/>
  <c r="CP27" i="28"/>
  <c r="CN27" i="28"/>
  <c r="BM27" i="28"/>
  <c r="CO27" i="28"/>
  <c r="CR27" i="28"/>
  <c r="GO27" i="28"/>
  <c r="GM27" i="28"/>
  <c r="GN27" i="28"/>
  <c r="GL27" i="28"/>
  <c r="CU27" i="28"/>
  <c r="CY27" i="28"/>
  <c r="DV27" i="28"/>
  <c r="GS27" i="28"/>
  <c r="DY27" i="28"/>
  <c r="GP27" i="28"/>
  <c r="DS27" i="28"/>
  <c r="DO27" i="28"/>
  <c r="DA27" i="28"/>
  <c r="DR27" i="28"/>
  <c r="CZ27" i="28"/>
  <c r="DP27" i="28"/>
  <c r="I27" i="28"/>
  <c r="CC27" i="28" s="1"/>
  <c r="BQ27" i="28"/>
  <c r="BN27" i="28"/>
  <c r="AZ27" i="28"/>
  <c r="BU27" i="28"/>
  <c r="AW27" i="28"/>
  <c r="BP27" i="28"/>
  <c r="BO27" i="28"/>
  <c r="BG27" i="28"/>
  <c r="AR27" i="28"/>
  <c r="BA27" i="28"/>
  <c r="BV27" i="28"/>
  <c r="BT27" i="28"/>
  <c r="AX27" i="28"/>
  <c r="AV27" i="28"/>
  <c r="BF27" i="28"/>
  <c r="U27" i="28"/>
  <c r="AY27" i="28"/>
  <c r="AU27" i="28"/>
  <c r="AT27" i="28"/>
  <c r="AS27" i="28"/>
  <c r="AQ27" i="28"/>
  <c r="AP27" i="28"/>
  <c r="O27" i="28"/>
  <c r="R27" i="28" s="1"/>
  <c r="AO27" i="28"/>
  <c r="C27" i="28"/>
  <c r="EH27" i="28" s="1"/>
  <c r="P27" i="28"/>
  <c r="AI27" i="28"/>
  <c r="K27" i="28"/>
  <c r="AG27" i="28" s="1"/>
  <c r="AH27" i="28"/>
  <c r="S27" i="28"/>
  <c r="G27" i="28"/>
  <c r="F27" i="28"/>
  <c r="N27" i="28"/>
  <c r="Q27" i="28" s="1"/>
  <c r="E27" i="28"/>
  <c r="D27" i="28"/>
  <c r="HV27" i="28" s="1"/>
  <c r="AM27" i="28"/>
  <c r="AB27" i="28"/>
  <c r="J27" i="28"/>
  <c r="AD27" i="28" s="1"/>
  <c r="M27" i="28"/>
  <c r="AN27" i="28" s="1"/>
  <c r="V27" i="28"/>
  <c r="L27" i="28"/>
  <c r="AJ27" i="28" s="1"/>
  <c r="T27" i="28"/>
  <c r="TF26" i="28"/>
  <c r="TE26" i="28"/>
  <c r="TA26" i="28"/>
  <c r="TD26" i="28"/>
  <c r="TB26" i="28"/>
  <c r="TC26" i="28"/>
  <c r="E64" i="36"/>
  <c r="LN24" i="28"/>
  <c r="LQ24" i="28" s="1"/>
  <c r="LO24" i="28"/>
  <c r="LR24" i="28" s="1"/>
  <c r="F63" i="36"/>
  <c r="SP23" i="28"/>
  <c r="SO24" i="28"/>
  <c r="SM23" i="28"/>
  <c r="LP24" i="28"/>
  <c r="LS24" i="28" s="1"/>
  <c r="SO23" i="28"/>
  <c r="D62" i="36"/>
  <c r="SL23" i="28"/>
  <c r="E62" i="36"/>
  <c r="D64" i="36"/>
  <c r="SN23" i="28"/>
  <c r="SG27" i="28"/>
  <c r="TE27" i="28" s="1"/>
  <c r="SH27" i="28"/>
  <c r="TC27" i="28" s="1"/>
  <c r="SF27" i="28"/>
  <c r="TD27" i="28" s="1"/>
  <c r="J72" i="36"/>
  <c r="H72" i="36" s="1"/>
  <c r="J71" i="36"/>
  <c r="H71" i="36" s="1"/>
  <c r="J73" i="36"/>
  <c r="H73" i="36" s="1"/>
  <c r="I69" i="36"/>
  <c r="I68" i="36"/>
  <c r="I70" i="36"/>
  <c r="QA27" i="28"/>
  <c r="PX27" i="28"/>
  <c r="QB27" i="28"/>
  <c r="PY27" i="28"/>
  <c r="PZ27" i="28"/>
  <c r="MU27" i="28"/>
  <c r="MS27" i="28"/>
  <c r="MT27" i="28"/>
  <c r="MV27" i="28"/>
  <c r="MW27" i="28"/>
  <c r="JB27" i="28"/>
  <c r="IW27" i="28" a="1"/>
  <c r="IW27" i="28" s="1"/>
  <c r="PV27" i="28" s="1"/>
  <c r="JA27" i="28"/>
  <c r="IV27" i="28" a="1"/>
  <c r="IV27" i="28" s="1"/>
  <c r="PU27" i="28" s="1"/>
  <c r="IU27" i="28" a="1"/>
  <c r="IU27" i="28" s="1"/>
  <c r="PT27" i="28" s="1"/>
  <c r="IZ27" i="28"/>
  <c r="IY27" i="28"/>
  <c r="IS27" i="28" a="1"/>
  <c r="IS27" i="28" s="1"/>
  <c r="PR27" i="28" s="1"/>
  <c r="IN27" i="28" a="1"/>
  <c r="IN27" i="28" s="1"/>
  <c r="PM27" i="28" s="1"/>
  <c r="IT27" i="28" a="1"/>
  <c r="IT27" i="28" s="1"/>
  <c r="PS27" i="28" s="1"/>
  <c r="IR27" i="28" a="1"/>
  <c r="IR27" i="28" s="1"/>
  <c r="PQ27" i="28" s="1"/>
  <c r="IQ27" i="28" a="1"/>
  <c r="IQ27" i="28" s="1"/>
  <c r="MK27" i="28" s="1"/>
  <c r="IO27" i="28" a="1"/>
  <c r="IO27" i="28" s="1"/>
  <c r="MI27" i="28" s="1"/>
  <c r="IM27" i="28" a="1"/>
  <c r="IM27" i="28" s="1"/>
  <c r="MG27" i="28" s="1"/>
  <c r="IK27" i="28"/>
  <c r="PI27" i="28" s="1"/>
  <c r="IC27" i="28"/>
  <c r="PC27" i="28" s="1"/>
  <c r="IG27" i="28"/>
  <c r="IF27" i="28"/>
  <c r="IH27" i="28"/>
  <c r="PD27" i="28" s="1"/>
  <c r="ID27" i="28"/>
  <c r="IJ27" i="28"/>
  <c r="IE27" i="28"/>
  <c r="PJ27" i="28" s="1"/>
  <c r="II27" i="28"/>
  <c r="A28" i="28"/>
  <c r="SV28" i="28" l="1"/>
  <c r="SW28" i="28"/>
  <c r="SU28" i="28"/>
  <c r="SX28" i="28"/>
  <c r="SY28" i="28"/>
  <c r="SZ28" i="28"/>
  <c r="NJ26" i="28"/>
  <c r="QZ26" i="28"/>
  <c r="NV26" i="28"/>
  <c r="RE26" i="28"/>
  <c r="KQ27" i="28"/>
  <c r="PG27" i="28"/>
  <c r="NU26" i="28"/>
  <c r="OI26" i="28"/>
  <c r="EV27" i="28"/>
  <c r="JS27" i="28"/>
  <c r="MC27" i="28"/>
  <c r="NF26" i="28"/>
  <c r="KD27" i="28"/>
  <c r="DX27" i="28"/>
  <c r="EE27" i="28"/>
  <c r="EI27" i="28"/>
  <c r="TF27" i="28"/>
  <c r="AE27" i="28"/>
  <c r="DI27" i="28"/>
  <c r="JU27" i="28"/>
  <c r="DU27" i="28"/>
  <c r="EK27" i="28"/>
  <c r="RN27" i="28"/>
  <c r="LI27" i="28"/>
  <c r="RH26" i="28"/>
  <c r="NI26" i="28"/>
  <c r="NP26" i="28"/>
  <c r="OU25" i="28"/>
  <c r="NY26" i="28"/>
  <c r="BC27" i="28"/>
  <c r="RE27" i="28"/>
  <c r="DQ27" i="28"/>
  <c r="EB27" i="28"/>
  <c r="JY27" i="28"/>
  <c r="EG27" i="28"/>
  <c r="EC27" i="28"/>
  <c r="LG27" i="28"/>
  <c r="NZ26" i="28"/>
  <c r="LJ26" i="28"/>
  <c r="OY24" i="28"/>
  <c r="E67" i="36" s="1"/>
  <c r="DN27" i="28"/>
  <c r="KO27" i="28" s="1"/>
  <c r="EA27" i="28"/>
  <c r="KX27" i="28"/>
  <c r="LH27" i="28"/>
  <c r="OJ26" i="28"/>
  <c r="JO26" i="28"/>
  <c r="NT26" i="28"/>
  <c r="OT26" i="28"/>
  <c r="NS26" i="28"/>
  <c r="KT26" i="28"/>
  <c r="RD26" i="28"/>
  <c r="OA26" i="28"/>
  <c r="QF26" i="28"/>
  <c r="QK26" i="28"/>
  <c r="QU26" i="28"/>
  <c r="OB26" i="28"/>
  <c r="RV26" i="28"/>
  <c r="JP27" i="28"/>
  <c r="TB27" i="28"/>
  <c r="GU26" i="28"/>
  <c r="GV26" i="28"/>
  <c r="GT26" i="28"/>
  <c r="AK27" i="28"/>
  <c r="JQ27" i="28" s="1"/>
  <c r="CF27" i="28"/>
  <c r="JG27" i="28" s="1"/>
  <c r="CX27" i="28"/>
  <c r="GJ27" i="28"/>
  <c r="CW27" i="28"/>
  <c r="GW27" i="28"/>
  <c r="GH27" i="28"/>
  <c r="GI27" i="28"/>
  <c r="CM27" i="28"/>
  <c r="BL27" i="28"/>
  <c r="DD27" i="28"/>
  <c r="DM27" i="28"/>
  <c r="FM27" i="28"/>
  <c r="FK27" i="28"/>
  <c r="HM27" i="28"/>
  <c r="FO27" i="28"/>
  <c r="HQ27" i="28"/>
  <c r="DH27" i="28"/>
  <c r="EL27" i="28"/>
  <c r="DJ27" i="28"/>
  <c r="EO27" i="28"/>
  <c r="MA27" i="28"/>
  <c r="QP27" i="28"/>
  <c r="QO27" i="28"/>
  <c r="RM27" i="28"/>
  <c r="BR27" i="28"/>
  <c r="JN27" i="28" s="1"/>
  <c r="OS26" i="28"/>
  <c r="LL26" i="28"/>
  <c r="RX26" i="28"/>
  <c r="OG24" i="28"/>
  <c r="KW24" i="28"/>
  <c r="RL24" i="28"/>
  <c r="OQ26" i="28"/>
  <c r="LC26" i="28"/>
  <c r="OM26" i="28"/>
  <c r="RR26" i="28"/>
  <c r="QJ26" i="28"/>
  <c r="NE26" i="28"/>
  <c r="JL26" i="28"/>
  <c r="LE25" i="28"/>
  <c r="RT25" i="28"/>
  <c r="OO25" i="28"/>
  <c r="KS26" i="28"/>
  <c r="KN26" i="28"/>
  <c r="NX26" i="28"/>
  <c r="RC26" i="28"/>
  <c r="LB26" i="28"/>
  <c r="RQ26" i="28"/>
  <c r="OL26" i="28"/>
  <c r="NG26" i="28"/>
  <c r="QL26" i="28"/>
  <c r="JQ26" i="28"/>
  <c r="QM26" i="28"/>
  <c r="JR26" i="28"/>
  <c r="NH26" i="28"/>
  <c r="RI26" i="28"/>
  <c r="X27" i="28"/>
  <c r="Z27" i="28"/>
  <c r="AA27" i="28"/>
  <c r="AF27" i="28"/>
  <c r="CG27" i="28"/>
  <c r="JH27" i="28" s="1"/>
  <c r="CD27" i="28"/>
  <c r="JZ27" i="28" s="1"/>
  <c r="CJ27" i="28"/>
  <c r="CK27" i="28"/>
  <c r="GK27" i="28"/>
  <c r="BH27" i="28"/>
  <c r="BY27" i="28"/>
  <c r="BJ27" i="28"/>
  <c r="DC27" i="28"/>
  <c r="FD27" i="28"/>
  <c r="EN27" i="28"/>
  <c r="FN27" i="28"/>
  <c r="HU27" i="28"/>
  <c r="ER27" i="28"/>
  <c r="EM27" i="28"/>
  <c r="KY27" i="28"/>
  <c r="KZ27" i="28"/>
  <c r="KP27" i="28"/>
  <c r="LZ27" i="28"/>
  <c r="PE27" i="28"/>
  <c r="PH27" i="28"/>
  <c r="BW27" i="28"/>
  <c r="JM27" i="28" s="1"/>
  <c r="KB26" i="28"/>
  <c r="QQ26" i="28"/>
  <c r="NL26" i="28"/>
  <c r="OC26" i="28"/>
  <c r="NR26" i="28"/>
  <c r="QW26" i="28"/>
  <c r="KH26" i="28"/>
  <c r="KD26" i="28"/>
  <c r="QS26" i="28"/>
  <c r="NN26" i="28"/>
  <c r="QH26" i="28"/>
  <c r="NC26" i="28"/>
  <c r="JJ26" i="28"/>
  <c r="HZ25" i="28"/>
  <c r="OX25" i="28" s="1"/>
  <c r="KR26" i="28"/>
  <c r="NW26" i="28"/>
  <c r="RB26" i="28"/>
  <c r="KM26" i="28"/>
  <c r="KC26" i="28"/>
  <c r="QR26" i="28"/>
  <c r="NM26" i="28"/>
  <c r="Y27" i="28"/>
  <c r="AL27" i="28"/>
  <c r="CH27" i="28"/>
  <c r="JI27" i="28" s="1"/>
  <c r="CV27" i="28"/>
  <c r="DE27" i="28"/>
  <c r="DG27" i="28"/>
  <c r="FG27" i="28"/>
  <c r="HO27" i="28"/>
  <c r="FQ27" i="28"/>
  <c r="HT27" i="28"/>
  <c r="ET27" i="28"/>
  <c r="HW27" i="28"/>
  <c r="HR27" i="28"/>
  <c r="ES27" i="28"/>
  <c r="KS27" i="28" s="1"/>
  <c r="JT27" i="28"/>
  <c r="MB27" i="28"/>
  <c r="QN27" i="28"/>
  <c r="QS27" i="28"/>
  <c r="RF27" i="28"/>
  <c r="RO27" i="28"/>
  <c r="BS27" i="28"/>
  <c r="JO27" i="28" s="1"/>
  <c r="SC25" i="28"/>
  <c r="ND26" i="28"/>
  <c r="JK26" i="28"/>
  <c r="QI26" i="28"/>
  <c r="OE24" i="28"/>
  <c r="RJ24" i="28"/>
  <c r="KU24" i="28"/>
  <c r="G65" i="36"/>
  <c r="SI24" i="28"/>
  <c r="RY26" i="28"/>
  <c r="RS25" i="28"/>
  <c r="ON25" i="28"/>
  <c r="LD25" i="28"/>
  <c r="RP26" i="28"/>
  <c r="OK26" i="28"/>
  <c r="LA26" i="28"/>
  <c r="HY25" i="28"/>
  <c r="SB25" i="28" s="1"/>
  <c r="RA26" i="28"/>
  <c r="TA27" i="28"/>
  <c r="W27" i="28"/>
  <c r="BD27" i="28"/>
  <c r="BB27" i="28"/>
  <c r="BE27" i="28"/>
  <c r="H27" i="28"/>
  <c r="CE27" i="28"/>
  <c r="KA27" i="28" s="1"/>
  <c r="CT27" i="28"/>
  <c r="CL27" i="28"/>
  <c r="GX27" i="28"/>
  <c r="GY27" i="28"/>
  <c r="GR27" i="28"/>
  <c r="BI27" i="28"/>
  <c r="DK27" i="28"/>
  <c r="DL27" i="28"/>
  <c r="FJ27" i="28"/>
  <c r="FT27" i="28"/>
  <c r="FL27" i="28"/>
  <c r="HN27" i="28"/>
  <c r="HS27" i="28"/>
  <c r="OR26" i="28"/>
  <c r="RW26" i="28"/>
  <c r="LK26" i="28"/>
  <c r="IA25" i="28"/>
  <c r="OY25" i="28" s="1"/>
  <c r="G67" i="36"/>
  <c r="SK24" i="28"/>
  <c r="CA26" i="28"/>
  <c r="JW26" i="28" s="1"/>
  <c r="BZ26" i="28"/>
  <c r="JV26" i="28" s="1"/>
  <c r="CB26" i="28"/>
  <c r="JX26" i="28" s="1"/>
  <c r="NB26" i="28"/>
  <c r="QG26" i="28"/>
  <c r="SA26" i="28" s="1"/>
  <c r="JF26" i="28"/>
  <c r="RU25" i="28"/>
  <c r="LF25" i="28"/>
  <c r="OP25" i="28"/>
  <c r="RG26" i="28"/>
  <c r="OD26" i="28"/>
  <c r="QV26" i="28"/>
  <c r="KG26" i="28"/>
  <c r="NQ26" i="28"/>
  <c r="OU26" i="28" s="1"/>
  <c r="SB24" i="28"/>
  <c r="F65" i="36" s="1"/>
  <c r="LX27" i="28"/>
  <c r="MM27" i="28"/>
  <c r="OJ27" i="28" s="1"/>
  <c r="MN27" i="28"/>
  <c r="MH27" i="28"/>
  <c r="PL27" i="28"/>
  <c r="ME27" i="28"/>
  <c r="NN27" i="28" s="1"/>
  <c r="LY27" i="28"/>
  <c r="ML27" i="28"/>
  <c r="PP27" i="28"/>
  <c r="MD27" i="28"/>
  <c r="NJ27" i="28" s="1"/>
  <c r="MQ27" i="28"/>
  <c r="MP27" i="28"/>
  <c r="PN27" i="28"/>
  <c r="MJ27" i="28"/>
  <c r="OA27" i="28" s="1"/>
  <c r="MO27" i="28"/>
  <c r="FS28" i="28"/>
  <c r="GQ28" i="28"/>
  <c r="DT28" i="28"/>
  <c r="CS28" i="28"/>
  <c r="EU28" i="28"/>
  <c r="DW28" i="28"/>
  <c r="FP28" i="28"/>
  <c r="BK28" i="28"/>
  <c r="GE28" i="28"/>
  <c r="PB28" i="28"/>
  <c r="PA28" i="28"/>
  <c r="PF28" i="28" s="1"/>
  <c r="QC28" i="28"/>
  <c r="LV28" i="28"/>
  <c r="LU28" i="28"/>
  <c r="MX28" i="28"/>
  <c r="IP28" i="28"/>
  <c r="PO28" i="28" s="1"/>
  <c r="HK28" i="28"/>
  <c r="HF28" i="28"/>
  <c r="HE28" i="28"/>
  <c r="HB28" i="28"/>
  <c r="GG28" i="28"/>
  <c r="HJ28" i="28"/>
  <c r="HD28" i="28"/>
  <c r="HA28" i="28"/>
  <c r="HI28" i="28"/>
  <c r="HH28" i="28"/>
  <c r="HC28" i="28"/>
  <c r="GZ28" i="28"/>
  <c r="HG28" i="28"/>
  <c r="GC28" i="28"/>
  <c r="FY28" i="28"/>
  <c r="GB28" i="28"/>
  <c r="GF28" i="28"/>
  <c r="GA28" i="28"/>
  <c r="GD28" i="28"/>
  <c r="FW28" i="28"/>
  <c r="FV28" i="28"/>
  <c r="FU28" i="28"/>
  <c r="FR28" i="28"/>
  <c r="FX28" i="28"/>
  <c r="HP28" i="28"/>
  <c r="HL28" i="28"/>
  <c r="FZ28" i="28"/>
  <c r="FI28" i="28"/>
  <c r="FF28" i="28"/>
  <c r="FH28" i="28"/>
  <c r="FE28" i="28"/>
  <c r="DB28" i="28"/>
  <c r="EG28" i="28"/>
  <c r="ED28" i="28"/>
  <c r="DZ28" i="28"/>
  <c r="EP28" i="28"/>
  <c r="EA28" i="28"/>
  <c r="DF28" i="28"/>
  <c r="EF28" i="28"/>
  <c r="EJ28" i="28"/>
  <c r="EW28" i="28"/>
  <c r="EQ28" i="28"/>
  <c r="BM28" i="28"/>
  <c r="CR28" i="28"/>
  <c r="BX28" i="28"/>
  <c r="CQ28" i="28"/>
  <c r="CO28" i="28"/>
  <c r="CP28" i="28"/>
  <c r="CN28" i="28"/>
  <c r="GS28" i="28"/>
  <c r="GP28" i="28"/>
  <c r="CZ28" i="28"/>
  <c r="GO28" i="28"/>
  <c r="GM28" i="28"/>
  <c r="CY28" i="28"/>
  <c r="GN28" i="28"/>
  <c r="DA28" i="28"/>
  <c r="DV28" i="28"/>
  <c r="DR28" i="28"/>
  <c r="DO28" i="28"/>
  <c r="GL28" i="28"/>
  <c r="CU28" i="28"/>
  <c r="DY28" i="28"/>
  <c r="DP28" i="28"/>
  <c r="DS28" i="28"/>
  <c r="DQ28" i="28"/>
  <c r="I28" i="28"/>
  <c r="CC28" i="28" s="1"/>
  <c r="BQ28" i="28"/>
  <c r="BN28" i="28"/>
  <c r="AZ28" i="28"/>
  <c r="BU28" i="28"/>
  <c r="AW28" i="28"/>
  <c r="AT28" i="28"/>
  <c r="BV28" i="28"/>
  <c r="BT28" i="28"/>
  <c r="BF28" i="28"/>
  <c r="AQ28" i="28"/>
  <c r="BP28" i="28"/>
  <c r="AP28" i="28"/>
  <c r="BO28" i="28"/>
  <c r="BA28" i="28"/>
  <c r="AY28" i="28"/>
  <c r="AS28" i="28"/>
  <c r="AR28" i="28"/>
  <c r="BG28" i="28"/>
  <c r="AX28" i="28"/>
  <c r="AV28" i="28"/>
  <c r="AU28" i="28"/>
  <c r="AM28" i="28"/>
  <c r="T28" i="28"/>
  <c r="AH28" i="28"/>
  <c r="P28" i="28"/>
  <c r="D28" i="28"/>
  <c r="O28" i="28"/>
  <c r="R28" i="28" s="1"/>
  <c r="L28" i="28"/>
  <c r="AK28" i="28" s="1"/>
  <c r="M28" i="28"/>
  <c r="AN28" i="28" s="1"/>
  <c r="K28" i="28"/>
  <c r="AG28" i="28" s="1"/>
  <c r="AO28" i="28"/>
  <c r="V28" i="28"/>
  <c r="J28" i="28"/>
  <c r="AF28" i="28" s="1"/>
  <c r="U28" i="28"/>
  <c r="G28" i="28"/>
  <c r="S28" i="28"/>
  <c r="F28" i="28"/>
  <c r="DJ28" i="28" s="1"/>
  <c r="AI28" i="28"/>
  <c r="N28" i="28"/>
  <c r="Q28" i="28" s="1"/>
  <c r="E28" i="28"/>
  <c r="BS28" i="28" s="1"/>
  <c r="C28" i="28"/>
  <c r="EH28" i="28" s="1"/>
  <c r="TC28" i="28"/>
  <c r="F66" i="36"/>
  <c r="E66" i="36"/>
  <c r="SP24" i="28"/>
  <c r="D67" i="36"/>
  <c r="SN24" i="28"/>
  <c r="F67" i="36"/>
  <c r="SQ24" i="28"/>
  <c r="D66" i="36"/>
  <c r="SM24" i="28"/>
  <c r="D65" i="36"/>
  <c r="SL24" i="28"/>
  <c r="SG28" i="28"/>
  <c r="TE28" i="28" s="1"/>
  <c r="SH28" i="28"/>
  <c r="TF28" i="28" s="1"/>
  <c r="SF28" i="28"/>
  <c r="TD28" i="28" s="1"/>
  <c r="J75" i="36"/>
  <c r="H75" i="36" s="1"/>
  <c r="J74" i="36"/>
  <c r="H74" i="36" s="1"/>
  <c r="I71" i="36"/>
  <c r="J76" i="36"/>
  <c r="H76" i="36" s="1"/>
  <c r="I73" i="36"/>
  <c r="I72" i="36"/>
  <c r="PZ28" i="28"/>
  <c r="QA28" i="28"/>
  <c r="PX28" i="28"/>
  <c r="QB28" i="28"/>
  <c r="PY28" i="28"/>
  <c r="MT28" i="28"/>
  <c r="MV28" i="28"/>
  <c r="MS28" i="28"/>
  <c r="MW28" i="28"/>
  <c r="MU28" i="28"/>
  <c r="JB28" i="28"/>
  <c r="IZ28" i="28"/>
  <c r="IY28" i="28"/>
  <c r="IS28" i="28" a="1"/>
  <c r="IS28" i="28" s="1"/>
  <c r="MM28" i="28" s="1"/>
  <c r="IN28" i="28" a="1"/>
  <c r="IN28" i="28" s="1"/>
  <c r="PM28" i="28" s="1"/>
  <c r="JA28" i="28"/>
  <c r="IV28" i="28" a="1"/>
  <c r="IV28" i="28" s="1"/>
  <c r="MP28" i="28" s="1"/>
  <c r="IU28" i="28" a="1"/>
  <c r="IU28" i="28" s="1"/>
  <c r="MO28" i="28" s="1"/>
  <c r="IW28" i="28" a="1"/>
  <c r="IW28" i="28" s="1"/>
  <c r="MQ28" i="28" s="1"/>
  <c r="IR28" i="28" a="1"/>
  <c r="IR28" i="28" s="1"/>
  <c r="ML28" i="28" s="1"/>
  <c r="IQ28" i="28" a="1"/>
  <c r="IQ28" i="28" s="1"/>
  <c r="PP28" i="28" s="1"/>
  <c r="IM28" i="28" a="1"/>
  <c r="IM28" i="28" s="1"/>
  <c r="PL28" i="28" s="1"/>
  <c r="IO28" i="28" a="1"/>
  <c r="IO28" i="28" s="1"/>
  <c r="PN28" i="28" s="1"/>
  <c r="IT28" i="28" a="1"/>
  <c r="IT28" i="28" s="1"/>
  <c r="PS28" i="28" s="1"/>
  <c r="II28" i="28"/>
  <c r="IK28" i="28"/>
  <c r="PI28" i="28" s="1"/>
  <c r="IC28" i="28"/>
  <c r="LX28" i="28" s="1"/>
  <c r="IG28" i="28"/>
  <c r="ID28" i="28"/>
  <c r="IF28" i="28"/>
  <c r="IH28" i="28"/>
  <c r="PD28" i="28" s="1"/>
  <c r="IJ28" i="28"/>
  <c r="IE28" i="28"/>
  <c r="PJ28" i="28" s="1"/>
  <c r="A29" i="28"/>
  <c r="SV29" i="28" l="1"/>
  <c r="SW29" i="28"/>
  <c r="SU29" i="28"/>
  <c r="SZ29" i="28"/>
  <c r="SX29" i="28"/>
  <c r="SY29" i="28"/>
  <c r="TB28" i="28"/>
  <c r="EB28" i="28"/>
  <c r="PG28" i="28"/>
  <c r="RZ26" i="28"/>
  <c r="SP26" i="28" s="1"/>
  <c r="ND27" i="28"/>
  <c r="NV27" i="28"/>
  <c r="NF27" i="28"/>
  <c r="HV28" i="28"/>
  <c r="DN28" i="28"/>
  <c r="PE28" i="28"/>
  <c r="NY27" i="28"/>
  <c r="RD27" i="28"/>
  <c r="OH27" i="28"/>
  <c r="RH27" i="28"/>
  <c r="QO28" i="28"/>
  <c r="RG27" i="28"/>
  <c r="RD28" i="28"/>
  <c r="KR27" i="28"/>
  <c r="AJ28" i="28"/>
  <c r="QP28" i="28"/>
  <c r="EE28" i="28"/>
  <c r="EC28" i="28"/>
  <c r="EI28" i="28"/>
  <c r="OH28" i="28"/>
  <c r="MB28" i="28"/>
  <c r="HY26" i="28"/>
  <c r="OV26" i="28"/>
  <c r="OB27" i="28"/>
  <c r="OI27" i="28"/>
  <c r="NI27" i="28"/>
  <c r="NK27" i="28"/>
  <c r="JK27" i="28"/>
  <c r="NG27" i="28"/>
  <c r="RV27" i="28"/>
  <c r="QN28" i="28"/>
  <c r="JY28" i="28"/>
  <c r="DU28" i="28"/>
  <c r="DX28" i="28"/>
  <c r="RE28" i="28" s="1"/>
  <c r="EK28" i="28"/>
  <c r="KT28" i="28" s="1"/>
  <c r="OJ28" i="28"/>
  <c r="OI28" i="28"/>
  <c r="LG28" i="28"/>
  <c r="LH28" i="28"/>
  <c r="LI28" i="28"/>
  <c r="PH28" i="28"/>
  <c r="IA26" i="28"/>
  <c r="NZ27" i="28"/>
  <c r="KL27" i="28"/>
  <c r="QL27" i="28"/>
  <c r="OC27" i="28"/>
  <c r="KT27" i="28"/>
  <c r="GU27" i="28"/>
  <c r="GV27" i="28"/>
  <c r="GT27" i="28"/>
  <c r="AB28" i="28"/>
  <c r="BB28" i="28"/>
  <c r="AE28" i="28"/>
  <c r="AL28" i="28"/>
  <c r="BC28" i="28"/>
  <c r="BD28" i="28"/>
  <c r="CH28" i="28"/>
  <c r="JI28" i="28" s="1"/>
  <c r="CJ28" i="28"/>
  <c r="CL28" i="28"/>
  <c r="CX28" i="28"/>
  <c r="CT28" i="28"/>
  <c r="BI28" i="28"/>
  <c r="BY28" i="28"/>
  <c r="JO28" i="28" s="1"/>
  <c r="DG28" i="28"/>
  <c r="DM28" i="28"/>
  <c r="DE28" i="28"/>
  <c r="FK28" i="28"/>
  <c r="HM28" i="28"/>
  <c r="FL28" i="28"/>
  <c r="HN28" i="28"/>
  <c r="EL28" i="28"/>
  <c r="KR28" i="28" s="1"/>
  <c r="EM28" i="28"/>
  <c r="HU28" i="28"/>
  <c r="KY28" i="28"/>
  <c r="KQ28" i="28"/>
  <c r="EO28" i="28"/>
  <c r="MC28" i="28"/>
  <c r="RF28" i="28"/>
  <c r="G73" i="36"/>
  <c r="SK26" i="28"/>
  <c r="CA27" i="28"/>
  <c r="JW27" i="28" s="1"/>
  <c r="CB27" i="28"/>
  <c r="JX27" i="28" s="1"/>
  <c r="BZ27" i="28"/>
  <c r="JV27" i="28" s="1"/>
  <c r="QE27" i="28"/>
  <c r="MZ27" i="28"/>
  <c r="JD27" i="28"/>
  <c r="QI27" i="28"/>
  <c r="G69" i="36"/>
  <c r="SJ25" i="28"/>
  <c r="RL25" i="28"/>
  <c r="OG25" i="28"/>
  <c r="KW25" i="28"/>
  <c r="KM27" i="28"/>
  <c r="NW27" i="28"/>
  <c r="RB27" i="28"/>
  <c r="QF27" i="28"/>
  <c r="JE27" i="28"/>
  <c r="NA27" i="28"/>
  <c r="OR27" i="28"/>
  <c r="RW27" i="28"/>
  <c r="LK27" i="28"/>
  <c r="OL27" i="28"/>
  <c r="LB27" i="28"/>
  <c r="RQ27" i="28"/>
  <c r="LC27" i="28"/>
  <c r="OM27" i="28"/>
  <c r="RR27" i="28"/>
  <c r="ON26" i="28"/>
  <c r="LD26" i="28"/>
  <c r="RS26" i="28"/>
  <c r="OW25" i="28"/>
  <c r="E68" i="36" s="1"/>
  <c r="QK27" i="28"/>
  <c r="Z28" i="28"/>
  <c r="X28" i="28"/>
  <c r="BE28" i="28"/>
  <c r="H28" i="28"/>
  <c r="CD28" i="28"/>
  <c r="JZ28" i="28" s="1"/>
  <c r="CK28" i="28"/>
  <c r="GW28" i="28"/>
  <c r="CW28" i="28"/>
  <c r="BL28" i="28"/>
  <c r="DD28" i="28"/>
  <c r="DL28" i="28"/>
  <c r="FM28" i="28"/>
  <c r="FN28" i="28"/>
  <c r="FO28" i="28"/>
  <c r="HQ28" i="28"/>
  <c r="ER28" i="28"/>
  <c r="ES28" i="28"/>
  <c r="EN28" i="28"/>
  <c r="JT28" i="28"/>
  <c r="JU28" i="28"/>
  <c r="KO28" i="28"/>
  <c r="OC28" i="28"/>
  <c r="EV28" i="28"/>
  <c r="LZ28" i="28"/>
  <c r="G71" i="36"/>
  <c r="SI26" i="28"/>
  <c r="OW26" i="28"/>
  <c r="SD26" i="28"/>
  <c r="QW27" i="28"/>
  <c r="NR27" i="28"/>
  <c r="KH27" i="28"/>
  <c r="RA27" i="28"/>
  <c r="RK25" i="28"/>
  <c r="KV25" i="28"/>
  <c r="OF25" i="28"/>
  <c r="QV27" i="28"/>
  <c r="KG27" i="28"/>
  <c r="NQ27" i="28"/>
  <c r="QM27" i="28"/>
  <c r="JR27" i="28"/>
  <c r="NH27" i="28"/>
  <c r="RI27" i="28"/>
  <c r="LJ27" i="28"/>
  <c r="RC27" i="28"/>
  <c r="KN27" i="28"/>
  <c r="NX27" i="28"/>
  <c r="LA27" i="28"/>
  <c r="RP27" i="28"/>
  <c r="OK27" i="28"/>
  <c r="QZ27" i="28"/>
  <c r="NU27" i="28"/>
  <c r="KK27" i="28"/>
  <c r="RU26" i="28"/>
  <c r="OP26" i="28"/>
  <c r="LF26" i="28"/>
  <c r="OD27" i="28"/>
  <c r="TA28" i="28"/>
  <c r="AA28" i="28"/>
  <c r="AD28" i="28"/>
  <c r="CF28" i="28"/>
  <c r="JG28" i="28" s="1"/>
  <c r="CE28" i="28"/>
  <c r="KA28" i="28" s="1"/>
  <c r="CV28" i="28"/>
  <c r="GK28" i="28"/>
  <c r="GX28" i="28"/>
  <c r="GY28" i="28"/>
  <c r="GR28" i="28"/>
  <c r="GJ28" i="28"/>
  <c r="CM28" i="28"/>
  <c r="BJ28" i="28"/>
  <c r="FD28" i="28"/>
  <c r="DC28" i="28"/>
  <c r="HO28" i="28"/>
  <c r="DH28" i="28"/>
  <c r="FJ28" i="28"/>
  <c r="FQ28" i="28"/>
  <c r="HW28" i="28"/>
  <c r="HR28" i="28"/>
  <c r="HS28" i="28"/>
  <c r="ET28" i="28"/>
  <c r="JS28" i="28"/>
  <c r="KP28" i="28"/>
  <c r="MA28" i="28"/>
  <c r="BW28" i="28"/>
  <c r="JM28" i="28" s="1"/>
  <c r="HZ26" i="28"/>
  <c r="OX26" i="28" s="1"/>
  <c r="E72" i="36" s="1"/>
  <c r="RL26" i="28"/>
  <c r="OG26" i="28"/>
  <c r="KW26" i="28"/>
  <c r="G70" i="36"/>
  <c r="SK25" i="28"/>
  <c r="NC27" i="28"/>
  <c r="QH27" i="28"/>
  <c r="JJ27" i="28"/>
  <c r="SB26" i="28"/>
  <c r="NB27" i="28"/>
  <c r="JF27" i="28"/>
  <c r="IA27" i="28"/>
  <c r="QG27" i="28"/>
  <c r="NP27" i="28"/>
  <c r="QU27" i="28"/>
  <c r="KF27" i="28"/>
  <c r="NM27" i="28"/>
  <c r="KC27" i="28"/>
  <c r="QR27" i="28"/>
  <c r="OQ27" i="28"/>
  <c r="RT26" i="28"/>
  <c r="OO26" i="28"/>
  <c r="LE26" i="28"/>
  <c r="Y28" i="28"/>
  <c r="W28" i="28"/>
  <c r="CG28" i="28"/>
  <c r="JH28" i="28" s="1"/>
  <c r="GH28" i="28"/>
  <c r="GI28" i="28"/>
  <c r="BH28" i="28"/>
  <c r="DK28" i="28"/>
  <c r="FT28" i="28"/>
  <c r="FG28" i="28"/>
  <c r="DI28" i="28"/>
  <c r="HT28" i="28"/>
  <c r="KZ28" i="28"/>
  <c r="KX28" i="28"/>
  <c r="BR28" i="28"/>
  <c r="JN28" i="28" s="1"/>
  <c r="RX27" i="28"/>
  <c r="LL27" i="28"/>
  <c r="OS27" i="28"/>
  <c r="NE27" i="28"/>
  <c r="QJ27" i="28"/>
  <c r="JL27" i="28"/>
  <c r="G68" i="36"/>
  <c r="SI25" i="28"/>
  <c r="NS27" i="28"/>
  <c r="KI27" i="28"/>
  <c r="QX27" i="28"/>
  <c r="RJ25" i="28"/>
  <c r="OE25" i="28"/>
  <c r="KU25" i="28"/>
  <c r="QQ27" i="28"/>
  <c r="KB27" i="28"/>
  <c r="NL27" i="28"/>
  <c r="QY27" i="28"/>
  <c r="NT27" i="28"/>
  <c r="KJ27" i="28"/>
  <c r="SD25" i="28"/>
  <c r="F70" i="36" s="1"/>
  <c r="PT28" i="28"/>
  <c r="MJ28" i="28"/>
  <c r="OA28" i="28" s="1"/>
  <c r="ME28" i="28"/>
  <c r="PR28" i="28"/>
  <c r="RO28" i="28" s="1"/>
  <c r="PQ28" i="28"/>
  <c r="LY28" i="28"/>
  <c r="MD28" i="28"/>
  <c r="NI28" i="28" s="1"/>
  <c r="MH28" i="28"/>
  <c r="PV28" i="28"/>
  <c r="MI28" i="28"/>
  <c r="PC28" i="28"/>
  <c r="MN28" i="28"/>
  <c r="MG28" i="28"/>
  <c r="PU28" i="28"/>
  <c r="MK28" i="28"/>
  <c r="GQ29" i="28"/>
  <c r="DT29" i="28"/>
  <c r="CS29" i="28"/>
  <c r="FS29" i="28"/>
  <c r="FP29" i="28"/>
  <c r="GE29" i="28"/>
  <c r="EU29" i="28"/>
  <c r="DW29" i="28"/>
  <c r="BK29" i="28"/>
  <c r="PA29" i="28"/>
  <c r="PF29" i="28" s="1"/>
  <c r="PB29" i="28"/>
  <c r="QC29" i="28"/>
  <c r="LU29" i="28"/>
  <c r="LV29" i="28"/>
  <c r="MX29" i="28"/>
  <c r="IP29" i="28"/>
  <c r="PO29" i="28" s="1"/>
  <c r="HG29" i="28"/>
  <c r="HK29" i="28"/>
  <c r="HF29" i="28"/>
  <c r="HE29" i="28"/>
  <c r="HB29" i="28"/>
  <c r="HJ29" i="28"/>
  <c r="HD29" i="28"/>
  <c r="HA29" i="28"/>
  <c r="GF29" i="28"/>
  <c r="GD29" i="28"/>
  <c r="FZ29" i="28"/>
  <c r="HI29" i="28"/>
  <c r="GC29" i="28"/>
  <c r="FY29" i="28"/>
  <c r="HC29" i="28"/>
  <c r="GZ29" i="28"/>
  <c r="GB29" i="28"/>
  <c r="FX29" i="28"/>
  <c r="FW29" i="28"/>
  <c r="HH29" i="28"/>
  <c r="GA29" i="28"/>
  <c r="FV29" i="28"/>
  <c r="HL29" i="28"/>
  <c r="GG29" i="28"/>
  <c r="FU29" i="28"/>
  <c r="FR29" i="28"/>
  <c r="FH29" i="28"/>
  <c r="DF29" i="28"/>
  <c r="HP29" i="28"/>
  <c r="FF29" i="28"/>
  <c r="EW29" i="28"/>
  <c r="EQ29" i="28"/>
  <c r="EJ29" i="28"/>
  <c r="EA29" i="28"/>
  <c r="EC29" i="28"/>
  <c r="FI29" i="28"/>
  <c r="FE29" i="28"/>
  <c r="DB29" i="28"/>
  <c r="EP29" i="28"/>
  <c r="ED29" i="28"/>
  <c r="DZ29" i="28"/>
  <c r="EF29" i="28"/>
  <c r="EB29" i="28"/>
  <c r="BM29" i="28"/>
  <c r="CR29" i="28"/>
  <c r="CQ29" i="28"/>
  <c r="CP29" i="28"/>
  <c r="BX29" i="28"/>
  <c r="CO29" i="28"/>
  <c r="CN29" i="28"/>
  <c r="CU29" i="28"/>
  <c r="DA29" i="28"/>
  <c r="GS29" i="28"/>
  <c r="GP29" i="28"/>
  <c r="CZ29" i="28"/>
  <c r="GN29" i="28"/>
  <c r="GM29" i="28"/>
  <c r="CY29" i="28"/>
  <c r="DX29" i="28"/>
  <c r="GL29" i="28"/>
  <c r="DS29" i="28"/>
  <c r="DP29" i="28"/>
  <c r="DY29" i="28"/>
  <c r="DV29" i="28"/>
  <c r="DR29" i="28"/>
  <c r="DN29" i="28"/>
  <c r="DU29" i="28"/>
  <c r="GO29" i="28"/>
  <c r="DO29" i="28"/>
  <c r="CD29" i="28"/>
  <c r="JZ29" i="28" s="1"/>
  <c r="I29" i="28"/>
  <c r="CE29" i="28" s="1"/>
  <c r="BQ29" i="28"/>
  <c r="BN29" i="28"/>
  <c r="AZ29" i="28"/>
  <c r="BU29" i="28"/>
  <c r="AW29" i="28"/>
  <c r="BT29" i="28"/>
  <c r="BP29" i="28"/>
  <c r="BO29" i="28"/>
  <c r="AV29" i="28"/>
  <c r="AS29" i="28"/>
  <c r="BG29" i="28"/>
  <c r="AR29" i="28"/>
  <c r="BF29" i="28"/>
  <c r="AQ29" i="28"/>
  <c r="BV29" i="28"/>
  <c r="AM29" i="28"/>
  <c r="O29" i="28"/>
  <c r="BA29" i="28"/>
  <c r="AY29" i="28"/>
  <c r="AX29" i="28"/>
  <c r="AU29" i="28"/>
  <c r="AT29" i="28"/>
  <c r="U29" i="28"/>
  <c r="AP29" i="28"/>
  <c r="T29" i="28"/>
  <c r="E29" i="28"/>
  <c r="R29" i="28"/>
  <c r="M29" i="28"/>
  <c r="AI29" i="28"/>
  <c r="AH29" i="28"/>
  <c r="L29" i="28"/>
  <c r="AL29" i="28" s="1"/>
  <c r="K29" i="28"/>
  <c r="AG29" i="28" s="1"/>
  <c r="J29" i="28"/>
  <c r="AD29" i="28" s="1"/>
  <c r="G29" i="28"/>
  <c r="F29" i="28"/>
  <c r="N29" i="28"/>
  <c r="Q29" i="28" s="1"/>
  <c r="V29" i="28"/>
  <c r="P29" i="28"/>
  <c r="S29" i="28" s="1"/>
  <c r="D29" i="28"/>
  <c r="ES29" i="28" s="1"/>
  <c r="AO29" i="28"/>
  <c r="C29" i="28"/>
  <c r="EH29" i="28" s="1"/>
  <c r="SQ25" i="28"/>
  <c r="SP25" i="28"/>
  <c r="E69" i="36"/>
  <c r="LO25" i="28"/>
  <c r="LR25" i="28" s="1"/>
  <c r="LN25" i="28"/>
  <c r="LQ25" i="28" s="1"/>
  <c r="LP25" i="28"/>
  <c r="LS25" i="28" s="1"/>
  <c r="SO25" i="28"/>
  <c r="SH29" i="28"/>
  <c r="TF29" i="28" s="1"/>
  <c r="SF29" i="28"/>
  <c r="TA29" i="28" s="1"/>
  <c r="SG29" i="28"/>
  <c r="I74" i="36"/>
  <c r="J78" i="36"/>
  <c r="H78" i="36" s="1"/>
  <c r="J79" i="36"/>
  <c r="H79" i="36" s="1"/>
  <c r="J77" i="36"/>
  <c r="H77" i="36" s="1"/>
  <c r="I76" i="36"/>
  <c r="I75" i="36"/>
  <c r="PY29" i="28"/>
  <c r="PX29" i="28"/>
  <c r="PZ29" i="28"/>
  <c r="QA29" i="28"/>
  <c r="QB29" i="28"/>
  <c r="MS29" i="28"/>
  <c r="MW29" i="28"/>
  <c r="MV29" i="28"/>
  <c r="MT29" i="28"/>
  <c r="MU29" i="28"/>
  <c r="JB29" i="28"/>
  <c r="IZ29" i="28"/>
  <c r="IY29" i="28"/>
  <c r="IS29" i="28" a="1"/>
  <c r="IS29" i="28" s="1"/>
  <c r="MM29" i="28" s="1"/>
  <c r="IN29" i="28" a="1"/>
  <c r="IN29" i="28" s="1"/>
  <c r="MH29" i="28" s="1"/>
  <c r="JA29" i="28"/>
  <c r="IV29" i="28" a="1"/>
  <c r="IV29" i="28" s="1"/>
  <c r="MP29" i="28" s="1"/>
  <c r="IU29" i="28" a="1"/>
  <c r="IU29" i="28" s="1"/>
  <c r="PT29" i="28" s="1"/>
  <c r="IW29" i="28" a="1"/>
  <c r="IW29" i="28" s="1"/>
  <c r="PV29" i="28" s="1"/>
  <c r="IM29" i="28" a="1"/>
  <c r="IM29" i="28" s="1"/>
  <c r="PL29" i="28" s="1"/>
  <c r="IO29" i="28" a="1"/>
  <c r="IO29" i="28" s="1"/>
  <c r="PN29" i="28" s="1"/>
  <c r="IT29" i="28" a="1"/>
  <c r="IT29" i="28" s="1"/>
  <c r="PS29" i="28" s="1"/>
  <c r="IR29" i="28" a="1"/>
  <c r="IR29" i="28" s="1"/>
  <c r="PQ29" i="28" s="1"/>
  <c r="IQ29" i="28" a="1"/>
  <c r="IQ29" i="28" s="1"/>
  <c r="MK29" i="28" s="1"/>
  <c r="ID29" i="28"/>
  <c r="IJ29" i="28"/>
  <c r="IE29" i="28"/>
  <c r="ME29" i="28" s="1"/>
  <c r="II29" i="28"/>
  <c r="IK29" i="28"/>
  <c r="MD29" i="28" s="1"/>
  <c r="IC29" i="28"/>
  <c r="PC29" i="28" s="1"/>
  <c r="IG29" i="28"/>
  <c r="IH29" i="28"/>
  <c r="PD29" i="28" s="1"/>
  <c r="IF29" i="28"/>
  <c r="A30" i="28"/>
  <c r="SW30" i="28" l="1"/>
  <c r="SV30" i="28"/>
  <c r="SU30" i="28"/>
  <c r="SZ30" i="28"/>
  <c r="SY30" i="28"/>
  <c r="SX30" i="28"/>
  <c r="TD29" i="28"/>
  <c r="BR29" i="28"/>
  <c r="LI29" i="28"/>
  <c r="NK28" i="28"/>
  <c r="QM28" i="28"/>
  <c r="OB28" i="28"/>
  <c r="NZ28" i="28"/>
  <c r="NY28" i="28"/>
  <c r="DH29" i="28"/>
  <c r="HN29" i="28"/>
  <c r="LG29" i="28"/>
  <c r="LJ28" i="28"/>
  <c r="RN28" i="28"/>
  <c r="NV28" i="28"/>
  <c r="EK29" i="28"/>
  <c r="EG29" i="28"/>
  <c r="EE29" i="28"/>
  <c r="KY29" i="28"/>
  <c r="OI29" i="28"/>
  <c r="LH29" i="28"/>
  <c r="PG29" i="28"/>
  <c r="RM28" i="28"/>
  <c r="NJ28" i="28"/>
  <c r="OD28" i="28"/>
  <c r="NH28" i="28"/>
  <c r="RI28" i="28"/>
  <c r="OY26" i="28"/>
  <c r="RG28" i="28"/>
  <c r="KQ29" i="28"/>
  <c r="BL29" i="28"/>
  <c r="KA29" i="28"/>
  <c r="DQ29" i="28"/>
  <c r="RD29" i="28" s="1"/>
  <c r="BY29" i="28"/>
  <c r="EI29" i="28"/>
  <c r="OH29" i="28"/>
  <c r="MA29" i="28"/>
  <c r="KL28" i="28"/>
  <c r="SA27" i="28"/>
  <c r="SD27" i="28" s="1"/>
  <c r="RH28" i="28"/>
  <c r="KS28" i="28"/>
  <c r="JN29" i="28"/>
  <c r="KV27" i="28"/>
  <c r="RK27" i="28"/>
  <c r="OF27" i="28"/>
  <c r="W29" i="28"/>
  <c r="AN29" i="28"/>
  <c r="BD29" i="28"/>
  <c r="TE29" i="28"/>
  <c r="Y29" i="28"/>
  <c r="AB29" i="28"/>
  <c r="AJ29" i="28"/>
  <c r="JP29" i="28" s="1"/>
  <c r="AE29" i="28"/>
  <c r="BB29" i="28"/>
  <c r="AF29" i="28"/>
  <c r="CF29" i="28"/>
  <c r="JG29" i="28" s="1"/>
  <c r="CV29" i="28"/>
  <c r="CX29" i="28"/>
  <c r="GY29" i="28"/>
  <c r="BH29" i="28"/>
  <c r="DG29" i="28"/>
  <c r="FQ29" i="28"/>
  <c r="DI29" i="28"/>
  <c r="FJ29" i="28"/>
  <c r="HR29" i="28"/>
  <c r="HS29" i="28"/>
  <c r="HU29" i="28"/>
  <c r="JT29" i="28"/>
  <c r="JU29" i="28"/>
  <c r="KZ29" i="28"/>
  <c r="NK29" i="28"/>
  <c r="MB29" i="28"/>
  <c r="PE29" i="28"/>
  <c r="PH29" i="28"/>
  <c r="RF29" i="28"/>
  <c r="BS29" i="28"/>
  <c r="JO29" i="28" s="1"/>
  <c r="RP28" i="28"/>
  <c r="OK28" i="28"/>
  <c r="LA28" i="28"/>
  <c r="RL27" i="28"/>
  <c r="KW27" i="28"/>
  <c r="OG27" i="28"/>
  <c r="OV27" i="28"/>
  <c r="OY27" i="28" s="1"/>
  <c r="KM28" i="28"/>
  <c r="RB28" i="28"/>
  <c r="NW28" i="28"/>
  <c r="RR28" i="28"/>
  <c r="LC28" i="28"/>
  <c r="OM28" i="28"/>
  <c r="QK28" i="28"/>
  <c r="JP28" i="28"/>
  <c r="NF28" i="28"/>
  <c r="SC26" i="28"/>
  <c r="F72" i="36" s="1"/>
  <c r="OQ28" i="28"/>
  <c r="RC28" i="28"/>
  <c r="NX28" i="28"/>
  <c r="KN28" i="28"/>
  <c r="QV28" i="28"/>
  <c r="KG28" i="28"/>
  <c r="NQ28" i="28"/>
  <c r="QF28" i="28"/>
  <c r="RZ28" i="28" s="1"/>
  <c r="NA28" i="28"/>
  <c r="JE28" i="28"/>
  <c r="RZ27" i="28"/>
  <c r="HY27" i="28"/>
  <c r="NR28" i="28"/>
  <c r="KH28" i="28"/>
  <c r="QW28" i="28"/>
  <c r="JK28" i="28"/>
  <c r="QI28" i="28"/>
  <c r="ND28" i="28"/>
  <c r="KD28" i="28"/>
  <c r="QS28" i="28"/>
  <c r="NN28" i="28"/>
  <c r="JR28" i="28"/>
  <c r="RV28" i="28"/>
  <c r="AA29" i="28"/>
  <c r="GR29" i="28"/>
  <c r="GI29" i="28"/>
  <c r="CT29" i="28"/>
  <c r="GW29" i="28"/>
  <c r="BJ29" i="28"/>
  <c r="HM29" i="28"/>
  <c r="DL29" i="28"/>
  <c r="FT29" i="28"/>
  <c r="DK29" i="28"/>
  <c r="FN29" i="28"/>
  <c r="EL29" i="28"/>
  <c r="FM29" i="28"/>
  <c r="DJ29" i="28"/>
  <c r="EN29" i="28"/>
  <c r="HQ29" i="28"/>
  <c r="JS29" i="28"/>
  <c r="KX29" i="28"/>
  <c r="NJ29" i="28"/>
  <c r="LZ29" i="28"/>
  <c r="RE29" i="28"/>
  <c r="QX28" i="28"/>
  <c r="KI28" i="28"/>
  <c r="NS28" i="28"/>
  <c r="NM28" i="28"/>
  <c r="KC28" i="28"/>
  <c r="QR28" i="28"/>
  <c r="RA28" i="28"/>
  <c r="NL28" i="28"/>
  <c r="QQ28" i="28"/>
  <c r="KB28" i="28"/>
  <c r="OU27" i="28"/>
  <c r="OT27" i="28"/>
  <c r="LL28" i="28"/>
  <c r="OS28" i="28"/>
  <c r="RX28" i="28"/>
  <c r="QU28" i="28"/>
  <c r="NP28" i="28"/>
  <c r="KF28" i="28"/>
  <c r="RS27" i="28"/>
  <c r="ON27" i="28"/>
  <c r="LD27" i="28"/>
  <c r="TC29" i="28"/>
  <c r="X29" i="28"/>
  <c r="Z29" i="28"/>
  <c r="AK29" i="28"/>
  <c r="BC29" i="28"/>
  <c r="BE29" i="28"/>
  <c r="CG29" i="28"/>
  <c r="JH29" i="28" s="1"/>
  <c r="H29" i="28"/>
  <c r="CC29" i="28"/>
  <c r="JY29" i="28" s="1"/>
  <c r="CL29" i="28"/>
  <c r="CW29" i="28"/>
  <c r="GX29" i="28"/>
  <c r="CJ29" i="28"/>
  <c r="GK29" i="28"/>
  <c r="DD29" i="28"/>
  <c r="DM29" i="28"/>
  <c r="DE29" i="28"/>
  <c r="FL29" i="28"/>
  <c r="EM29" i="28"/>
  <c r="ET29" i="28"/>
  <c r="OD29" i="28" s="1"/>
  <c r="HV29" i="28"/>
  <c r="KP29" i="28"/>
  <c r="OJ29" i="28"/>
  <c r="EV29" i="28"/>
  <c r="MC29" i="28"/>
  <c r="BW29" i="28"/>
  <c r="JM29" i="28" s="1"/>
  <c r="RJ26" i="28"/>
  <c r="KU26" i="28"/>
  <c r="OE26" i="28"/>
  <c r="JD28" i="28"/>
  <c r="MZ28" i="28"/>
  <c r="OT28" i="28" s="1"/>
  <c r="QE28" i="28"/>
  <c r="RY28" i="28" s="1"/>
  <c r="G76" i="36"/>
  <c r="SK27" i="28"/>
  <c r="G72" i="36"/>
  <c r="SJ26" i="28"/>
  <c r="QY28" i="28"/>
  <c r="NT28" i="28"/>
  <c r="KJ28" i="28"/>
  <c r="CB28" i="28"/>
  <c r="JX28" i="28" s="1"/>
  <c r="BZ28" i="28"/>
  <c r="JV28" i="28" s="1"/>
  <c r="CA28" i="28"/>
  <c r="JW28" i="28" s="1"/>
  <c r="HZ27" i="28"/>
  <c r="RY27" i="28"/>
  <c r="JQ28" i="28"/>
  <c r="QL28" i="28"/>
  <c r="NG28" i="28"/>
  <c r="RU27" i="28"/>
  <c r="OP27" i="28"/>
  <c r="LF27" i="28"/>
  <c r="TB29" i="28"/>
  <c r="GT28" i="28"/>
  <c r="GV28" i="28"/>
  <c r="GU28" i="28"/>
  <c r="CH29" i="28"/>
  <c r="JI29" i="28" s="1"/>
  <c r="CK29" i="28"/>
  <c r="GH29" i="28"/>
  <c r="GJ29" i="28"/>
  <c r="CM29" i="28"/>
  <c r="BI29" i="28"/>
  <c r="FK29" i="28"/>
  <c r="DC29" i="28"/>
  <c r="ER29" i="28"/>
  <c r="FD29" i="28"/>
  <c r="FO29" i="28"/>
  <c r="HW29" i="28"/>
  <c r="FG29" i="28"/>
  <c r="HO29" i="28"/>
  <c r="HT29" i="28"/>
  <c r="NI29" i="28"/>
  <c r="EO29" i="28"/>
  <c r="RQ28" i="28"/>
  <c r="OL28" i="28"/>
  <c r="LB28" i="28"/>
  <c r="JF28" i="28"/>
  <c r="IA28" i="28"/>
  <c r="QG28" i="28"/>
  <c r="SA28" i="28" s="1"/>
  <c r="NB28" i="28"/>
  <c r="OV28" i="28" s="1"/>
  <c r="OF26" i="28"/>
  <c r="RK26" i="28"/>
  <c r="KV26" i="28"/>
  <c r="RW28" i="28"/>
  <c r="OR28" i="28"/>
  <c r="LK28" i="28"/>
  <c r="QZ28" i="28"/>
  <c r="NU28" i="28"/>
  <c r="KK28" i="28"/>
  <c r="NE28" i="28"/>
  <c r="JL28" i="28"/>
  <c r="QJ28" i="28"/>
  <c r="JJ28" i="28"/>
  <c r="QH28" i="28"/>
  <c r="NC28" i="28"/>
  <c r="OO27" i="28"/>
  <c r="RT27" i="28"/>
  <c r="LE27" i="28"/>
  <c r="LX29" i="28"/>
  <c r="MG29" i="28"/>
  <c r="ML29" i="28"/>
  <c r="MQ29" i="28"/>
  <c r="PR29" i="28"/>
  <c r="RO29" i="28" s="1"/>
  <c r="PP29" i="28"/>
  <c r="PU29" i="28"/>
  <c r="MO29" i="28"/>
  <c r="LY29" i="28"/>
  <c r="MJ29" i="28"/>
  <c r="NZ29" i="28" s="1"/>
  <c r="PJ29" i="28"/>
  <c r="MI29" i="28"/>
  <c r="MN29" i="28"/>
  <c r="PI29" i="28"/>
  <c r="QN29" i="28" s="1"/>
  <c r="PM29" i="28"/>
  <c r="FP30" i="28"/>
  <c r="GE30" i="28"/>
  <c r="EU30" i="28"/>
  <c r="DW30" i="28"/>
  <c r="BK30" i="28"/>
  <c r="FS30" i="28"/>
  <c r="DT30" i="28"/>
  <c r="CS30" i="28"/>
  <c r="GQ30" i="28"/>
  <c r="PB30" i="28"/>
  <c r="PA30" i="28"/>
  <c r="PF30" i="28" s="1"/>
  <c r="QC30" i="28"/>
  <c r="LV30" i="28"/>
  <c r="LU30" i="28"/>
  <c r="MX30" i="28"/>
  <c r="IP30" i="28"/>
  <c r="MJ30" i="28" s="1"/>
  <c r="HI30" i="28"/>
  <c r="HH30" i="28"/>
  <c r="HC30" i="28"/>
  <c r="GZ30" i="28"/>
  <c r="HG30" i="28"/>
  <c r="HK30" i="28"/>
  <c r="HF30" i="28"/>
  <c r="HE30" i="28"/>
  <c r="HB30" i="28"/>
  <c r="HJ30" i="28"/>
  <c r="GA30" i="28"/>
  <c r="HD30" i="28"/>
  <c r="HA30" i="28"/>
  <c r="GG30" i="28"/>
  <c r="GD30" i="28"/>
  <c r="FZ30" i="28"/>
  <c r="GF30" i="28"/>
  <c r="GC30" i="28"/>
  <c r="FY30" i="28"/>
  <c r="FX30" i="28"/>
  <c r="FW30" i="28"/>
  <c r="HP30" i="28"/>
  <c r="GB30" i="28"/>
  <c r="FV30" i="28"/>
  <c r="HL30" i="28"/>
  <c r="FU30" i="28"/>
  <c r="FR30" i="28"/>
  <c r="FE30" i="28"/>
  <c r="FI30" i="28"/>
  <c r="DF30" i="28"/>
  <c r="FH30" i="28"/>
  <c r="DB30" i="28"/>
  <c r="FF30" i="28"/>
  <c r="DZ30" i="28"/>
  <c r="EJ30" i="28"/>
  <c r="ED30" i="28"/>
  <c r="EP30" i="28"/>
  <c r="EF30" i="28"/>
  <c r="EW30" i="28"/>
  <c r="EQ30" i="28"/>
  <c r="CP30" i="28"/>
  <c r="BM30" i="28"/>
  <c r="CR30" i="28"/>
  <c r="BX30" i="28"/>
  <c r="CN30" i="28"/>
  <c r="CO30" i="28"/>
  <c r="CQ30" i="28"/>
  <c r="GN30" i="28"/>
  <c r="GL30" i="28"/>
  <c r="CU30" i="28"/>
  <c r="DA30" i="28"/>
  <c r="GS30" i="28"/>
  <c r="DY30" i="28"/>
  <c r="GP30" i="28"/>
  <c r="CY30" i="28"/>
  <c r="DP30" i="28"/>
  <c r="DR30" i="28"/>
  <c r="CZ30" i="28"/>
  <c r="DS30" i="28"/>
  <c r="DO30" i="28"/>
  <c r="GO30" i="28"/>
  <c r="GM30" i="28"/>
  <c r="DV30" i="28"/>
  <c r="CE30" i="28"/>
  <c r="CC30" i="28"/>
  <c r="I30" i="28"/>
  <c r="CD30" i="28" s="1"/>
  <c r="BQ30" i="28"/>
  <c r="BN30" i="28"/>
  <c r="AZ30" i="28"/>
  <c r="BU30" i="28"/>
  <c r="AW30" i="28"/>
  <c r="AY30" i="28"/>
  <c r="BV30" i="28"/>
  <c r="AU30" i="28"/>
  <c r="BT30" i="28"/>
  <c r="AT30" i="28"/>
  <c r="AS30" i="28"/>
  <c r="BP30" i="28"/>
  <c r="BO30" i="28"/>
  <c r="BF30" i="28"/>
  <c r="AQ30" i="28"/>
  <c r="AP30" i="28"/>
  <c r="AX30" i="28"/>
  <c r="AV30" i="28"/>
  <c r="AM30" i="28"/>
  <c r="AR30" i="28"/>
  <c r="AH30" i="28"/>
  <c r="BG30" i="28"/>
  <c r="BA30" i="28"/>
  <c r="AO30" i="28"/>
  <c r="N30" i="28"/>
  <c r="Q30" i="28" s="1"/>
  <c r="V30" i="28"/>
  <c r="AI30" i="28"/>
  <c r="U30" i="28"/>
  <c r="P30" i="28"/>
  <c r="O30" i="28"/>
  <c r="R30" i="28" s="1"/>
  <c r="E30" i="28"/>
  <c r="BW30" i="28" s="1"/>
  <c r="D30" i="28"/>
  <c r="T30" i="28"/>
  <c r="C30" i="28"/>
  <c r="EE30" i="28" s="1"/>
  <c r="S30" i="28"/>
  <c r="M30" i="28"/>
  <c r="AN30" i="28" s="1"/>
  <c r="L30" i="28"/>
  <c r="AK30" i="28" s="1"/>
  <c r="K30" i="28"/>
  <c r="AG30" i="28" s="1"/>
  <c r="J30" i="28"/>
  <c r="AE30" i="28" s="1"/>
  <c r="G30" i="28"/>
  <c r="F30" i="28"/>
  <c r="DG30" i="28" s="1"/>
  <c r="SQ26" i="28"/>
  <c r="LO26" i="28"/>
  <c r="LR26" i="28" s="1"/>
  <c r="D72" i="36" s="1"/>
  <c r="LN26" i="28"/>
  <c r="LQ26" i="28" s="1"/>
  <c r="D71" i="36" s="1"/>
  <c r="LP26" i="28"/>
  <c r="LS26" i="28" s="1"/>
  <c r="F68" i="36"/>
  <c r="E71" i="36"/>
  <c r="D68" i="36"/>
  <c r="SL25" i="28"/>
  <c r="D69" i="36"/>
  <c r="SM25" i="28"/>
  <c r="E70" i="36"/>
  <c r="F71" i="36"/>
  <c r="SO26" i="28"/>
  <c r="D70" i="36"/>
  <c r="SN25" i="28"/>
  <c r="LN27" i="28"/>
  <c r="F69" i="36"/>
  <c r="SL26" i="28"/>
  <c r="SH30" i="28"/>
  <c r="TF30" i="28" s="1"/>
  <c r="SF30" i="28"/>
  <c r="SG30" i="28"/>
  <c r="TB30" i="28" s="1"/>
  <c r="J80" i="36"/>
  <c r="H80" i="36" s="1"/>
  <c r="J82" i="36"/>
  <c r="H82" i="36" s="1"/>
  <c r="I79" i="36"/>
  <c r="I77" i="36"/>
  <c r="I78" i="36"/>
  <c r="J81" i="36"/>
  <c r="H81" i="36" s="1"/>
  <c r="PX30" i="28"/>
  <c r="QB30" i="28"/>
  <c r="QA30" i="28"/>
  <c r="PY30" i="28"/>
  <c r="PZ30" i="28"/>
  <c r="MV30" i="28"/>
  <c r="MT30" i="28"/>
  <c r="MU30" i="28"/>
  <c r="MS30" i="28"/>
  <c r="MW30" i="28"/>
  <c r="JB30" i="28"/>
  <c r="JA30" i="28"/>
  <c r="IV30" i="28" a="1"/>
  <c r="IV30" i="28" s="1"/>
  <c r="PU30" i="28" s="1"/>
  <c r="IU30" i="28" a="1"/>
  <c r="IU30" i="28" s="1"/>
  <c r="PT30" i="28" s="1"/>
  <c r="IW30" i="28" a="1"/>
  <c r="IW30" i="28" s="1"/>
  <c r="MQ30" i="28" s="1"/>
  <c r="IS30" i="28" a="1"/>
  <c r="IS30" i="28" s="1"/>
  <c r="PR30" i="28" s="1"/>
  <c r="IZ30" i="28"/>
  <c r="IY30" i="28"/>
  <c r="IN30" i="28" a="1"/>
  <c r="IN30" i="28" s="1"/>
  <c r="PM30" i="28" s="1"/>
  <c r="IO30" i="28" a="1"/>
  <c r="IO30" i="28" s="1"/>
  <c r="MI30" i="28" s="1"/>
  <c r="IT30" i="28" a="1"/>
  <c r="IT30" i="28" s="1"/>
  <c r="PS30" i="28" s="1"/>
  <c r="IM30" i="28" a="1"/>
  <c r="IM30" i="28" s="1"/>
  <c r="PL30" i="28" s="1"/>
  <c r="IR30" i="28" a="1"/>
  <c r="IR30" i="28" s="1"/>
  <c r="ML30" i="28" s="1"/>
  <c r="IQ30" i="28" a="1"/>
  <c r="IQ30" i="28" s="1"/>
  <c r="MK30" i="28" s="1"/>
  <c r="IF30" i="28"/>
  <c r="IH30" i="28"/>
  <c r="PD30" i="28" s="1"/>
  <c r="ID30" i="28"/>
  <c r="IJ30" i="28"/>
  <c r="IE30" i="28"/>
  <c r="ME30" i="28" s="1"/>
  <c r="II30" i="28"/>
  <c r="IK30" i="28"/>
  <c r="PI30" i="28" s="1"/>
  <c r="IG30" i="28"/>
  <c r="IC30" i="28"/>
  <c r="LX30" i="28" s="1"/>
  <c r="A31" i="28"/>
  <c r="SU31" i="28" l="1"/>
  <c r="SV31" i="28"/>
  <c r="SW31" i="28"/>
  <c r="SX31" i="28"/>
  <c r="SY31" i="28"/>
  <c r="SZ31" i="28"/>
  <c r="LQ27" i="28"/>
  <c r="DN30" i="28"/>
  <c r="DX30" i="28"/>
  <c r="EI30" i="28"/>
  <c r="OB29" i="28"/>
  <c r="SB27" i="28"/>
  <c r="OW27" i="28"/>
  <c r="TC30" i="28"/>
  <c r="EG30" i="28"/>
  <c r="PH30" i="28"/>
  <c r="SM26" i="28"/>
  <c r="JZ30" i="28"/>
  <c r="DQ30" i="28"/>
  <c r="DU30" i="28"/>
  <c r="EH30" i="28"/>
  <c r="KO29" i="28"/>
  <c r="OU28" i="28"/>
  <c r="JU30" i="28"/>
  <c r="JS30" i="28"/>
  <c r="EB30" i="28"/>
  <c r="PE30" i="28"/>
  <c r="PG30" i="28"/>
  <c r="OA29" i="28"/>
  <c r="RH29" i="28"/>
  <c r="NF29" i="28"/>
  <c r="AD30" i="28"/>
  <c r="JT30" i="28"/>
  <c r="JY30" i="28"/>
  <c r="EA30" i="28"/>
  <c r="EC30" i="28"/>
  <c r="EK30" i="28"/>
  <c r="NY29" i="28"/>
  <c r="RX29" i="28"/>
  <c r="KR29" i="28"/>
  <c r="QP29" i="28"/>
  <c r="QO29" i="28"/>
  <c r="HW30" i="28"/>
  <c r="KY30" i="28"/>
  <c r="LH30" i="28"/>
  <c r="LI30" i="28"/>
  <c r="MC30" i="28"/>
  <c r="NV29" i="28"/>
  <c r="RM29" i="28"/>
  <c r="RI29" i="28"/>
  <c r="QK29" i="28"/>
  <c r="KA30" i="28"/>
  <c r="NZ30" i="28"/>
  <c r="NY30" i="28"/>
  <c r="RM30" i="28"/>
  <c r="RO30" i="28"/>
  <c r="LG30" i="28"/>
  <c r="OQ29" i="28"/>
  <c r="RN29" i="28"/>
  <c r="JM30" i="28"/>
  <c r="QL30" i="28"/>
  <c r="JQ30" i="28"/>
  <c r="GT29" i="28"/>
  <c r="GV29" i="28"/>
  <c r="GU29" i="28"/>
  <c r="Y30" i="28"/>
  <c r="Z30" i="28"/>
  <c r="BC30" i="28"/>
  <c r="X30" i="28"/>
  <c r="AF30" i="28"/>
  <c r="CG30" i="28"/>
  <c r="JH30" i="28" s="1"/>
  <c r="H30" i="28"/>
  <c r="CL30" i="28"/>
  <c r="GY30" i="28"/>
  <c r="CW30" i="28"/>
  <c r="CJ30" i="28"/>
  <c r="GX30" i="28"/>
  <c r="BL30" i="28"/>
  <c r="BY30" i="28"/>
  <c r="BJ30" i="28"/>
  <c r="DC30" i="28"/>
  <c r="FO30" i="28"/>
  <c r="HS30" i="28"/>
  <c r="FD30" i="28"/>
  <c r="DL30" i="28"/>
  <c r="FG30" i="28"/>
  <c r="ES30" i="28"/>
  <c r="HQ30" i="28"/>
  <c r="FT30" i="28"/>
  <c r="EN30" i="28"/>
  <c r="HV30" i="28"/>
  <c r="DI30" i="28"/>
  <c r="KQ30" i="28"/>
  <c r="OA30" i="28"/>
  <c r="EO30" i="28"/>
  <c r="LZ30" i="28"/>
  <c r="QP30" i="28"/>
  <c r="BR30" i="28"/>
  <c r="JN30" i="28" s="1"/>
  <c r="G79" i="36"/>
  <c r="SK28" i="28"/>
  <c r="OK29" i="28"/>
  <c r="RP29" i="28"/>
  <c r="LA29" i="28"/>
  <c r="OP28" i="28"/>
  <c r="LF28" i="28"/>
  <c r="RU28" i="28"/>
  <c r="OE28" i="28"/>
  <c r="KU28" i="28"/>
  <c r="RJ28" i="28"/>
  <c r="NX29" i="28"/>
  <c r="KN29" i="28"/>
  <c r="RC29" i="28"/>
  <c r="NT29" i="28"/>
  <c r="QY29" i="28"/>
  <c r="KJ29" i="28"/>
  <c r="QQ29" i="28"/>
  <c r="KB29" i="28"/>
  <c r="NL29" i="28"/>
  <c r="RG29" i="28"/>
  <c r="LK29" i="28"/>
  <c r="RW29" i="28"/>
  <c r="OR29" i="28"/>
  <c r="LB29" i="28"/>
  <c r="RQ29" i="28"/>
  <c r="OL29" i="28"/>
  <c r="SC27" i="28"/>
  <c r="F75" i="36" s="1"/>
  <c r="JR29" i="28"/>
  <c r="QM29" i="28"/>
  <c r="NH29" i="28"/>
  <c r="QS29" i="28"/>
  <c r="KD29" i="28"/>
  <c r="NN29" i="28"/>
  <c r="KL29" i="28"/>
  <c r="OS29" i="28"/>
  <c r="TD30" i="28"/>
  <c r="AB30" i="28"/>
  <c r="CH30" i="28"/>
  <c r="JI30" i="28" s="1"/>
  <c r="GJ30" i="28"/>
  <c r="CX30" i="28"/>
  <c r="GI30" i="28"/>
  <c r="CK30" i="28"/>
  <c r="GW30" i="28"/>
  <c r="GH30" i="28"/>
  <c r="FJ30" i="28"/>
  <c r="DJ30" i="28"/>
  <c r="FK30" i="28"/>
  <c r="HM30" i="28"/>
  <c r="ET30" i="28"/>
  <c r="OD30" i="28" s="1"/>
  <c r="DH30" i="28"/>
  <c r="EL30" i="28"/>
  <c r="KZ30" i="28"/>
  <c r="KO30" i="28"/>
  <c r="MA30" i="28"/>
  <c r="QO30" i="28"/>
  <c r="OY28" i="28"/>
  <c r="E79" i="36" s="1"/>
  <c r="NQ29" i="28"/>
  <c r="KG29" i="28"/>
  <c r="QV29" i="28"/>
  <c r="RS28" i="28"/>
  <c r="ON28" i="28"/>
  <c r="LD28" i="28"/>
  <c r="KH29" i="28"/>
  <c r="QW29" i="28"/>
  <c r="NR29" i="28"/>
  <c r="NA29" i="28"/>
  <c r="JE29" i="28"/>
  <c r="QF29" i="28"/>
  <c r="OX27" i="28"/>
  <c r="E75" i="36" s="1"/>
  <c r="HZ28" i="28"/>
  <c r="SC28" i="28" s="1"/>
  <c r="RA29" i="28"/>
  <c r="KS29" i="28"/>
  <c r="QZ29" i="28"/>
  <c r="NU29" i="28"/>
  <c r="KK29" i="28"/>
  <c r="JJ29" i="28"/>
  <c r="QH29" i="28"/>
  <c r="NC29" i="28"/>
  <c r="QG29" i="28"/>
  <c r="NB29" i="28"/>
  <c r="JF29" i="28"/>
  <c r="QE29" i="28"/>
  <c r="MZ29" i="28"/>
  <c r="JD29" i="28"/>
  <c r="KT29" i="28"/>
  <c r="LL29" i="28"/>
  <c r="TA30" i="28"/>
  <c r="AL30" i="28"/>
  <c r="W30" i="28"/>
  <c r="AJ30" i="28"/>
  <c r="JP30" i="28" s="1"/>
  <c r="BD30" i="28"/>
  <c r="GR30" i="28"/>
  <c r="CV30" i="28"/>
  <c r="GK30" i="28"/>
  <c r="BH30" i="28"/>
  <c r="BI30" i="28"/>
  <c r="FL30" i="28"/>
  <c r="DK30" i="28"/>
  <c r="DD30" i="28"/>
  <c r="FM30" i="28"/>
  <c r="EM30" i="28"/>
  <c r="FN30" i="28"/>
  <c r="HT30" i="28"/>
  <c r="ER30" i="28"/>
  <c r="KX30" i="28"/>
  <c r="KP30" i="28"/>
  <c r="MB30" i="28"/>
  <c r="QN30" i="28"/>
  <c r="QK30" i="28"/>
  <c r="RN30" i="28"/>
  <c r="BS30" i="28"/>
  <c r="JO30" i="28" s="1"/>
  <c r="SD28" i="28"/>
  <c r="RJ27" i="28"/>
  <c r="OE27" i="28"/>
  <c r="KU27" i="28"/>
  <c r="HY28" i="28"/>
  <c r="SB28" i="28" s="1"/>
  <c r="QU29" i="28"/>
  <c r="KF29" i="28"/>
  <c r="NP29" i="28"/>
  <c r="ND29" i="28"/>
  <c r="JK29" i="28"/>
  <c r="QI29" i="28"/>
  <c r="NM29" i="28"/>
  <c r="KC29" i="28"/>
  <c r="QR29" i="28"/>
  <c r="QX29" i="28"/>
  <c r="NS29" i="28"/>
  <c r="KI29" i="28"/>
  <c r="QL29" i="28"/>
  <c r="NG29" i="28"/>
  <c r="JQ29" i="28"/>
  <c r="TE30" i="28"/>
  <c r="AA30" i="28"/>
  <c r="BB30" i="28"/>
  <c r="BE30" i="28"/>
  <c r="CF30" i="28"/>
  <c r="JG30" i="28" s="1"/>
  <c r="CT30" i="28"/>
  <c r="CM30" i="28"/>
  <c r="DM30" i="28"/>
  <c r="DE30" i="28"/>
  <c r="HN30" i="28"/>
  <c r="HO30" i="28"/>
  <c r="LJ30" i="28" s="1"/>
  <c r="FQ30" i="28"/>
  <c r="HU30" i="28"/>
  <c r="HR30" i="28"/>
  <c r="EV30" i="28"/>
  <c r="OC30" i="28" s="1"/>
  <c r="KW28" i="28"/>
  <c r="RL28" i="28"/>
  <c r="OG28" i="28"/>
  <c r="RB29" i="28"/>
  <c r="NW29" i="28"/>
  <c r="KM29" i="28"/>
  <c r="OM29" i="28"/>
  <c r="LC29" i="28"/>
  <c r="RR29" i="28"/>
  <c r="LE28" i="28"/>
  <c r="RT28" i="28"/>
  <c r="OO28" i="28"/>
  <c r="G75" i="36"/>
  <c r="SJ27" i="28"/>
  <c r="CB29" i="28"/>
  <c r="JX29" i="28" s="1"/>
  <c r="BZ29" i="28"/>
  <c r="JV29" i="28" s="1"/>
  <c r="CA29" i="28"/>
  <c r="JW29" i="28" s="1"/>
  <c r="OC29" i="28"/>
  <c r="G74" i="36"/>
  <c r="SI27" i="28"/>
  <c r="LJ29" i="28"/>
  <c r="NE29" i="28"/>
  <c r="QJ29" i="28"/>
  <c r="JL29" i="28"/>
  <c r="RV29" i="28"/>
  <c r="PV30" i="28"/>
  <c r="MD30" i="28"/>
  <c r="NK30" i="28" s="1"/>
  <c r="MM30" i="28"/>
  <c r="OH30" i="28" s="1"/>
  <c r="PC30" i="28"/>
  <c r="PP30" i="28"/>
  <c r="MG30" i="28"/>
  <c r="MH30" i="28"/>
  <c r="MP30" i="28"/>
  <c r="PJ30" i="28"/>
  <c r="PO30" i="28"/>
  <c r="RE30" i="28" s="1"/>
  <c r="LY30" i="28"/>
  <c r="PQ30" i="28"/>
  <c r="MO30" i="28"/>
  <c r="PN30" i="28"/>
  <c r="MN30" i="28"/>
  <c r="FP31" i="28"/>
  <c r="GE31" i="28"/>
  <c r="EU31" i="28"/>
  <c r="DW31" i="28"/>
  <c r="BK31" i="28"/>
  <c r="FS31" i="28"/>
  <c r="GQ31" i="28"/>
  <c r="DT31" i="28"/>
  <c r="CS31" i="28"/>
  <c r="PA31" i="28"/>
  <c r="PF31" i="28" s="1"/>
  <c r="PG31" i="28"/>
  <c r="PB31" i="28"/>
  <c r="QC31" i="28"/>
  <c r="LV31" i="28"/>
  <c r="LU31" i="28"/>
  <c r="MX31" i="28"/>
  <c r="IP31" i="28"/>
  <c r="MJ31" i="28" s="1"/>
  <c r="HJ31" i="28"/>
  <c r="HD31" i="28"/>
  <c r="HA31" i="28"/>
  <c r="GF31" i="28"/>
  <c r="HI31" i="28"/>
  <c r="HH31" i="28"/>
  <c r="HC31" i="28"/>
  <c r="GZ31" i="28"/>
  <c r="HG31" i="28"/>
  <c r="HE31" i="28"/>
  <c r="HB31" i="28"/>
  <c r="GB31" i="28"/>
  <c r="GA31" i="28"/>
  <c r="HF31" i="28"/>
  <c r="GD31" i="28"/>
  <c r="FZ31" i="28"/>
  <c r="HK31" i="28"/>
  <c r="FV31" i="28"/>
  <c r="FY31" i="28"/>
  <c r="GG31" i="28"/>
  <c r="GC31" i="28"/>
  <c r="FX31" i="28"/>
  <c r="FW31" i="28"/>
  <c r="HP31" i="28"/>
  <c r="FU31" i="28"/>
  <c r="FR31" i="28"/>
  <c r="HL31" i="28"/>
  <c r="FH31" i="28"/>
  <c r="FF31" i="28"/>
  <c r="FE31" i="28"/>
  <c r="DF31" i="28"/>
  <c r="EW31" i="28"/>
  <c r="EQ31" i="28"/>
  <c r="EF31" i="28"/>
  <c r="DB31" i="28"/>
  <c r="EP31" i="28"/>
  <c r="DZ31" i="28"/>
  <c r="FI31" i="28"/>
  <c r="EJ31" i="28"/>
  <c r="ED31" i="28"/>
  <c r="BX31" i="28"/>
  <c r="CN31" i="28"/>
  <c r="CO31" i="28"/>
  <c r="BM31" i="28"/>
  <c r="GO31" i="28"/>
  <c r="GM31" i="28"/>
  <c r="CY31" i="28"/>
  <c r="GN31" i="28"/>
  <c r="GL31" i="28"/>
  <c r="GP31" i="28"/>
  <c r="DA31" i="28"/>
  <c r="DV31" i="28"/>
  <c r="CZ31" i="28"/>
  <c r="DY31" i="28"/>
  <c r="CX31" i="28"/>
  <c r="DR31" i="28"/>
  <c r="DO31" i="28"/>
  <c r="CJ31" i="28"/>
  <c r="DX31" i="28"/>
  <c r="CU31" i="28"/>
  <c r="DP31" i="28"/>
  <c r="GS31" i="28"/>
  <c r="DS31" i="28"/>
  <c r="I31" i="28"/>
  <c r="CC31" i="28" s="1"/>
  <c r="BQ31" i="28"/>
  <c r="BN31" i="28"/>
  <c r="AZ31" i="28"/>
  <c r="BU31" i="28"/>
  <c r="AW31" i="28"/>
  <c r="BF31" i="28"/>
  <c r="BV31" i="28"/>
  <c r="BT31" i="28"/>
  <c r="BP31" i="28"/>
  <c r="BO31" i="28"/>
  <c r="AX31" i="28"/>
  <c r="AV31" i="28"/>
  <c r="AU31" i="28"/>
  <c r="AS31" i="28"/>
  <c r="BG31" i="28"/>
  <c r="AR31" i="28"/>
  <c r="AO31" i="28"/>
  <c r="V31" i="28"/>
  <c r="U31" i="28"/>
  <c r="BA31" i="28"/>
  <c r="AI31" i="28"/>
  <c r="P31" i="28"/>
  <c r="S31" i="28" s="1"/>
  <c r="AY31" i="28"/>
  <c r="AH31" i="28"/>
  <c r="O31" i="28"/>
  <c r="R31" i="28" s="1"/>
  <c r="AT31" i="28"/>
  <c r="N31" i="28"/>
  <c r="Q31" i="28" s="1"/>
  <c r="AQ31" i="28"/>
  <c r="AP31" i="28"/>
  <c r="AM31" i="28"/>
  <c r="T31" i="28"/>
  <c r="C31" i="28"/>
  <c r="EH31" i="28" s="1"/>
  <c r="G31" i="28"/>
  <c r="F31" i="28"/>
  <c r="CH31" i="28" s="1"/>
  <c r="E31" i="28"/>
  <c r="D31" i="28"/>
  <c r="ES31" i="28" s="1"/>
  <c r="Y31" i="28"/>
  <c r="M31" i="28"/>
  <c r="AN31" i="28" s="1"/>
  <c r="J31" i="28"/>
  <c r="AF31" i="28" s="1"/>
  <c r="L31" i="28"/>
  <c r="AL31" i="28" s="1"/>
  <c r="K31" i="28"/>
  <c r="AG31" i="28" s="1"/>
  <c r="E73" i="36"/>
  <c r="D73" i="36"/>
  <c r="SN26" i="28"/>
  <c r="F73" i="36"/>
  <c r="SP28" i="28"/>
  <c r="E76" i="36"/>
  <c r="LP27" i="28"/>
  <c r="LO27" i="28"/>
  <c r="LR27" i="28" s="1"/>
  <c r="SL27" i="28"/>
  <c r="SP27" i="28"/>
  <c r="F76" i="36"/>
  <c r="SQ27" i="28"/>
  <c r="LN28" i="28"/>
  <c r="LP28" i="28"/>
  <c r="LS28" i="28" s="1"/>
  <c r="E74" i="36"/>
  <c r="SO27" i="28"/>
  <c r="LO28" i="28"/>
  <c r="SG31" i="28"/>
  <c r="TE31" i="28" s="1"/>
  <c r="SH31" i="28"/>
  <c r="TC31" i="28" s="1"/>
  <c r="SF31" i="28"/>
  <c r="J84" i="36"/>
  <c r="H84" i="36" s="1"/>
  <c r="I82" i="36"/>
  <c r="J85" i="36"/>
  <c r="H85" i="36" s="1"/>
  <c r="I81" i="36"/>
  <c r="I80" i="36"/>
  <c r="J83" i="36"/>
  <c r="H83" i="36" s="1"/>
  <c r="QA31" i="28"/>
  <c r="PX31" i="28"/>
  <c r="QB31" i="28"/>
  <c r="PY31" i="28"/>
  <c r="PZ31" i="28"/>
  <c r="MU31" i="28"/>
  <c r="MW31" i="28"/>
  <c r="MT31" i="28"/>
  <c r="MV31" i="28"/>
  <c r="MS31" i="28"/>
  <c r="JB31" i="28"/>
  <c r="JA31" i="28"/>
  <c r="IV31" i="28" a="1"/>
  <c r="IV31" i="28" s="1"/>
  <c r="MP31" i="28" s="1"/>
  <c r="IU31" i="28" a="1"/>
  <c r="IU31" i="28" s="1"/>
  <c r="PT31" i="28" s="1"/>
  <c r="IW31" i="28" a="1"/>
  <c r="IW31" i="28" s="1"/>
  <c r="PV31" i="28" s="1"/>
  <c r="IN31" i="28" a="1"/>
  <c r="IN31" i="28" s="1"/>
  <c r="PM31" i="28" s="1"/>
  <c r="IZ31" i="28"/>
  <c r="IY31" i="28"/>
  <c r="IS31" i="28" a="1"/>
  <c r="IS31" i="28" s="1"/>
  <c r="MM31" i="28" s="1"/>
  <c r="IT31" i="28" a="1"/>
  <c r="IT31" i="28" s="1"/>
  <c r="MN31" i="28" s="1"/>
  <c r="IR31" i="28" a="1"/>
  <c r="IR31" i="28" s="1"/>
  <c r="ML31" i="28" s="1"/>
  <c r="IQ31" i="28" a="1"/>
  <c r="IQ31" i="28" s="1"/>
  <c r="MK31" i="28" s="1"/>
  <c r="IO31" i="28" a="1"/>
  <c r="IO31" i="28" s="1"/>
  <c r="PN31" i="28" s="1"/>
  <c r="IM31" i="28" a="1"/>
  <c r="IM31" i="28" s="1"/>
  <c r="PL31" i="28" s="1"/>
  <c r="IK31" i="28"/>
  <c r="PI31" i="28" s="1"/>
  <c r="IC31" i="28"/>
  <c r="PC31" i="28" s="1"/>
  <c r="IG31" i="28"/>
  <c r="IF31" i="28"/>
  <c r="IH31" i="28"/>
  <c r="PD31" i="28" s="1"/>
  <c r="ID31" i="28"/>
  <c r="IJ31" i="28"/>
  <c r="IE31" i="28"/>
  <c r="PJ31" i="28" s="1"/>
  <c r="II31" i="28"/>
  <c r="A32" i="28"/>
  <c r="SW32" i="28" l="1"/>
  <c r="SU32" i="28"/>
  <c r="SV32" i="28"/>
  <c r="SX32" i="28"/>
  <c r="SZ32" i="28"/>
  <c r="SY32" i="28"/>
  <c r="KK31" i="28"/>
  <c r="BY31" i="28"/>
  <c r="EB31" i="28"/>
  <c r="DN31" i="28"/>
  <c r="EG31" i="28"/>
  <c r="X31" i="28"/>
  <c r="QF31" i="28" s="1"/>
  <c r="EO31" i="28"/>
  <c r="EK31" i="28"/>
  <c r="EI31" i="28"/>
  <c r="SA29" i="28"/>
  <c r="AD31" i="28"/>
  <c r="JY31" i="28"/>
  <c r="EC31" i="28"/>
  <c r="PH31" i="28"/>
  <c r="NG30" i="28"/>
  <c r="LH31" i="28"/>
  <c r="NI30" i="28"/>
  <c r="OV29" i="28"/>
  <c r="OU29" i="28"/>
  <c r="NF30" i="28"/>
  <c r="NJ30" i="28"/>
  <c r="RF30" i="28"/>
  <c r="LI31" i="28"/>
  <c r="AK31" i="28"/>
  <c r="CD31" i="28"/>
  <c r="JZ31" i="28" s="1"/>
  <c r="CQ31" i="28"/>
  <c r="OJ31" i="28"/>
  <c r="HR31" i="28"/>
  <c r="OH31" i="28"/>
  <c r="LR28" i="28"/>
  <c r="D78" i="36" s="1"/>
  <c r="LQ28" i="28"/>
  <c r="TF31" i="28"/>
  <c r="QG31" i="28"/>
  <c r="CE31" i="28"/>
  <c r="KA31" i="28" s="1"/>
  <c r="OA31" i="28"/>
  <c r="DQ31" i="28"/>
  <c r="KO31" i="28" s="1"/>
  <c r="CR31" i="28"/>
  <c r="EE31" i="28"/>
  <c r="PE31" i="28"/>
  <c r="RH30" i="28"/>
  <c r="RY29" i="28"/>
  <c r="IA29" i="28"/>
  <c r="G82" i="36" s="1"/>
  <c r="OJ30" i="28"/>
  <c r="RG30" i="28"/>
  <c r="RD30" i="28"/>
  <c r="KQ31" i="28"/>
  <c r="CP31" i="28"/>
  <c r="KX31" i="28"/>
  <c r="TB31" i="28"/>
  <c r="JS31" i="28"/>
  <c r="AJ31" i="28"/>
  <c r="DJ31" i="28"/>
  <c r="JU31" i="28"/>
  <c r="JI31" i="28"/>
  <c r="DU31" i="28"/>
  <c r="CW31" i="28"/>
  <c r="EA31" i="28"/>
  <c r="LG31" i="28"/>
  <c r="MC31" i="28"/>
  <c r="NV30" i="28"/>
  <c r="OI30" i="28"/>
  <c r="OB30" i="28"/>
  <c r="OX28" i="28"/>
  <c r="RK29" i="28"/>
  <c r="OF29" i="28"/>
  <c r="KV29" i="28"/>
  <c r="QM31" i="28"/>
  <c r="JR31" i="28"/>
  <c r="H31" i="28"/>
  <c r="CT31" i="28"/>
  <c r="GJ31" i="28"/>
  <c r="GH31" i="28"/>
  <c r="GR31" i="28"/>
  <c r="TD31" i="28"/>
  <c r="AE31" i="28"/>
  <c r="W31" i="28"/>
  <c r="Z31" i="28"/>
  <c r="AA31" i="28"/>
  <c r="AB31" i="28"/>
  <c r="BD31" i="28"/>
  <c r="CF31" i="28"/>
  <c r="JG31" i="28" s="1"/>
  <c r="GK31" i="28"/>
  <c r="CK31" i="28"/>
  <c r="GI31" i="28"/>
  <c r="CM31" i="28"/>
  <c r="BL31" i="28"/>
  <c r="DD31" i="28"/>
  <c r="FG31" i="28"/>
  <c r="HT31" i="28"/>
  <c r="FT31" i="28"/>
  <c r="FL31" i="28"/>
  <c r="HN31" i="28"/>
  <c r="HQ31" i="28"/>
  <c r="EL31" i="28"/>
  <c r="HO31" i="28"/>
  <c r="HS31" i="28"/>
  <c r="JP31" i="28"/>
  <c r="KF31" i="28"/>
  <c r="KY31" i="28"/>
  <c r="JF31" i="28"/>
  <c r="NZ31" i="28"/>
  <c r="OI31" i="28"/>
  <c r="EV31" i="28"/>
  <c r="MA31" i="28"/>
  <c r="QK31" i="28"/>
  <c r="QZ31" i="28"/>
  <c r="BR31" i="28"/>
  <c r="JN31" i="28" s="1"/>
  <c r="HY29" i="28"/>
  <c r="OY29" i="28"/>
  <c r="E82" i="36" s="1"/>
  <c r="RZ29" i="28"/>
  <c r="RA30" i="28"/>
  <c r="KS30" i="28"/>
  <c r="RW30" i="28"/>
  <c r="LK30" i="28"/>
  <c r="OR30" i="28"/>
  <c r="OK30" i="28"/>
  <c r="LA30" i="28"/>
  <c r="RP30" i="28"/>
  <c r="QZ30" i="28"/>
  <c r="NU30" i="28"/>
  <c r="KK30" i="28"/>
  <c r="KR30" i="28"/>
  <c r="QM30" i="28"/>
  <c r="NH30" i="28"/>
  <c r="JR30" i="28"/>
  <c r="QG30" i="28"/>
  <c r="NB30" i="28"/>
  <c r="JF30" i="28"/>
  <c r="KL30" i="28"/>
  <c r="BE31" i="28"/>
  <c r="SN27" i="28"/>
  <c r="LS27" i="28"/>
  <c r="TA31" i="28"/>
  <c r="CG31" i="28"/>
  <c r="JH31" i="28" s="1"/>
  <c r="CV31" i="28"/>
  <c r="CL31" i="28"/>
  <c r="BH31" i="28"/>
  <c r="BJ31" i="28"/>
  <c r="DC31" i="28"/>
  <c r="FD31" i="28"/>
  <c r="FJ31" i="28"/>
  <c r="FK31" i="28"/>
  <c r="HM31" i="28"/>
  <c r="FO31" i="28"/>
  <c r="HV31" i="28"/>
  <c r="ER31" i="28"/>
  <c r="KP31" i="28"/>
  <c r="JE31" i="28"/>
  <c r="LZ31" i="28"/>
  <c r="QO31" i="28"/>
  <c r="QP31" i="28"/>
  <c r="QU31" i="28"/>
  <c r="BW31" i="28"/>
  <c r="JM31" i="28" s="1"/>
  <c r="RI30" i="28"/>
  <c r="QX30" i="28"/>
  <c r="NS30" i="28"/>
  <c r="KI30" i="28"/>
  <c r="QE30" i="28"/>
  <c r="JD30" i="28"/>
  <c r="MZ30" i="28"/>
  <c r="OE29" i="28"/>
  <c r="KU29" i="28"/>
  <c r="RJ29" i="28"/>
  <c r="SD29" i="28"/>
  <c r="G78" i="36"/>
  <c r="SJ28" i="28"/>
  <c r="RR30" i="28"/>
  <c r="OM30" i="28"/>
  <c r="LC30" i="28"/>
  <c r="RV30" i="28"/>
  <c r="RB30" i="28"/>
  <c r="NW30" i="28"/>
  <c r="KM30" i="28"/>
  <c r="QW30" i="28"/>
  <c r="KH30" i="28"/>
  <c r="NR30" i="28"/>
  <c r="NA30" i="28"/>
  <c r="QF30" i="28"/>
  <c r="JE30" i="28"/>
  <c r="RT29" i="28"/>
  <c r="OO29" i="28"/>
  <c r="LE29" i="28"/>
  <c r="BB31" i="28"/>
  <c r="GX31" i="28"/>
  <c r="DE31" i="28"/>
  <c r="DG31" i="28"/>
  <c r="FM31" i="28"/>
  <c r="FN31" i="28"/>
  <c r="HU31" i="28"/>
  <c r="LJ31" i="28" s="1"/>
  <c r="EN31" i="28"/>
  <c r="DH31" i="28"/>
  <c r="HW31" i="28"/>
  <c r="EM31" i="28"/>
  <c r="OC31" i="28" s="1"/>
  <c r="JT31" i="28"/>
  <c r="KZ31" i="28"/>
  <c r="MB31" i="28"/>
  <c r="QN31" i="28"/>
  <c r="QY31" i="28"/>
  <c r="BS31" i="28"/>
  <c r="JO31" i="28" s="1"/>
  <c r="QH30" i="28"/>
  <c r="NC30" i="28"/>
  <c r="JJ30" i="28"/>
  <c r="G77" i="36"/>
  <c r="SI28" i="28"/>
  <c r="SB29" i="28"/>
  <c r="SK29" i="28"/>
  <c r="QV30" i="28"/>
  <c r="KG30" i="28"/>
  <c r="NQ30" i="28"/>
  <c r="OQ30" i="28"/>
  <c r="QU30" i="28"/>
  <c r="NP30" i="28"/>
  <c r="KF30" i="28"/>
  <c r="BZ30" i="28"/>
  <c r="JV30" i="28" s="1"/>
  <c r="CB30" i="28"/>
  <c r="JX30" i="28" s="1"/>
  <c r="CA30" i="28"/>
  <c r="JW30" i="28" s="1"/>
  <c r="QI30" i="28"/>
  <c r="JK30" i="28"/>
  <c r="ND30" i="28"/>
  <c r="RU29" i="28"/>
  <c r="LF29" i="28"/>
  <c r="OP29" i="28"/>
  <c r="GV30" i="28"/>
  <c r="GU30" i="28"/>
  <c r="GT30" i="28"/>
  <c r="BC31" i="28"/>
  <c r="GW31" i="28"/>
  <c r="GY31" i="28"/>
  <c r="BI31" i="28"/>
  <c r="DK31" i="28"/>
  <c r="RA31" i="28" s="1"/>
  <c r="DL31" i="28"/>
  <c r="DM31" i="28"/>
  <c r="FQ31" i="28"/>
  <c r="ET31" i="28"/>
  <c r="DI31" i="28"/>
  <c r="KJ31" i="28"/>
  <c r="OD31" i="28"/>
  <c r="RX30" i="28"/>
  <c r="OS30" i="28"/>
  <c r="LL30" i="28"/>
  <c r="QR30" i="28"/>
  <c r="NM30" i="28"/>
  <c r="KC30" i="28"/>
  <c r="OF28" i="28"/>
  <c r="KV28" i="28"/>
  <c r="RK28" i="28"/>
  <c r="NX30" i="28"/>
  <c r="RC30" i="28"/>
  <c r="KN30" i="28"/>
  <c r="NE30" i="28"/>
  <c r="JL30" i="28"/>
  <c r="QJ30" i="28"/>
  <c r="OT29" i="28"/>
  <c r="OW29" i="28" s="1"/>
  <c r="RL29" i="28"/>
  <c r="OG29" i="28"/>
  <c r="KW29" i="28"/>
  <c r="HZ29" i="28"/>
  <c r="OX29" i="28"/>
  <c r="E81" i="36" s="1"/>
  <c r="OW28" i="28"/>
  <c r="E77" i="36" s="1"/>
  <c r="LB30" i="28"/>
  <c r="OL30" i="28"/>
  <c r="RQ30" i="28"/>
  <c r="NN30" i="28"/>
  <c r="KD30" i="28"/>
  <c r="QS30" i="28"/>
  <c r="KT30" i="28"/>
  <c r="NT30" i="28"/>
  <c r="QY30" i="28"/>
  <c r="KJ30" i="28"/>
  <c r="NL30" i="28"/>
  <c r="KB30" i="28"/>
  <c r="QQ30" i="28"/>
  <c r="LD29" i="28"/>
  <c r="RS29" i="28"/>
  <c r="ON29" i="28"/>
  <c r="PO31" i="28"/>
  <c r="RD31" i="28" s="1"/>
  <c r="LX31" i="28"/>
  <c r="NA31" i="28" s="1"/>
  <c r="PR31" i="28"/>
  <c r="RN31" i="28" s="1"/>
  <c r="LY31" i="28"/>
  <c r="MI31" i="28"/>
  <c r="MQ31" i="28"/>
  <c r="MG31" i="28"/>
  <c r="MH31" i="28"/>
  <c r="NU31" i="28" s="1"/>
  <c r="PQ31" i="28"/>
  <c r="PP31" i="28"/>
  <c r="PS31" i="28"/>
  <c r="MD31" i="28"/>
  <c r="NJ31" i="28" s="1"/>
  <c r="ME31" i="28"/>
  <c r="PU31" i="28"/>
  <c r="MO31" i="28"/>
  <c r="FS32" i="28"/>
  <c r="GQ32" i="28"/>
  <c r="DT32" i="28"/>
  <c r="CS32" i="28"/>
  <c r="FP32" i="28"/>
  <c r="DW32" i="28"/>
  <c r="EU32" i="28"/>
  <c r="GE32" i="28"/>
  <c r="BK32" i="28"/>
  <c r="PH32" i="28"/>
  <c r="PB32" i="28"/>
  <c r="PF32" i="28"/>
  <c r="PA32" i="28"/>
  <c r="PE32" i="28"/>
  <c r="QC32" i="28"/>
  <c r="LV32" i="28"/>
  <c r="LZ32" i="28" s="1"/>
  <c r="LU32" i="28"/>
  <c r="MX32" i="28"/>
  <c r="IP32" i="28"/>
  <c r="PO32" i="28" s="1"/>
  <c r="HK32" i="28"/>
  <c r="HF32" i="28"/>
  <c r="HE32" i="28"/>
  <c r="HB32" i="28"/>
  <c r="GG32" i="28"/>
  <c r="HJ32" i="28"/>
  <c r="HD32" i="28"/>
  <c r="HA32" i="28"/>
  <c r="HI32" i="28"/>
  <c r="HH32" i="28"/>
  <c r="HC32" i="28"/>
  <c r="GZ32" i="28"/>
  <c r="GC32" i="28"/>
  <c r="FY32" i="28"/>
  <c r="HG32" i="28"/>
  <c r="GF32" i="28"/>
  <c r="GB32" i="28"/>
  <c r="GA32" i="28"/>
  <c r="FZ32" i="28"/>
  <c r="FW32" i="28"/>
  <c r="HP32" i="28"/>
  <c r="GD32" i="28"/>
  <c r="FV32" i="28"/>
  <c r="FU32" i="28"/>
  <c r="FR32" i="28"/>
  <c r="FX32" i="28"/>
  <c r="DB32" i="28"/>
  <c r="HL32" i="28"/>
  <c r="FI32" i="28"/>
  <c r="FF32" i="28"/>
  <c r="FH32" i="28"/>
  <c r="FE32" i="28"/>
  <c r="ED32" i="28"/>
  <c r="DZ32" i="28"/>
  <c r="EP32" i="28"/>
  <c r="EA32" i="28"/>
  <c r="EF32" i="28"/>
  <c r="EJ32" i="28"/>
  <c r="EE32" i="28"/>
  <c r="DF32" i="28"/>
  <c r="EW32" i="28"/>
  <c r="EQ32" i="28"/>
  <c r="EK32" i="28"/>
  <c r="BM32" i="28"/>
  <c r="CR32" i="28"/>
  <c r="BX32" i="28"/>
  <c r="CQ32" i="28"/>
  <c r="CP32" i="28"/>
  <c r="CO32" i="28"/>
  <c r="CN32" i="28"/>
  <c r="GS32" i="28"/>
  <c r="GP32" i="28"/>
  <c r="CZ32" i="28"/>
  <c r="GO32" i="28"/>
  <c r="GM32" i="28"/>
  <c r="CY32" i="28"/>
  <c r="GL32" i="28"/>
  <c r="CU32" i="28"/>
  <c r="DV32" i="28"/>
  <c r="DR32" i="28"/>
  <c r="DO32" i="28"/>
  <c r="DX32" i="28"/>
  <c r="DP32" i="28"/>
  <c r="DA32" i="28"/>
  <c r="GN32" i="28"/>
  <c r="DS32" i="28"/>
  <c r="DN32" i="28"/>
  <c r="DY32" i="28"/>
  <c r="I32" i="28"/>
  <c r="CC32" i="28" s="1"/>
  <c r="BQ32" i="28"/>
  <c r="BP32" i="28"/>
  <c r="BO32" i="28"/>
  <c r="BN32" i="28"/>
  <c r="AZ32" i="28"/>
  <c r="BV32" i="28"/>
  <c r="BU32" i="28"/>
  <c r="AW32" i="28"/>
  <c r="BT32" i="28"/>
  <c r="AP32" i="28"/>
  <c r="BA32" i="28"/>
  <c r="AY32" i="28"/>
  <c r="AX32" i="28"/>
  <c r="AU32" i="28"/>
  <c r="AT32" i="28"/>
  <c r="BG32" i="28"/>
  <c r="BF32" i="28"/>
  <c r="AO32" i="28"/>
  <c r="AV32" i="28"/>
  <c r="AS32" i="28"/>
  <c r="AR32" i="28"/>
  <c r="AQ32" i="28"/>
  <c r="AI32" i="28"/>
  <c r="AH32" i="28"/>
  <c r="T32" i="28"/>
  <c r="O32" i="28"/>
  <c r="R32" i="28" s="1"/>
  <c r="F32" i="28"/>
  <c r="DH32" i="28" s="1"/>
  <c r="N32" i="28"/>
  <c r="D32" i="28"/>
  <c r="L32" i="28"/>
  <c r="AJ32" i="28" s="1"/>
  <c r="AM32" i="28"/>
  <c r="K32" i="28"/>
  <c r="AG32" i="28" s="1"/>
  <c r="V32" i="28"/>
  <c r="J32" i="28"/>
  <c r="AE32" i="28" s="1"/>
  <c r="U32" i="28"/>
  <c r="G32" i="28"/>
  <c r="HS32" i="28" s="1"/>
  <c r="Q32" i="28"/>
  <c r="P32" i="28"/>
  <c r="S32" i="28" s="1"/>
  <c r="E32" i="28"/>
  <c r="BS32" i="28" s="1"/>
  <c r="C32" i="28"/>
  <c r="EH32" i="28" s="1"/>
  <c r="M32" i="28"/>
  <c r="AN32" i="28" s="1"/>
  <c r="F79" i="36"/>
  <c r="SQ28" i="28"/>
  <c r="D76" i="36"/>
  <c r="F78" i="36"/>
  <c r="F74" i="36"/>
  <c r="SO29" i="28"/>
  <c r="LP29" i="28"/>
  <c r="F82" i="36"/>
  <c r="SQ29" i="28"/>
  <c r="SM28" i="28"/>
  <c r="D77" i="36"/>
  <c r="SL28" i="28"/>
  <c r="D74" i="36"/>
  <c r="SP29" i="28"/>
  <c r="D79" i="36"/>
  <c r="SN28" i="28"/>
  <c r="D75" i="36"/>
  <c r="SM27" i="28"/>
  <c r="F77" i="36"/>
  <c r="SO28" i="28"/>
  <c r="SG32" i="28"/>
  <c r="TE32" i="28" s="1"/>
  <c r="SH32" i="28"/>
  <c r="SF32" i="28"/>
  <c r="J88" i="36"/>
  <c r="H88" i="36" s="1"/>
  <c r="I83" i="36"/>
  <c r="I85" i="36"/>
  <c r="I84" i="36"/>
  <c r="J87" i="36"/>
  <c r="H87" i="36" s="1"/>
  <c r="J86" i="36"/>
  <c r="H86" i="36" s="1"/>
  <c r="PZ32" i="28"/>
  <c r="PY32" i="28"/>
  <c r="QA32" i="28"/>
  <c r="PX32" i="28"/>
  <c r="QB32" i="28"/>
  <c r="MT32" i="28"/>
  <c r="MS32" i="28"/>
  <c r="MU32" i="28"/>
  <c r="MV32" i="28"/>
  <c r="MW32" i="28"/>
  <c r="JB32" i="28"/>
  <c r="IZ32" i="28"/>
  <c r="IY32" i="28"/>
  <c r="IS32" i="28" a="1"/>
  <c r="IS32" i="28" s="1"/>
  <c r="PR32" i="28" s="1"/>
  <c r="IN32" i="28" a="1"/>
  <c r="IN32" i="28" s="1"/>
  <c r="PM32" i="28" s="1"/>
  <c r="JA32" i="28"/>
  <c r="IV32" i="28" a="1"/>
  <c r="IV32" i="28" s="1"/>
  <c r="MP32" i="28" s="1"/>
  <c r="IU32" i="28" a="1"/>
  <c r="IU32" i="28" s="1"/>
  <c r="MO32" i="28" s="1"/>
  <c r="IW32" i="28" a="1"/>
  <c r="IW32" i="28" s="1"/>
  <c r="PV32" i="28" s="1"/>
  <c r="IR32" i="28" a="1"/>
  <c r="IR32" i="28" s="1"/>
  <c r="PQ32" i="28" s="1"/>
  <c r="IQ32" i="28" a="1"/>
  <c r="IQ32" i="28" s="1"/>
  <c r="PP32" i="28" s="1"/>
  <c r="IM32" i="28" a="1"/>
  <c r="IM32" i="28" s="1"/>
  <c r="PL32" i="28" s="1"/>
  <c r="IT32" i="28" a="1"/>
  <c r="IT32" i="28" s="1"/>
  <c r="PS32" i="28" s="1"/>
  <c r="IO32" i="28" a="1"/>
  <c r="IO32" i="28" s="1"/>
  <c r="PN32" i="28" s="1"/>
  <c r="II32" i="28"/>
  <c r="IK32" i="28"/>
  <c r="PI32" i="28" s="1"/>
  <c r="IC32" i="28"/>
  <c r="LX32" i="28" s="1"/>
  <c r="IG32" i="28"/>
  <c r="IJ32" i="28"/>
  <c r="IF32" i="28"/>
  <c r="IH32" i="28"/>
  <c r="PD32" i="28" s="1"/>
  <c r="ID32" i="28"/>
  <c r="IE32" i="28"/>
  <c r="ME32" i="28" s="1"/>
  <c r="A33" i="28"/>
  <c r="SU33" i="28" l="1"/>
  <c r="SW33" i="28"/>
  <c r="SV33" i="28"/>
  <c r="SX33" i="28"/>
  <c r="SZ33" i="28"/>
  <c r="SY33" i="28"/>
  <c r="ES32" i="28"/>
  <c r="QO32" i="28"/>
  <c r="QN32" i="28"/>
  <c r="DQ32" i="28"/>
  <c r="EG32" i="28"/>
  <c r="RE31" i="28"/>
  <c r="RD32" i="28"/>
  <c r="RF32" i="28"/>
  <c r="EC32" i="28"/>
  <c r="EB32" i="28"/>
  <c r="EI32" i="28"/>
  <c r="AK32" i="28"/>
  <c r="JY32" i="28"/>
  <c r="DU32" i="28"/>
  <c r="RE32" i="28" s="1"/>
  <c r="LG32" i="28"/>
  <c r="LH32" i="28"/>
  <c r="LI32" i="28"/>
  <c r="PG32" i="28"/>
  <c r="NY31" i="28"/>
  <c r="RO31" i="28"/>
  <c r="RH31" i="28"/>
  <c r="NV31" i="28"/>
  <c r="RF31" i="28"/>
  <c r="NF31" i="28"/>
  <c r="OQ31" i="28"/>
  <c r="NB31" i="28"/>
  <c r="NK31" i="28"/>
  <c r="RG31" i="28"/>
  <c r="NI31" i="28"/>
  <c r="RM31" i="28"/>
  <c r="NP31" i="28"/>
  <c r="RI31" i="28"/>
  <c r="NT31" i="28"/>
  <c r="JQ32" i="28"/>
  <c r="QL32" i="28"/>
  <c r="TF32" i="28"/>
  <c r="Z32" i="28"/>
  <c r="X32" i="28"/>
  <c r="CG32" i="28"/>
  <c r="JH32" i="28" s="1"/>
  <c r="H32" i="28"/>
  <c r="CV32" i="28"/>
  <c r="CX32" i="28"/>
  <c r="CT32" i="28"/>
  <c r="BJ32" i="28"/>
  <c r="BY32" i="28"/>
  <c r="JO32" i="28" s="1"/>
  <c r="FD32" i="28"/>
  <c r="DL32" i="28"/>
  <c r="HO32" i="28"/>
  <c r="FQ32" i="28"/>
  <c r="FG32" i="28"/>
  <c r="HW32" i="28"/>
  <c r="HR32" i="28"/>
  <c r="HU32" i="28"/>
  <c r="KP32" i="28"/>
  <c r="KY32" i="28"/>
  <c r="EO32" i="28"/>
  <c r="MC32" i="28"/>
  <c r="QP32" i="28"/>
  <c r="RO32" i="28"/>
  <c r="G81" i="36"/>
  <c r="SJ29" i="28"/>
  <c r="QI31" i="28"/>
  <c r="JK31" i="28"/>
  <c r="ND31" i="28"/>
  <c r="KL31" i="28"/>
  <c r="OU30" i="28"/>
  <c r="RV31" i="28"/>
  <c r="KS31" i="28"/>
  <c r="OR31" i="28"/>
  <c r="RW31" i="28"/>
  <c r="LK31" i="28"/>
  <c r="KM31" i="28"/>
  <c r="NW31" i="28"/>
  <c r="RB31" i="28"/>
  <c r="NS31" i="28"/>
  <c r="QX31" i="28"/>
  <c r="KI31" i="28"/>
  <c r="OV30" i="28"/>
  <c r="KR31" i="28"/>
  <c r="RX31" i="28"/>
  <c r="LL31" i="28"/>
  <c r="OS31" i="28"/>
  <c r="NM31" i="28"/>
  <c r="QR31" i="28"/>
  <c r="KC31" i="28"/>
  <c r="GV31" i="28"/>
  <c r="GU31" i="28"/>
  <c r="GT31" i="28"/>
  <c r="AB32" i="28"/>
  <c r="AD32" i="28"/>
  <c r="BC32" i="28"/>
  <c r="AF32" i="28"/>
  <c r="CD32" i="28"/>
  <c r="JZ32" i="28" s="1"/>
  <c r="CK32" i="28"/>
  <c r="BL32" i="28"/>
  <c r="FM32" i="28"/>
  <c r="FT32" i="28"/>
  <c r="FL32" i="28"/>
  <c r="HN32" i="28"/>
  <c r="DI32" i="28"/>
  <c r="DJ32" i="28"/>
  <c r="EN32" i="28"/>
  <c r="JT32" i="28"/>
  <c r="JU32" i="28"/>
  <c r="KZ32" i="28"/>
  <c r="LJ32" i="28"/>
  <c r="KO32" i="28"/>
  <c r="EV32" i="28"/>
  <c r="MA32" i="28"/>
  <c r="RN32" i="28"/>
  <c r="LD30" i="28"/>
  <c r="RS30" i="28"/>
  <c r="ON30" i="28"/>
  <c r="NC31" i="28"/>
  <c r="QH31" i="28"/>
  <c r="JJ31" i="28"/>
  <c r="HZ30" i="28"/>
  <c r="KU30" i="28"/>
  <c r="RJ30" i="28"/>
  <c r="OE30" i="28"/>
  <c r="SA30" i="28"/>
  <c r="SC29" i="28"/>
  <c r="F81" i="36" s="1"/>
  <c r="QQ31" i="28"/>
  <c r="KB31" i="28"/>
  <c r="NL31" i="28"/>
  <c r="CA31" i="28"/>
  <c r="JW31" i="28" s="1"/>
  <c r="CB31" i="28"/>
  <c r="BZ31" i="28"/>
  <c r="JV31" i="28" s="1"/>
  <c r="TA32" i="28"/>
  <c r="TD32" i="28"/>
  <c r="W32" i="28"/>
  <c r="Y32" i="28"/>
  <c r="BE32" i="28"/>
  <c r="CH32" i="28"/>
  <c r="JI32" i="28" s="1"/>
  <c r="CE32" i="28"/>
  <c r="KA32" i="28" s="1"/>
  <c r="CJ32" i="28"/>
  <c r="CL32" i="28"/>
  <c r="GW32" i="28"/>
  <c r="GX32" i="28"/>
  <c r="GY32" i="28"/>
  <c r="GR32" i="28"/>
  <c r="GJ32" i="28"/>
  <c r="CM32" i="28"/>
  <c r="DC32" i="28"/>
  <c r="DD32" i="28"/>
  <c r="DM32" i="28"/>
  <c r="DE32" i="28"/>
  <c r="FK32" i="28"/>
  <c r="HM32" i="28"/>
  <c r="FO32" i="28"/>
  <c r="HV32" i="28"/>
  <c r="EL32" i="28"/>
  <c r="EM32" i="28"/>
  <c r="RH32" i="28" s="1"/>
  <c r="ET32" i="28"/>
  <c r="KT32" i="28" s="1"/>
  <c r="JS32" i="28"/>
  <c r="KQ32" i="28"/>
  <c r="MB32" i="28"/>
  <c r="RM32" i="28"/>
  <c r="BW32" i="28"/>
  <c r="JM32" i="28" s="1"/>
  <c r="OO30" i="28"/>
  <c r="LE30" i="28"/>
  <c r="RT30" i="28"/>
  <c r="RK30" i="28"/>
  <c r="KV30" i="28"/>
  <c r="OF30" i="28"/>
  <c r="OT30" i="28"/>
  <c r="RY30" i="28"/>
  <c r="IA30" i="28"/>
  <c r="OB31" i="28"/>
  <c r="OL31" i="28"/>
  <c r="LB31" i="28"/>
  <c r="RQ31" i="28"/>
  <c r="JL31" i="28"/>
  <c r="QJ31" i="28"/>
  <c r="NE31" i="28"/>
  <c r="MZ31" i="28"/>
  <c r="OT31" i="28" s="1"/>
  <c r="JD31" i="28"/>
  <c r="HY31" i="28"/>
  <c r="QE31" i="28"/>
  <c r="RY31" i="28" s="1"/>
  <c r="LA31" i="28"/>
  <c r="RP31" i="28"/>
  <c r="OK31" i="28"/>
  <c r="NH31" i="28"/>
  <c r="LS29" i="28"/>
  <c r="D82" i="36" s="1"/>
  <c r="TB32" i="28"/>
  <c r="TC32" i="28"/>
  <c r="AA32" i="28"/>
  <c r="AL32" i="28"/>
  <c r="BB32" i="28"/>
  <c r="CF32" i="28"/>
  <c r="JG32" i="28" s="1"/>
  <c r="BD32" i="28"/>
  <c r="CW32" i="28"/>
  <c r="GK32" i="28"/>
  <c r="GH32" i="28"/>
  <c r="GI32" i="28"/>
  <c r="BI32" i="28"/>
  <c r="BH32" i="28"/>
  <c r="DK32" i="28"/>
  <c r="DG32" i="28"/>
  <c r="FJ32" i="28"/>
  <c r="FN32" i="28"/>
  <c r="HQ32" i="28"/>
  <c r="ER32" i="28"/>
  <c r="HT32" i="28"/>
  <c r="KX32" i="28"/>
  <c r="BR32" i="28"/>
  <c r="JN32" i="28" s="1"/>
  <c r="OP30" i="28"/>
  <c r="LF30" i="28"/>
  <c r="RU30" i="28"/>
  <c r="RZ30" i="28"/>
  <c r="SC30" i="28" s="1"/>
  <c r="HY30" i="28"/>
  <c r="KT31" i="28"/>
  <c r="KH31" i="28"/>
  <c r="QW31" i="28"/>
  <c r="SA31" i="28" s="1"/>
  <c r="NR31" i="28"/>
  <c r="OV31" i="28" s="1"/>
  <c r="OG30" i="28"/>
  <c r="KW30" i="28"/>
  <c r="RL30" i="28"/>
  <c r="G80" i="36"/>
  <c r="SI29" i="28"/>
  <c r="RC31" i="28"/>
  <c r="KN31" i="28"/>
  <c r="NX31" i="28"/>
  <c r="QV31" i="28"/>
  <c r="RZ31" i="28" s="1"/>
  <c r="KG31" i="28"/>
  <c r="NQ31" i="28"/>
  <c r="OU31" i="28" s="1"/>
  <c r="KD31" i="28"/>
  <c r="QS31" i="28"/>
  <c r="NN31" i="28"/>
  <c r="QL31" i="28"/>
  <c r="NG31" i="28"/>
  <c r="JQ31" i="28"/>
  <c r="OM31" i="28"/>
  <c r="LC31" i="28"/>
  <c r="RR31" i="28"/>
  <c r="MN32" i="28"/>
  <c r="MG32" i="28"/>
  <c r="MD32" i="28"/>
  <c r="NK32" i="28" s="1"/>
  <c r="MI32" i="28"/>
  <c r="PC32" i="28"/>
  <c r="PJ32" i="28"/>
  <c r="PU32" i="28"/>
  <c r="PT32" i="28"/>
  <c r="LY32" i="28"/>
  <c r="MK32" i="28"/>
  <c r="OD32" i="28" s="1"/>
  <c r="MH32" i="28"/>
  <c r="MM32" i="28"/>
  <c r="OI32" i="28" s="1"/>
  <c r="MJ32" i="28"/>
  <c r="NZ32" i="28" s="1"/>
  <c r="ML32" i="28"/>
  <c r="MQ32" i="28"/>
  <c r="GQ33" i="28"/>
  <c r="DT33" i="28"/>
  <c r="CS33" i="28"/>
  <c r="FP33" i="28"/>
  <c r="GE33" i="28"/>
  <c r="EU33" i="28"/>
  <c r="DW33" i="28"/>
  <c r="BK33" i="28"/>
  <c r="FS33" i="28"/>
  <c r="PA33" i="28"/>
  <c r="PG33" i="28" s="1"/>
  <c r="PB33" i="28"/>
  <c r="QC33" i="28"/>
  <c r="LU33" i="28"/>
  <c r="LV33" i="28"/>
  <c r="MB33" i="28" s="1"/>
  <c r="MX33" i="28"/>
  <c r="IP33" i="28"/>
  <c r="PO33" i="28" s="1"/>
  <c r="HG33" i="28"/>
  <c r="HK33" i="28"/>
  <c r="HF33" i="28"/>
  <c r="HE33" i="28"/>
  <c r="HB33" i="28"/>
  <c r="HJ33" i="28"/>
  <c r="HD33" i="28"/>
  <c r="HA33" i="28"/>
  <c r="HH33" i="28"/>
  <c r="GD33" i="28"/>
  <c r="FZ33" i="28"/>
  <c r="GC33" i="28"/>
  <c r="FY33" i="28"/>
  <c r="HI33" i="28"/>
  <c r="GG33" i="28"/>
  <c r="GB33" i="28"/>
  <c r="FX33" i="28"/>
  <c r="GF33" i="28"/>
  <c r="FW33" i="28"/>
  <c r="GZ33" i="28"/>
  <c r="FV33" i="28"/>
  <c r="HL33" i="28"/>
  <c r="HP33" i="28"/>
  <c r="HC33" i="28"/>
  <c r="GA33" i="28"/>
  <c r="FU33" i="28"/>
  <c r="FR33" i="28"/>
  <c r="FH33" i="28"/>
  <c r="DF33" i="28"/>
  <c r="FF33" i="28"/>
  <c r="EW33" i="28"/>
  <c r="EQ33" i="28"/>
  <c r="EJ33" i="28"/>
  <c r="FI33" i="28"/>
  <c r="EP33" i="28"/>
  <c r="ED33" i="28"/>
  <c r="DZ33" i="28"/>
  <c r="FE33" i="28"/>
  <c r="DB33" i="28"/>
  <c r="EF33" i="28"/>
  <c r="BM33" i="28"/>
  <c r="CR33" i="28"/>
  <c r="BX33" i="28"/>
  <c r="CQ33" i="28"/>
  <c r="CN33" i="28"/>
  <c r="CO33" i="28"/>
  <c r="CP33" i="28"/>
  <c r="CU33" i="28"/>
  <c r="DA33" i="28"/>
  <c r="GS33" i="28"/>
  <c r="GP33" i="28"/>
  <c r="CZ33" i="28"/>
  <c r="GO33" i="28"/>
  <c r="DS33" i="28"/>
  <c r="DP33" i="28"/>
  <c r="GN33" i="28"/>
  <c r="GM33" i="28"/>
  <c r="DQ33" i="28"/>
  <c r="DV33" i="28"/>
  <c r="DR33" i="28"/>
  <c r="GL33" i="28"/>
  <c r="CY33" i="28"/>
  <c r="DY33" i="28"/>
  <c r="DO33" i="28"/>
  <c r="DN33" i="28"/>
  <c r="I33" i="28"/>
  <c r="CC33" i="28" s="1"/>
  <c r="BQ33" i="28"/>
  <c r="BP33" i="28"/>
  <c r="BO33" i="28"/>
  <c r="BN33" i="28"/>
  <c r="AZ33" i="28"/>
  <c r="BV33" i="28"/>
  <c r="BU33" i="28"/>
  <c r="AW33" i="28"/>
  <c r="BG33" i="28"/>
  <c r="AR33" i="28"/>
  <c r="BF33" i="28"/>
  <c r="AO33" i="28"/>
  <c r="BA33" i="28"/>
  <c r="AX33" i="28"/>
  <c r="BT33" i="28"/>
  <c r="AV33" i="28"/>
  <c r="AQ33" i="28"/>
  <c r="P33" i="28"/>
  <c r="AP33" i="28"/>
  <c r="O33" i="28"/>
  <c r="V33" i="28"/>
  <c r="U33" i="28"/>
  <c r="AY33" i="28"/>
  <c r="AI33" i="28"/>
  <c r="T33" i="28"/>
  <c r="AU33" i="28"/>
  <c r="AT33" i="28"/>
  <c r="AS33" i="28"/>
  <c r="G33" i="28"/>
  <c r="N33" i="28"/>
  <c r="Q33" i="28" s="1"/>
  <c r="E33" i="28"/>
  <c r="EV33" i="28" s="1"/>
  <c r="M33" i="28"/>
  <c r="AN33" i="28" s="1"/>
  <c r="L33" i="28"/>
  <c r="AK33" i="28" s="1"/>
  <c r="K33" i="28"/>
  <c r="AG33" i="28" s="1"/>
  <c r="J33" i="28"/>
  <c r="BB33" i="28" s="1"/>
  <c r="F33" i="28"/>
  <c r="DJ33" i="28" s="1"/>
  <c r="D33" i="28"/>
  <c r="AM33" i="28"/>
  <c r="AL33" i="28"/>
  <c r="AH33" i="28"/>
  <c r="S33" i="28"/>
  <c r="C33" i="28"/>
  <c r="EA33" i="28" s="1"/>
  <c r="R33" i="28"/>
  <c r="LN29" i="28"/>
  <c r="LQ29" i="28" s="1"/>
  <c r="D80" i="36" s="1"/>
  <c r="TB33" i="28"/>
  <c r="E78" i="36"/>
  <c r="F80" i="36"/>
  <c r="LO29" i="28"/>
  <c r="LR29" i="28" s="1"/>
  <c r="D81" i="36" s="1"/>
  <c r="E80" i="36"/>
  <c r="SN29" i="28"/>
  <c r="LP30" i="28"/>
  <c r="LS30" i="28" s="1"/>
  <c r="LO30" i="28"/>
  <c r="LR30" i="28" s="1"/>
  <c r="SH33" i="28"/>
  <c r="TC33" i="28" s="1"/>
  <c r="SF33" i="28"/>
  <c r="SG33" i="28"/>
  <c r="I86" i="36"/>
  <c r="J90" i="36"/>
  <c r="H90" i="36" s="1"/>
  <c r="J89" i="36"/>
  <c r="H89" i="36" s="1"/>
  <c r="I87" i="36"/>
  <c r="I88" i="36"/>
  <c r="J91" i="36"/>
  <c r="H91" i="36" s="1"/>
  <c r="PY33" i="28"/>
  <c r="QB33" i="28"/>
  <c r="PZ33" i="28"/>
  <c r="QA33" i="28"/>
  <c r="PX33" i="28"/>
  <c r="MS33" i="28"/>
  <c r="MW33" i="28"/>
  <c r="MU33" i="28"/>
  <c r="MV33" i="28"/>
  <c r="MT33" i="28"/>
  <c r="JB33" i="28"/>
  <c r="IZ33" i="28"/>
  <c r="IY33" i="28"/>
  <c r="IS33" i="28" a="1"/>
  <c r="IS33" i="28" s="1"/>
  <c r="PR33" i="28" s="1"/>
  <c r="IN33" i="28" a="1"/>
  <c r="IN33" i="28" s="1"/>
  <c r="PM33" i="28" s="1"/>
  <c r="IW33" i="28" a="1"/>
  <c r="IW33" i="28" s="1"/>
  <c r="MQ33" i="28" s="1"/>
  <c r="JA33" i="28"/>
  <c r="IV33" i="28" a="1"/>
  <c r="IV33" i="28" s="1"/>
  <c r="PU33" i="28" s="1"/>
  <c r="IU33" i="28" a="1"/>
  <c r="IU33" i="28" s="1"/>
  <c r="PT33" i="28" s="1"/>
  <c r="IM33" i="28" a="1"/>
  <c r="IM33" i="28" s="1"/>
  <c r="MG33" i="28" s="1"/>
  <c r="IT33" i="28" a="1"/>
  <c r="IT33" i="28" s="1"/>
  <c r="MN33" i="28" s="1"/>
  <c r="IR33" i="28" a="1"/>
  <c r="IR33" i="28" s="1"/>
  <c r="PQ33" i="28" s="1"/>
  <c r="IQ33" i="28" a="1"/>
  <c r="IQ33" i="28" s="1"/>
  <c r="MK33" i="28" s="1"/>
  <c r="IO33" i="28" a="1"/>
  <c r="IO33" i="28" s="1"/>
  <c r="PN33" i="28" s="1"/>
  <c r="ID33" i="28"/>
  <c r="IJ33" i="28"/>
  <c r="IE33" i="28"/>
  <c r="PJ33" i="28" s="1"/>
  <c r="II33" i="28"/>
  <c r="IK33" i="28"/>
  <c r="MD33" i="28" s="1"/>
  <c r="IC33" i="28"/>
  <c r="PC33" i="28" s="1"/>
  <c r="IG33" i="28"/>
  <c r="IH33" i="28"/>
  <c r="PD33" i="28" s="1"/>
  <c r="IF33" i="28"/>
  <c r="A34" i="28"/>
  <c r="SW34" i="28" l="1"/>
  <c r="SU34" i="28"/>
  <c r="SV34" i="28"/>
  <c r="SY34" i="28"/>
  <c r="SZ34" i="28"/>
  <c r="SX34" i="28"/>
  <c r="JS33" i="28"/>
  <c r="EE33" i="28"/>
  <c r="OA32" i="28"/>
  <c r="TF33" i="28"/>
  <c r="DU33" i="28"/>
  <c r="EH33" i="28"/>
  <c r="PF33" i="28"/>
  <c r="PH33" i="28"/>
  <c r="NJ32" i="28"/>
  <c r="NY32" i="28"/>
  <c r="OH32" i="28"/>
  <c r="OJ32" i="28"/>
  <c r="ET33" i="28"/>
  <c r="HT33" i="28"/>
  <c r="DX33" i="28"/>
  <c r="KP33" i="28" s="1"/>
  <c r="EG33" i="28"/>
  <c r="EK33" i="28"/>
  <c r="KZ33" i="28"/>
  <c r="LI33" i="28"/>
  <c r="PE33" i="28"/>
  <c r="OB32" i="28"/>
  <c r="NG32" i="28"/>
  <c r="OQ32" i="28"/>
  <c r="JY33" i="28"/>
  <c r="EB33" i="28"/>
  <c r="EC33" i="28"/>
  <c r="EI33" i="28"/>
  <c r="LG33" i="28"/>
  <c r="LH33" i="28"/>
  <c r="MC33" i="28"/>
  <c r="NV32" i="28"/>
  <c r="RI32" i="28"/>
  <c r="NI32" i="28"/>
  <c r="RV32" i="28"/>
  <c r="SL29" i="28"/>
  <c r="SB31" i="28"/>
  <c r="SM29" i="28"/>
  <c r="OW31" i="28"/>
  <c r="TA33" i="28"/>
  <c r="TD33" i="28"/>
  <c r="Y33" i="28"/>
  <c r="W33" i="28"/>
  <c r="AE33" i="28"/>
  <c r="AJ33" i="28"/>
  <c r="AA33" i="28"/>
  <c r="AD33" i="28"/>
  <c r="AF33" i="28"/>
  <c r="BE33" i="28"/>
  <c r="H33" i="28"/>
  <c r="CE33" i="28"/>
  <c r="KA33" i="28" s="1"/>
  <c r="CW33" i="28"/>
  <c r="GH33" i="28"/>
  <c r="CK33" i="28"/>
  <c r="CX33" i="28"/>
  <c r="GJ33" i="28"/>
  <c r="CM33" i="28"/>
  <c r="BI33" i="28"/>
  <c r="DD33" i="28"/>
  <c r="FL33" i="28"/>
  <c r="HN33" i="28"/>
  <c r="HR33" i="28"/>
  <c r="EM33" i="28"/>
  <c r="HV33" i="28"/>
  <c r="KY33" i="28"/>
  <c r="KO33" i="28"/>
  <c r="NI33" i="28"/>
  <c r="EO33" i="28"/>
  <c r="LZ33" i="28"/>
  <c r="RD33" i="28"/>
  <c r="RO33" i="28"/>
  <c r="BR33" i="28"/>
  <c r="JN33" i="28" s="1"/>
  <c r="BW33" i="28"/>
  <c r="JM33" i="28" s="1"/>
  <c r="G83" i="36"/>
  <c r="SI30" i="28"/>
  <c r="NT32" i="28"/>
  <c r="KJ32" i="28"/>
  <c r="QY32" i="28"/>
  <c r="G86" i="36"/>
  <c r="SI31" i="28"/>
  <c r="OW30" i="28"/>
  <c r="E83" i="36" s="1"/>
  <c r="RR32" i="28"/>
  <c r="LC32" i="28"/>
  <c r="OM32" i="28"/>
  <c r="HZ31" i="28"/>
  <c r="G84" i="36"/>
  <c r="SJ30" i="28"/>
  <c r="RA32" i="28"/>
  <c r="OC32" i="28"/>
  <c r="NH32" i="28"/>
  <c r="QM32" i="28"/>
  <c r="JR32" i="28"/>
  <c r="RS31" i="28"/>
  <c r="ON31" i="28"/>
  <c r="LD31" i="28"/>
  <c r="KL32" i="28"/>
  <c r="CB32" i="28"/>
  <c r="JX32" i="28" s="1"/>
  <c r="BZ32" i="28"/>
  <c r="JV32" i="28" s="1"/>
  <c r="CA32" i="28"/>
  <c r="JW32" i="28" s="1"/>
  <c r="GT32" i="28"/>
  <c r="GV32" i="28"/>
  <c r="GU32" i="28"/>
  <c r="BC33" i="28"/>
  <c r="CG33" i="28"/>
  <c r="JH33" i="28" s="1"/>
  <c r="BJ33" i="28"/>
  <c r="BH33" i="28"/>
  <c r="JJ33" i="28" s="1"/>
  <c r="DG33" i="28"/>
  <c r="DM33" i="28"/>
  <c r="FQ33" i="28"/>
  <c r="FN33" i="28"/>
  <c r="DK33" i="28"/>
  <c r="FK33" i="28"/>
  <c r="FO33" i="28"/>
  <c r="FG33" i="28"/>
  <c r="ER33" i="28"/>
  <c r="ES33" i="28"/>
  <c r="HU33" i="28"/>
  <c r="DH33" i="28"/>
  <c r="JT33" i="28"/>
  <c r="KX33" i="28"/>
  <c r="KQ33" i="28"/>
  <c r="NJ33" i="28"/>
  <c r="NK33" i="28"/>
  <c r="MA33" i="28"/>
  <c r="RF33" i="28"/>
  <c r="RN33" i="28"/>
  <c r="RQ32" i="28"/>
  <c r="OL32" i="28"/>
  <c r="LB32" i="28"/>
  <c r="QJ32" i="28"/>
  <c r="NE32" i="28"/>
  <c r="JL32" i="28"/>
  <c r="NM32" i="28"/>
  <c r="KC32" i="28"/>
  <c r="QR32" i="28"/>
  <c r="LK32" i="28"/>
  <c r="RW32" i="28"/>
  <c r="OR32" i="28"/>
  <c r="NX32" i="28"/>
  <c r="RC32" i="28"/>
  <c r="KN32" i="28"/>
  <c r="KH32" i="28"/>
  <c r="QW32" i="28"/>
  <c r="NR32" i="28"/>
  <c r="RG32" i="28"/>
  <c r="KR32" i="28"/>
  <c r="OS32" i="28"/>
  <c r="LL32" i="28"/>
  <c r="RX32" i="28"/>
  <c r="QI32" i="28"/>
  <c r="JK32" i="28"/>
  <c r="ND32" i="28"/>
  <c r="RT31" i="28"/>
  <c r="OO31" i="28"/>
  <c r="LE31" i="28"/>
  <c r="TE33" i="28"/>
  <c r="Z33" i="28"/>
  <c r="X33" i="28"/>
  <c r="BD33" i="28"/>
  <c r="CH33" i="28"/>
  <c r="JI33" i="28" s="1"/>
  <c r="CD33" i="28"/>
  <c r="JZ33" i="28" s="1"/>
  <c r="CV33" i="28"/>
  <c r="GY33" i="28"/>
  <c r="CJ33" i="28"/>
  <c r="CT33" i="28"/>
  <c r="GW33" i="28"/>
  <c r="BY33" i="28"/>
  <c r="EL33" i="28"/>
  <c r="OB33" i="28" s="1"/>
  <c r="DL33" i="28"/>
  <c r="FT33" i="28"/>
  <c r="HW33" i="28"/>
  <c r="HM33" i="28"/>
  <c r="FJ33" i="28"/>
  <c r="HO33" i="28"/>
  <c r="LJ33" i="28" s="1"/>
  <c r="HS33" i="28"/>
  <c r="EN33" i="28"/>
  <c r="RI33" i="28" s="1"/>
  <c r="JU33" i="28"/>
  <c r="KS33" i="28"/>
  <c r="NZ33" i="28"/>
  <c r="RE33" i="28"/>
  <c r="RM33" i="28"/>
  <c r="BS33" i="28"/>
  <c r="JO33" i="28" s="1"/>
  <c r="RP32" i="28"/>
  <c r="OK32" i="28"/>
  <c r="LA32" i="28"/>
  <c r="KU31" i="28"/>
  <c r="RJ31" i="28"/>
  <c r="OE31" i="28"/>
  <c r="G85" i="36"/>
  <c r="SK30" i="28"/>
  <c r="KS32" i="28"/>
  <c r="KM32" i="28"/>
  <c r="RB32" i="28"/>
  <c r="NW32" i="28"/>
  <c r="KF32" i="28"/>
  <c r="QU32" i="28"/>
  <c r="NP32" i="28"/>
  <c r="IA32" i="28"/>
  <c r="QG32" i="28"/>
  <c r="SA32" i="28" s="1"/>
  <c r="NB32" i="28"/>
  <c r="OV32" i="28" s="1"/>
  <c r="OY32" i="28" s="1"/>
  <c r="JF32" i="28"/>
  <c r="QV32" i="28"/>
  <c r="NQ32" i="28"/>
  <c r="KG32" i="28"/>
  <c r="JP32" i="28"/>
  <c r="QK32" i="28"/>
  <c r="NF32" i="28"/>
  <c r="LF31" i="28"/>
  <c r="RU31" i="28"/>
  <c r="OP31" i="28"/>
  <c r="QZ32" i="28"/>
  <c r="NU32" i="28"/>
  <c r="KK32" i="28"/>
  <c r="QF32" i="28"/>
  <c r="RZ32" i="28" s="1"/>
  <c r="NA32" i="28"/>
  <c r="OU32" i="28" s="1"/>
  <c r="JE32" i="28"/>
  <c r="HZ32" i="28"/>
  <c r="AB33" i="28"/>
  <c r="CF33" i="28"/>
  <c r="JG33" i="28" s="1"/>
  <c r="CL33" i="28"/>
  <c r="GX33" i="28"/>
  <c r="GI33" i="28"/>
  <c r="GR33" i="28"/>
  <c r="GK33" i="28"/>
  <c r="BL33" i="28"/>
  <c r="DE33" i="28"/>
  <c r="DC33" i="28"/>
  <c r="FD33" i="28"/>
  <c r="DI33" i="28"/>
  <c r="FM33" i="28"/>
  <c r="HQ33" i="28"/>
  <c r="SC31" i="28"/>
  <c r="JJ32" i="28"/>
  <c r="QH32" i="28"/>
  <c r="NC32" i="28"/>
  <c r="SB30" i="28"/>
  <c r="F83" i="36" s="1"/>
  <c r="QE32" i="28"/>
  <c r="HY32" i="28"/>
  <c r="MZ32" i="28"/>
  <c r="OT32" i="28" s="1"/>
  <c r="OW32" i="28" s="1"/>
  <c r="JD32" i="28"/>
  <c r="JX31" i="28"/>
  <c r="IA31" i="28"/>
  <c r="OY31" i="28" s="1"/>
  <c r="SD30" i="28"/>
  <c r="NN32" i="28"/>
  <c r="QS32" i="28"/>
  <c r="KD32" i="28"/>
  <c r="OY30" i="28"/>
  <c r="E85" i="36" s="1"/>
  <c r="OX30" i="28"/>
  <c r="E84" i="36" s="1"/>
  <c r="KI32" i="28"/>
  <c r="QX32" i="28"/>
  <c r="NS32" i="28"/>
  <c r="NL32" i="28"/>
  <c r="QQ32" i="28"/>
  <c r="KB32" i="28"/>
  <c r="ME33" i="28"/>
  <c r="MO33" i="28"/>
  <c r="LY33" i="28"/>
  <c r="LX33" i="28"/>
  <c r="PP33" i="28"/>
  <c r="RG33" i="28" s="1"/>
  <c r="PS33" i="28"/>
  <c r="PI33" i="28"/>
  <c r="QO33" i="28" s="1"/>
  <c r="PV33" i="28"/>
  <c r="MH33" i="28"/>
  <c r="MI33" i="28"/>
  <c r="MJ33" i="28"/>
  <c r="NY33" i="28" s="1"/>
  <c r="PL33" i="28"/>
  <c r="ML33" i="28"/>
  <c r="MM33" i="28"/>
  <c r="OH33" i="28" s="1"/>
  <c r="MP33" i="28"/>
  <c r="FP34" i="28"/>
  <c r="GE34" i="28"/>
  <c r="EU34" i="28"/>
  <c r="DW34" i="28"/>
  <c r="BK34" i="28"/>
  <c r="FS34" i="28"/>
  <c r="GQ34" i="28"/>
  <c r="CS34" i="28"/>
  <c r="DT34" i="28"/>
  <c r="PG34" i="28"/>
  <c r="PB34" i="28"/>
  <c r="PA34" i="28"/>
  <c r="PH34" i="28" s="1"/>
  <c r="QC34" i="28"/>
  <c r="LV34" i="28"/>
  <c r="LU34" i="28"/>
  <c r="MX34" i="28"/>
  <c r="IP34" i="28"/>
  <c r="MJ34" i="28" s="1"/>
  <c r="HI34" i="28"/>
  <c r="HH34" i="28"/>
  <c r="HC34" i="28"/>
  <c r="GZ34" i="28"/>
  <c r="HG34" i="28"/>
  <c r="HK34" i="28"/>
  <c r="HF34" i="28"/>
  <c r="HE34" i="28"/>
  <c r="HB34" i="28"/>
  <c r="GG34" i="28"/>
  <c r="GA34" i="28"/>
  <c r="HJ34" i="28"/>
  <c r="GF34" i="28"/>
  <c r="GD34" i="28"/>
  <c r="FZ34" i="28"/>
  <c r="HD34" i="28"/>
  <c r="HA34" i="28"/>
  <c r="GC34" i="28"/>
  <c r="FY34" i="28"/>
  <c r="GB34" i="28"/>
  <c r="FX34" i="28"/>
  <c r="FW34" i="28"/>
  <c r="HP34" i="28"/>
  <c r="HL34" i="28"/>
  <c r="FV34" i="28"/>
  <c r="FE34" i="28"/>
  <c r="FU34" i="28"/>
  <c r="FR34" i="28"/>
  <c r="FI34" i="28"/>
  <c r="DF34" i="28"/>
  <c r="FH34" i="28"/>
  <c r="DB34" i="28"/>
  <c r="ED34" i="28"/>
  <c r="EF34" i="28"/>
  <c r="FF34" i="28"/>
  <c r="EJ34" i="28"/>
  <c r="EW34" i="28"/>
  <c r="EQ34" i="28"/>
  <c r="DZ34" i="28"/>
  <c r="EP34" i="28"/>
  <c r="CP34" i="28"/>
  <c r="CR34" i="28"/>
  <c r="BM34" i="28"/>
  <c r="CQ34" i="28"/>
  <c r="CN34" i="28"/>
  <c r="CO34" i="28"/>
  <c r="BX34" i="28"/>
  <c r="GN34" i="28"/>
  <c r="GL34" i="28"/>
  <c r="CU34" i="28"/>
  <c r="DA34" i="28"/>
  <c r="GO34" i="28"/>
  <c r="CZ34" i="28"/>
  <c r="DY34" i="28"/>
  <c r="GM34" i="28"/>
  <c r="CY34" i="28"/>
  <c r="GS34" i="28"/>
  <c r="DS34" i="28"/>
  <c r="DO34" i="28"/>
  <c r="DP34" i="28"/>
  <c r="DV34" i="28"/>
  <c r="DR34" i="28"/>
  <c r="GP34" i="28"/>
  <c r="I34" i="28"/>
  <c r="CE34" i="28" s="1"/>
  <c r="BQ34" i="28"/>
  <c r="BP34" i="28"/>
  <c r="BO34" i="28"/>
  <c r="BN34" i="28"/>
  <c r="AZ34" i="28"/>
  <c r="BV34" i="28"/>
  <c r="BU34" i="28"/>
  <c r="AW34" i="28"/>
  <c r="AT34" i="28"/>
  <c r="BG34" i="28"/>
  <c r="BF34" i="28"/>
  <c r="AQ34" i="28"/>
  <c r="AO34" i="28"/>
  <c r="AP34" i="28"/>
  <c r="BT34" i="28"/>
  <c r="BA34" i="28"/>
  <c r="AY34" i="28"/>
  <c r="AH34" i="28"/>
  <c r="AX34" i="28"/>
  <c r="AV34" i="28"/>
  <c r="AU34" i="28"/>
  <c r="AS34" i="28"/>
  <c r="S34" i="28"/>
  <c r="AR34" i="28"/>
  <c r="AM34" i="28"/>
  <c r="G34" i="28"/>
  <c r="AL34" i="28"/>
  <c r="AI34" i="28"/>
  <c r="Z34" i="28"/>
  <c r="KB34" i="28" s="1"/>
  <c r="N34" i="28"/>
  <c r="Q34" i="28" s="1"/>
  <c r="K34" i="28"/>
  <c r="AG34" i="28" s="1"/>
  <c r="V34" i="28"/>
  <c r="D34" i="28"/>
  <c r="HW34" i="28" s="1"/>
  <c r="C34" i="28"/>
  <c r="EG34" i="28" s="1"/>
  <c r="AB34" i="28"/>
  <c r="U34" i="28"/>
  <c r="T34" i="28"/>
  <c r="AK34" i="28"/>
  <c r="P34" i="28"/>
  <c r="M34" i="28"/>
  <c r="AN34" i="28" s="1"/>
  <c r="AJ34" i="28"/>
  <c r="O34" i="28"/>
  <c r="R34" i="28" s="1"/>
  <c r="L34" i="28"/>
  <c r="J34" i="28"/>
  <c r="AF34" i="28" s="1"/>
  <c r="F34" i="28"/>
  <c r="DE34" i="28" s="1"/>
  <c r="E34" i="28"/>
  <c r="BS34" i="28" s="1"/>
  <c r="LN30" i="28"/>
  <c r="LQ30" i="28" s="1"/>
  <c r="D83" i="36" s="1"/>
  <c r="LP32" i="28"/>
  <c r="LS32" i="28" s="1"/>
  <c r="D84" i="36"/>
  <c r="SM30" i="28"/>
  <c r="F84" i="36"/>
  <c r="SP30" i="28"/>
  <c r="SN30" i="28"/>
  <c r="SO30" i="28"/>
  <c r="SQ30" i="28"/>
  <c r="SH34" i="28"/>
  <c r="TC34" i="28" s="1"/>
  <c r="SF34" i="28"/>
  <c r="SG34" i="28"/>
  <c r="J93" i="36"/>
  <c r="H93" i="36" s="1"/>
  <c r="J94" i="36"/>
  <c r="H94" i="36" s="1"/>
  <c r="I89" i="36"/>
  <c r="J92" i="36"/>
  <c r="H92" i="36" s="1"/>
  <c r="I91" i="36"/>
  <c r="I90" i="36"/>
  <c r="PX34" i="28"/>
  <c r="QB34" i="28"/>
  <c r="PY34" i="28"/>
  <c r="PZ34" i="28"/>
  <c r="QA34" i="28"/>
  <c r="MV34" i="28"/>
  <c r="MS34" i="28"/>
  <c r="MW34" i="28"/>
  <c r="MT34" i="28"/>
  <c r="MU34" i="28"/>
  <c r="JB34" i="28"/>
  <c r="JA34" i="28"/>
  <c r="IV34" i="28" a="1"/>
  <c r="IV34" i="28" s="1"/>
  <c r="PU34" i="28" s="1"/>
  <c r="IU34" i="28" a="1"/>
  <c r="IU34" i="28" s="1"/>
  <c r="MO34" i="28" s="1"/>
  <c r="IW34" i="28" a="1"/>
  <c r="IW34" i="28" s="1"/>
  <c r="PV34" i="28" s="1"/>
  <c r="IZ34" i="28"/>
  <c r="IY34" i="28"/>
  <c r="IS34" i="28" a="1"/>
  <c r="IS34" i="28" s="1"/>
  <c r="PR34" i="28" s="1"/>
  <c r="IN34" i="28" a="1"/>
  <c r="IN34" i="28" s="1"/>
  <c r="PM34" i="28" s="1"/>
  <c r="IO34" i="28" a="1"/>
  <c r="IO34" i="28" s="1"/>
  <c r="PN34" i="28" s="1"/>
  <c r="IT34" i="28" a="1"/>
  <c r="IT34" i="28" s="1"/>
  <c r="MN34" i="28" s="1"/>
  <c r="IQ34" i="28" a="1"/>
  <c r="IQ34" i="28" s="1"/>
  <c r="PP34" i="28" s="1"/>
  <c r="IR34" i="28" a="1"/>
  <c r="IR34" i="28" s="1"/>
  <c r="ML34" i="28" s="1"/>
  <c r="IM34" i="28" a="1"/>
  <c r="IM34" i="28" s="1"/>
  <c r="PL34" i="28" s="1"/>
  <c r="IF34" i="28"/>
  <c r="IH34" i="28"/>
  <c r="LY34" i="28" s="1"/>
  <c r="ID34" i="28"/>
  <c r="IJ34" i="28"/>
  <c r="IE34" i="28"/>
  <c r="PJ34" i="28" s="1"/>
  <c r="IK34" i="28"/>
  <c r="MD34" i="28" s="1"/>
  <c r="II34" i="28"/>
  <c r="IG34" i="28"/>
  <c r="IC34" i="28"/>
  <c r="PC34" i="28" s="1"/>
  <c r="A35" i="28"/>
  <c r="SW35" i="28" l="1"/>
  <c r="SU35" i="28"/>
  <c r="SV35" i="28"/>
  <c r="SZ35" i="28"/>
  <c r="SX35" i="28"/>
  <c r="SY35" i="28"/>
  <c r="DQ34" i="28"/>
  <c r="EI34" i="28"/>
  <c r="EB34" i="28"/>
  <c r="QN33" i="28"/>
  <c r="OI33" i="28"/>
  <c r="JS34" i="28"/>
  <c r="DN34" i="28"/>
  <c r="KO34" i="28" s="1"/>
  <c r="DX34" i="28"/>
  <c r="EA34" i="28"/>
  <c r="RN34" i="28"/>
  <c r="KD34" i="28"/>
  <c r="AD34" i="28"/>
  <c r="EE34" i="28"/>
  <c r="EC34" i="28"/>
  <c r="EK34" i="28"/>
  <c r="RO34" i="28"/>
  <c r="LH34" i="28"/>
  <c r="MB34" i="28"/>
  <c r="PF34" i="28"/>
  <c r="RY32" i="28"/>
  <c r="SB32" i="28" s="1"/>
  <c r="NV33" i="28"/>
  <c r="OX32" i="28"/>
  <c r="SD32" i="28"/>
  <c r="F91" i="36" s="1"/>
  <c r="OJ33" i="28"/>
  <c r="QH33" i="28"/>
  <c r="OA33" i="28"/>
  <c r="QP33" i="28"/>
  <c r="JT34" i="28"/>
  <c r="LI34" i="28"/>
  <c r="KA34" i="28"/>
  <c r="EH34" i="28"/>
  <c r="LG34" i="28"/>
  <c r="HO34" i="28"/>
  <c r="BB34" i="28"/>
  <c r="OA34" i="28"/>
  <c r="DU34" i="28"/>
  <c r="KP34" i="28" s="1"/>
  <c r="PE34" i="28"/>
  <c r="OD33" i="28"/>
  <c r="KT33" i="28"/>
  <c r="OC33" i="28"/>
  <c r="QM34" i="28"/>
  <c r="JR34" i="28"/>
  <c r="TD34" i="28"/>
  <c r="Y34" i="28"/>
  <c r="CG34" i="28"/>
  <c r="JH34" i="28" s="1"/>
  <c r="H34" i="28"/>
  <c r="CL34" i="28"/>
  <c r="CM34" i="28"/>
  <c r="FG34" i="28"/>
  <c r="HN34" i="28"/>
  <c r="DC34" i="28"/>
  <c r="ES34" i="28"/>
  <c r="FJ34" i="28"/>
  <c r="FN34" i="28"/>
  <c r="EN34" i="28"/>
  <c r="HV34" i="28"/>
  <c r="DI34" i="28"/>
  <c r="KZ34" i="28"/>
  <c r="NZ34" i="28"/>
  <c r="EV34" i="28"/>
  <c r="MC34" i="28"/>
  <c r="RM34" i="28"/>
  <c r="BW34" i="28"/>
  <c r="JM34" i="28" s="1"/>
  <c r="OE32" i="28"/>
  <c r="KU32" i="28"/>
  <c r="RJ32" i="28"/>
  <c r="NW33" i="28"/>
  <c r="KM33" i="28"/>
  <c r="RB33" i="28"/>
  <c r="JL33" i="28"/>
  <c r="QJ33" i="28"/>
  <c r="NE33" i="28"/>
  <c r="LF32" i="28"/>
  <c r="OP32" i="28"/>
  <c r="RU32" i="28"/>
  <c r="G87" i="36"/>
  <c r="SJ31" i="28"/>
  <c r="RH33" i="28"/>
  <c r="OQ33" i="28"/>
  <c r="KL33" i="28"/>
  <c r="KG33" i="28"/>
  <c r="QV33" i="28"/>
  <c r="NQ33" i="28"/>
  <c r="BZ33" i="28"/>
  <c r="JV33" i="28" s="1"/>
  <c r="CA33" i="28"/>
  <c r="JW33" i="28" s="1"/>
  <c r="CB33" i="28"/>
  <c r="JX33" i="28" s="1"/>
  <c r="NM33" i="28"/>
  <c r="KC33" i="28"/>
  <c r="QR33" i="28"/>
  <c r="QG33" i="28"/>
  <c r="IA33" i="28"/>
  <c r="NB33" i="28"/>
  <c r="JF33" i="28"/>
  <c r="KR33" i="28"/>
  <c r="W34" i="28"/>
  <c r="GT33" i="28"/>
  <c r="GV33" i="28"/>
  <c r="GU33" i="28"/>
  <c r="BD34" i="28"/>
  <c r="BE34" i="28"/>
  <c r="CD34" i="28"/>
  <c r="JZ34" i="28" s="1"/>
  <c r="CX34" i="28"/>
  <c r="GY34" i="28"/>
  <c r="GJ34" i="28"/>
  <c r="GX34" i="28"/>
  <c r="BJ34" i="28"/>
  <c r="HQ34" i="28"/>
  <c r="DM34" i="28"/>
  <c r="FD34" i="28"/>
  <c r="DD34" i="28"/>
  <c r="DJ34" i="28"/>
  <c r="FM34" i="28"/>
  <c r="FQ34" i="28"/>
  <c r="HS34" i="28"/>
  <c r="ET34" i="28"/>
  <c r="DH34" i="28"/>
  <c r="EL34" i="28"/>
  <c r="JP34" i="28"/>
  <c r="KX34" i="28"/>
  <c r="KY34" i="28"/>
  <c r="KQ34" i="28"/>
  <c r="NJ34" i="28"/>
  <c r="NI34" i="28"/>
  <c r="EO34" i="28"/>
  <c r="LZ34" i="28"/>
  <c r="QS34" i="28"/>
  <c r="QQ34" i="28"/>
  <c r="BR34" i="28"/>
  <c r="JN34" i="28" s="1"/>
  <c r="RQ33" i="28"/>
  <c r="OL33" i="28"/>
  <c r="LB33" i="28"/>
  <c r="NN33" i="28"/>
  <c r="QS33" i="28"/>
  <c r="KD33" i="28"/>
  <c r="QX33" i="28"/>
  <c r="NS33" i="28"/>
  <c r="KI33" i="28"/>
  <c r="JE33" i="28"/>
  <c r="QF33" i="28"/>
  <c r="RZ33" i="28" s="1"/>
  <c r="NA33" i="28"/>
  <c r="OU33" i="28" s="1"/>
  <c r="HZ33" i="28"/>
  <c r="RS32" i="28"/>
  <c r="ON32" i="28"/>
  <c r="LD32" i="28"/>
  <c r="OS33" i="28"/>
  <c r="RX33" i="28"/>
  <c r="LL33" i="28"/>
  <c r="RP33" i="28"/>
  <c r="LA33" i="28"/>
  <c r="OK33" i="28"/>
  <c r="RA33" i="28"/>
  <c r="TA34" i="28"/>
  <c r="TF34" i="28"/>
  <c r="AE34" i="28"/>
  <c r="X34" i="28"/>
  <c r="BC34" i="28"/>
  <c r="CF34" i="28"/>
  <c r="JG34" i="28" s="1"/>
  <c r="CH34" i="28"/>
  <c r="JI34" i="28" s="1"/>
  <c r="CC34" i="28"/>
  <c r="JY34" i="28" s="1"/>
  <c r="CT34" i="28"/>
  <c r="CJ34" i="28"/>
  <c r="GI34" i="28"/>
  <c r="CK34" i="28"/>
  <c r="GW34" i="28"/>
  <c r="GH34" i="28"/>
  <c r="BY34" i="28"/>
  <c r="JO34" i="28" s="1"/>
  <c r="BH34" i="28"/>
  <c r="NC34" i="28" s="1"/>
  <c r="DG34" i="28"/>
  <c r="EM34" i="28"/>
  <c r="KS34" i="28" s="1"/>
  <c r="FT34" i="28"/>
  <c r="HT34" i="28"/>
  <c r="ER34" i="28"/>
  <c r="KR34" i="28"/>
  <c r="NY34" i="28"/>
  <c r="MA34" i="28"/>
  <c r="NF34" i="28" s="1"/>
  <c r="RI34" i="28"/>
  <c r="RL31" i="28"/>
  <c r="KW31" i="28"/>
  <c r="OG31" i="28"/>
  <c r="G90" i="36"/>
  <c r="SJ32" i="28"/>
  <c r="SC32" i="28"/>
  <c r="F90" i="36" s="1"/>
  <c r="G91" i="36"/>
  <c r="SK32" i="28"/>
  <c r="QQ33" i="28"/>
  <c r="KB33" i="28"/>
  <c r="NL33" i="28"/>
  <c r="ND33" i="28"/>
  <c r="JK33" i="28"/>
  <c r="QI33" i="28"/>
  <c r="RR33" i="28"/>
  <c r="LC33" i="28"/>
  <c r="OM33" i="28"/>
  <c r="QY33" i="28"/>
  <c r="KJ33" i="28"/>
  <c r="NT33" i="28"/>
  <c r="NH33" i="28"/>
  <c r="QM33" i="28"/>
  <c r="JR33" i="28"/>
  <c r="QL33" i="28"/>
  <c r="NG33" i="28"/>
  <c r="JQ33" i="28"/>
  <c r="NC33" i="28"/>
  <c r="RV33" i="28"/>
  <c r="SL30" i="28"/>
  <c r="TB34" i="28"/>
  <c r="TE34" i="28"/>
  <c r="AA34" i="28"/>
  <c r="GR34" i="28"/>
  <c r="CV34" i="28"/>
  <c r="CW34" i="28"/>
  <c r="GK34" i="28"/>
  <c r="BL34" i="28"/>
  <c r="BI34" i="28"/>
  <c r="FL34" i="28"/>
  <c r="DK34" i="28"/>
  <c r="RA34" i="28" s="1"/>
  <c r="DL34" i="28"/>
  <c r="FO34" i="28"/>
  <c r="FK34" i="28"/>
  <c r="HM34" i="28"/>
  <c r="HU34" i="28"/>
  <c r="HR34" i="28"/>
  <c r="RV34" i="28" s="1"/>
  <c r="JU34" i="28"/>
  <c r="KT34" i="28"/>
  <c r="NK34" i="28"/>
  <c r="G88" i="36"/>
  <c r="SK31" i="28"/>
  <c r="G89" i="36"/>
  <c r="SI32" i="28"/>
  <c r="NR33" i="28"/>
  <c r="QW33" i="28"/>
  <c r="KH33" i="28"/>
  <c r="OF32" i="28"/>
  <c r="KV32" i="28"/>
  <c r="RK32" i="28"/>
  <c r="RW33" i="28"/>
  <c r="OR33" i="28"/>
  <c r="LK33" i="28"/>
  <c r="KF33" i="28"/>
  <c r="NP33" i="28"/>
  <c r="QU33" i="28"/>
  <c r="OF31" i="28"/>
  <c r="KV31" i="28"/>
  <c r="RK31" i="28"/>
  <c r="SD31" i="28"/>
  <c r="LE32" i="28"/>
  <c r="OO32" i="28"/>
  <c r="RT32" i="28"/>
  <c r="NX33" i="28"/>
  <c r="KN33" i="28"/>
  <c r="RC33" i="28"/>
  <c r="QZ33" i="28"/>
  <c r="KK33" i="28"/>
  <c r="NU33" i="28"/>
  <c r="JP33" i="28"/>
  <c r="QK33" i="28"/>
  <c r="NF33" i="28"/>
  <c r="MZ33" i="28"/>
  <c r="HY33" i="28"/>
  <c r="QE33" i="28"/>
  <c r="RY33" i="28" s="1"/>
  <c r="SB33" i="28" s="1"/>
  <c r="JD33" i="28"/>
  <c r="OX31" i="28"/>
  <c r="MH34" i="28"/>
  <c r="LX34" i="28"/>
  <c r="ME34" i="28"/>
  <c r="NL34" i="28" s="1"/>
  <c r="MG34" i="28"/>
  <c r="PQ34" i="28"/>
  <c r="PI34" i="28"/>
  <c r="QP34" i="28" s="1"/>
  <c r="PO34" i="28"/>
  <c r="RF34" i="28" s="1"/>
  <c r="PT34" i="28"/>
  <c r="MI34" i="28"/>
  <c r="MK34" i="28"/>
  <c r="OB34" i="28" s="1"/>
  <c r="PD34" i="28"/>
  <c r="PS34" i="28"/>
  <c r="MM34" i="28"/>
  <c r="OJ34" i="28" s="1"/>
  <c r="MP34" i="28"/>
  <c r="MQ34" i="28"/>
  <c r="FP35" i="28"/>
  <c r="GE35" i="28"/>
  <c r="EU35" i="28"/>
  <c r="DW35" i="28"/>
  <c r="BK35" i="28"/>
  <c r="FS35" i="28"/>
  <c r="GQ35" i="28"/>
  <c r="DT35" i="28"/>
  <c r="CS35" i="28"/>
  <c r="PA35" i="28"/>
  <c r="PB35" i="28"/>
  <c r="PF35" i="28" s="1"/>
  <c r="QC35" i="28"/>
  <c r="LV35" i="28"/>
  <c r="MB35" i="28" s="1"/>
  <c r="LU35" i="28"/>
  <c r="MX35" i="28"/>
  <c r="IP35" i="28"/>
  <c r="PO35" i="28" s="1"/>
  <c r="HJ35" i="28"/>
  <c r="HD35" i="28"/>
  <c r="HA35" i="28"/>
  <c r="GF35" i="28"/>
  <c r="HI35" i="28"/>
  <c r="HH35" i="28"/>
  <c r="HC35" i="28"/>
  <c r="GZ35" i="28"/>
  <c r="HG35" i="28"/>
  <c r="HK35" i="28"/>
  <c r="GB35" i="28"/>
  <c r="HE35" i="28"/>
  <c r="HB35" i="28"/>
  <c r="GA35" i="28"/>
  <c r="GG35" i="28"/>
  <c r="GD35" i="28"/>
  <c r="FZ35" i="28"/>
  <c r="FV35" i="28"/>
  <c r="HF35" i="28"/>
  <c r="FY35" i="28"/>
  <c r="FX35" i="28"/>
  <c r="GC35" i="28"/>
  <c r="FU35" i="28"/>
  <c r="FR35" i="28"/>
  <c r="FW35" i="28"/>
  <c r="HP35" i="28"/>
  <c r="HL35" i="28"/>
  <c r="FH35" i="28"/>
  <c r="FF35" i="28"/>
  <c r="FE35" i="28"/>
  <c r="DF35" i="28"/>
  <c r="FI35" i="28"/>
  <c r="EW35" i="28"/>
  <c r="EQ35" i="28"/>
  <c r="EF35" i="28"/>
  <c r="EP35" i="28"/>
  <c r="DZ35" i="28"/>
  <c r="EJ35" i="28"/>
  <c r="DB35" i="28"/>
  <c r="ED35" i="28"/>
  <c r="BX35" i="28"/>
  <c r="CQ35" i="28"/>
  <c r="CP35" i="28"/>
  <c r="CN35" i="28"/>
  <c r="BM35" i="28"/>
  <c r="CO35" i="28"/>
  <c r="CR35" i="28"/>
  <c r="GO35" i="28"/>
  <c r="GM35" i="28"/>
  <c r="CY35" i="28"/>
  <c r="GN35" i="28"/>
  <c r="GL35" i="28"/>
  <c r="CU35" i="28"/>
  <c r="DV35" i="28"/>
  <c r="DR35" i="28"/>
  <c r="GS35" i="28"/>
  <c r="DY35" i="28"/>
  <c r="CZ35" i="28"/>
  <c r="DP35" i="28"/>
  <c r="GP35" i="28"/>
  <c r="DO35" i="28"/>
  <c r="DA35" i="28"/>
  <c r="DS35" i="28"/>
  <c r="I35" i="28"/>
  <c r="CD35" i="28" s="1"/>
  <c r="BQ35" i="28"/>
  <c r="BP35" i="28"/>
  <c r="BO35" i="28"/>
  <c r="BN35" i="28"/>
  <c r="AZ35" i="28"/>
  <c r="BV35" i="28"/>
  <c r="BU35" i="28"/>
  <c r="AW35" i="28"/>
  <c r="AV35" i="28"/>
  <c r="AS35" i="28"/>
  <c r="AO35" i="28"/>
  <c r="BG35" i="28"/>
  <c r="AR35" i="28"/>
  <c r="BF35" i="28"/>
  <c r="AQ35" i="28"/>
  <c r="BT35" i="28"/>
  <c r="AU35" i="28"/>
  <c r="AK35" i="28"/>
  <c r="V35" i="28"/>
  <c r="AT35" i="28"/>
  <c r="U35" i="28"/>
  <c r="D35" i="28"/>
  <c r="AP35" i="28"/>
  <c r="P35" i="28"/>
  <c r="S35" i="28" s="1"/>
  <c r="O35" i="28"/>
  <c r="J35" i="28"/>
  <c r="AE35" i="28" s="1"/>
  <c r="N35" i="28"/>
  <c r="BA35" i="28"/>
  <c r="AY35" i="28"/>
  <c r="AX35" i="28"/>
  <c r="R35" i="28"/>
  <c r="Q35" i="28"/>
  <c r="G35" i="28"/>
  <c r="HS35" i="28" s="1"/>
  <c r="T35" i="28"/>
  <c r="K35" i="28"/>
  <c r="AG35" i="28" s="1"/>
  <c r="F35" i="28"/>
  <c r="AM35" i="28"/>
  <c r="AI35" i="28"/>
  <c r="E35" i="28"/>
  <c r="AH35" i="28"/>
  <c r="C35" i="28"/>
  <c r="EK35" i="28" s="1"/>
  <c r="L35" i="28"/>
  <c r="AL35" i="28" s="1"/>
  <c r="M35" i="28"/>
  <c r="AN35" i="28" s="1"/>
  <c r="X35" i="28"/>
  <c r="D85" i="36"/>
  <c r="F85" i="36"/>
  <c r="LO32" i="28"/>
  <c r="LR32" i="28" s="1"/>
  <c r="SO32" i="28"/>
  <c r="E90" i="36"/>
  <c r="E91" i="36"/>
  <c r="SQ32" i="28"/>
  <c r="D91" i="36"/>
  <c r="SN32" i="28"/>
  <c r="E89" i="36"/>
  <c r="LN32" i="28"/>
  <c r="LQ32" i="28" s="1"/>
  <c r="SP32" i="28"/>
  <c r="F86" i="36"/>
  <c r="LN31" i="28"/>
  <c r="LQ31" i="28" s="1"/>
  <c r="E86" i="36"/>
  <c r="LP31" i="28"/>
  <c r="LS31" i="28" s="1"/>
  <c r="LO31" i="28"/>
  <c r="LR31" i="28" s="1"/>
  <c r="SO31" i="28"/>
  <c r="SG35" i="28"/>
  <c r="SH35" i="28"/>
  <c r="SF35" i="28"/>
  <c r="J97" i="36"/>
  <c r="H97" i="36" s="1"/>
  <c r="I94" i="36"/>
  <c r="J95" i="36"/>
  <c r="H95" i="36" s="1"/>
  <c r="I92" i="36"/>
  <c r="I93" i="36"/>
  <c r="J96" i="36"/>
  <c r="H96" i="36" s="1"/>
  <c r="QA35" i="28"/>
  <c r="PZ35" i="28"/>
  <c r="PX35" i="28"/>
  <c r="QB35" i="28"/>
  <c r="PY35" i="28"/>
  <c r="MU35" i="28"/>
  <c r="MW35" i="28"/>
  <c r="MV35" i="28"/>
  <c r="MS35" i="28"/>
  <c r="MT35" i="28"/>
  <c r="JB35" i="28"/>
  <c r="IW35" i="28" a="1"/>
  <c r="IW35" i="28" s="1"/>
  <c r="MQ35" i="28" s="1"/>
  <c r="JA35" i="28"/>
  <c r="IV35" i="28" a="1"/>
  <c r="IV35" i="28" s="1"/>
  <c r="MP35" i="28" s="1"/>
  <c r="IU35" i="28" a="1"/>
  <c r="IU35" i="28" s="1"/>
  <c r="MO35" i="28" s="1"/>
  <c r="IZ35" i="28"/>
  <c r="IY35" i="28"/>
  <c r="IS35" i="28" a="1"/>
  <c r="IS35" i="28" s="1"/>
  <c r="MM35" i="28" s="1"/>
  <c r="IN35" i="28" a="1"/>
  <c r="IN35" i="28" s="1"/>
  <c r="PM35" i="28" s="1"/>
  <c r="IT35" i="28" a="1"/>
  <c r="IT35" i="28" s="1"/>
  <c r="PS35" i="28" s="1"/>
  <c r="IQ35" i="28" a="1"/>
  <c r="IQ35" i="28" s="1"/>
  <c r="MK35" i="28" s="1"/>
  <c r="IO35" i="28" a="1"/>
  <c r="IO35" i="28" s="1"/>
  <c r="PN35" i="28" s="1"/>
  <c r="IR35" i="28" a="1"/>
  <c r="IR35" i="28" s="1"/>
  <c r="PQ35" i="28" s="1"/>
  <c r="IM35" i="28" a="1"/>
  <c r="IM35" i="28" s="1"/>
  <c r="PL35" i="28" s="1"/>
  <c r="IK35" i="28"/>
  <c r="PI35" i="28" s="1"/>
  <c r="IC35" i="28"/>
  <c r="LX35" i="28" s="1"/>
  <c r="IG35" i="28"/>
  <c r="IF35" i="28"/>
  <c r="IH35" i="28"/>
  <c r="LY35" i="28" s="1"/>
  <c r="ID35" i="28"/>
  <c r="IJ35" i="28"/>
  <c r="IE35" i="28"/>
  <c r="PJ35" i="28" s="1"/>
  <c r="II35" i="28"/>
  <c r="A36" i="28"/>
  <c r="SV36" i="28" l="1"/>
  <c r="SW36" i="28"/>
  <c r="SU36" i="28"/>
  <c r="SZ36" i="28"/>
  <c r="SX36" i="28"/>
  <c r="SY36" i="28"/>
  <c r="JE35" i="28"/>
  <c r="DG35" i="28"/>
  <c r="QP35" i="28"/>
  <c r="DX35" i="28"/>
  <c r="DU35" i="28"/>
  <c r="EA35" i="28"/>
  <c r="OI34" i="28"/>
  <c r="RG34" i="28"/>
  <c r="RD34" i="28"/>
  <c r="QK34" i="28"/>
  <c r="BS35" i="28"/>
  <c r="EE35" i="28"/>
  <c r="EH35" i="28"/>
  <c r="OI35" i="28"/>
  <c r="LI35" i="28"/>
  <c r="RE34" i="28"/>
  <c r="NV34" i="28"/>
  <c r="QO34" i="28"/>
  <c r="NN34" i="28"/>
  <c r="OD34" i="28"/>
  <c r="QN35" i="28"/>
  <c r="QO35" i="28"/>
  <c r="BE35" i="28"/>
  <c r="JZ35" i="28"/>
  <c r="DN35" i="28"/>
  <c r="EB35" i="28"/>
  <c r="EC35" i="28"/>
  <c r="KX35" i="28"/>
  <c r="LG35" i="28"/>
  <c r="OT33" i="28"/>
  <c r="OW33" i="28" s="1"/>
  <c r="QN34" i="28"/>
  <c r="JJ34" i="28"/>
  <c r="OH34" i="28"/>
  <c r="EM35" i="28"/>
  <c r="DQ35" i="28"/>
  <c r="EI35" i="28"/>
  <c r="EG35" i="28"/>
  <c r="LH35" i="28"/>
  <c r="NH34" i="28"/>
  <c r="JQ35" i="28"/>
  <c r="RK33" i="28"/>
  <c r="OF33" i="28"/>
  <c r="KV33" i="28"/>
  <c r="TF35" i="28"/>
  <c r="Z35" i="28"/>
  <c r="BC35" i="28"/>
  <c r="H35" i="28"/>
  <c r="CE35" i="28"/>
  <c r="KA35" i="28" s="1"/>
  <c r="CC35" i="28"/>
  <c r="JY35" i="28" s="1"/>
  <c r="CJ35" i="28"/>
  <c r="CL35" i="28"/>
  <c r="GK35" i="28"/>
  <c r="GH35" i="28"/>
  <c r="GY35" i="28"/>
  <c r="GR35" i="28"/>
  <c r="BI35" i="28"/>
  <c r="DE35" i="28"/>
  <c r="KL35" i="28" s="1"/>
  <c r="DK35" i="28"/>
  <c r="DL35" i="28"/>
  <c r="HT35" i="28"/>
  <c r="FM35" i="28"/>
  <c r="ET35" i="28"/>
  <c r="FT35" i="28"/>
  <c r="FL35" i="28"/>
  <c r="HN35" i="28"/>
  <c r="DH35" i="28"/>
  <c r="DI35" i="28"/>
  <c r="ES35" i="28"/>
  <c r="KZ35" i="28"/>
  <c r="KQ35" i="28"/>
  <c r="OJ35" i="28"/>
  <c r="EV35" i="28"/>
  <c r="MC35" i="28"/>
  <c r="PG35" i="28"/>
  <c r="RA35" i="28"/>
  <c r="RE35" i="28"/>
  <c r="RJ33" i="28"/>
  <c r="OE33" i="28"/>
  <c r="KU33" i="28"/>
  <c r="OG32" i="28"/>
  <c r="KW32" i="28"/>
  <c r="RL32" i="28"/>
  <c r="QX34" i="28"/>
  <c r="NS34" i="28"/>
  <c r="KI34" i="28"/>
  <c r="RQ34" i="28"/>
  <c r="LB34" i="28"/>
  <c r="OL34" i="28"/>
  <c r="NG34" i="28"/>
  <c r="JQ34" i="28"/>
  <c r="QL34" i="28"/>
  <c r="OC34" i="28"/>
  <c r="QJ34" i="28"/>
  <c r="NE34" i="28"/>
  <c r="JL34" i="28"/>
  <c r="JD34" i="28"/>
  <c r="MZ34" i="28"/>
  <c r="QE34" i="28"/>
  <c r="OV33" i="28"/>
  <c r="OY33" i="28" s="1"/>
  <c r="KL34" i="28"/>
  <c r="RX34" i="28"/>
  <c r="OS34" i="28"/>
  <c r="LL34" i="28"/>
  <c r="CB34" i="28"/>
  <c r="JX34" i="28" s="1"/>
  <c r="CA34" i="28"/>
  <c r="JW34" i="28" s="1"/>
  <c r="BZ34" i="28"/>
  <c r="JV34" i="28" s="1"/>
  <c r="TC35" i="28"/>
  <c r="AB35" i="28"/>
  <c r="BD35" i="28"/>
  <c r="CF35" i="28"/>
  <c r="JG35" i="28" s="1"/>
  <c r="CK35" i="28"/>
  <c r="CV35" i="28"/>
  <c r="GI35" i="28"/>
  <c r="BH35" i="28"/>
  <c r="BL35" i="28"/>
  <c r="DM35" i="28"/>
  <c r="FK35" i="28"/>
  <c r="HM35" i="28"/>
  <c r="FO35" i="28"/>
  <c r="EL35" i="28"/>
  <c r="HO35" i="28"/>
  <c r="KY35" i="28"/>
  <c r="NA35" i="28"/>
  <c r="OH35" i="28"/>
  <c r="EO35" i="28"/>
  <c r="MA35" i="28"/>
  <c r="BW35" i="28"/>
  <c r="JM35" i="28" s="1"/>
  <c r="OK34" i="28"/>
  <c r="LA34" i="28"/>
  <c r="RP34" i="28"/>
  <c r="KF34" i="28"/>
  <c r="NP34" i="28"/>
  <c r="QU34" i="28"/>
  <c r="G93" i="36"/>
  <c r="SJ33" i="28"/>
  <c r="RC34" i="28"/>
  <c r="KN34" i="28"/>
  <c r="NX34" i="28"/>
  <c r="QZ34" i="28"/>
  <c r="NU34" i="28"/>
  <c r="KK34" i="28"/>
  <c r="OO33" i="28"/>
  <c r="RT33" i="28"/>
  <c r="LE33" i="28"/>
  <c r="G94" i="36"/>
  <c r="SK33" i="28"/>
  <c r="RH34" i="28"/>
  <c r="LJ34" i="28"/>
  <c r="GT34" i="28"/>
  <c r="GU34" i="28"/>
  <c r="GV34" i="28"/>
  <c r="TA35" i="28"/>
  <c r="TD35" i="28"/>
  <c r="Y35" i="28"/>
  <c r="W35" i="28"/>
  <c r="AD35" i="28"/>
  <c r="AJ35" i="28"/>
  <c r="AF35" i="28"/>
  <c r="CG35" i="28"/>
  <c r="JH35" i="28" s="1"/>
  <c r="GJ35" i="28"/>
  <c r="CX35" i="28"/>
  <c r="BY35" i="28"/>
  <c r="JO35" i="28" s="1"/>
  <c r="BJ35" i="28"/>
  <c r="DD35" i="28"/>
  <c r="DC35" i="28"/>
  <c r="FD35" i="28"/>
  <c r="FG35" i="28"/>
  <c r="FN35" i="28"/>
  <c r="EN35" i="28"/>
  <c r="KT35" i="28" s="1"/>
  <c r="HQ35" i="28"/>
  <c r="ER35" i="28"/>
  <c r="DJ35" i="28"/>
  <c r="KS35" i="28"/>
  <c r="KP35" i="28"/>
  <c r="LZ35" i="28"/>
  <c r="NG35" i="28" s="1"/>
  <c r="PE35" i="28"/>
  <c r="QL35" i="28" s="1"/>
  <c r="PH35" i="28"/>
  <c r="RF35" i="28"/>
  <c r="RD35" i="28"/>
  <c r="BR35" i="28"/>
  <c r="JN35" i="28" s="1"/>
  <c r="OR34" i="28"/>
  <c r="RW34" i="28"/>
  <c r="LK34" i="28"/>
  <c r="QR34" i="28"/>
  <c r="NM34" i="28"/>
  <c r="KC34" i="28"/>
  <c r="QI34" i="28"/>
  <c r="ND34" i="28"/>
  <c r="JK34" i="28"/>
  <c r="OX33" i="28"/>
  <c r="LF33" i="28"/>
  <c r="RU33" i="28"/>
  <c r="OP33" i="28"/>
  <c r="OG33" i="28"/>
  <c r="KW33" i="28"/>
  <c r="RL33" i="28"/>
  <c r="SA33" i="28"/>
  <c r="SD33" i="28" s="1"/>
  <c r="JF34" i="28"/>
  <c r="QG34" i="28"/>
  <c r="IA34" i="28"/>
  <c r="NB34" i="28"/>
  <c r="QH34" i="28"/>
  <c r="TB35" i="28"/>
  <c r="TE35" i="28"/>
  <c r="AA35" i="28"/>
  <c r="BB35" i="28"/>
  <c r="CH35" i="28"/>
  <c r="JI35" i="28" s="1"/>
  <c r="CW35" i="28"/>
  <c r="CT35" i="28"/>
  <c r="GW35" i="28"/>
  <c r="GX35" i="28"/>
  <c r="CM35" i="28"/>
  <c r="FJ35" i="28"/>
  <c r="HU35" i="28"/>
  <c r="FQ35" i="28"/>
  <c r="HV35" i="28"/>
  <c r="HW35" i="28"/>
  <c r="HR35" i="28"/>
  <c r="JS35" i="28"/>
  <c r="JT35" i="28"/>
  <c r="JU35" i="28"/>
  <c r="KO35" i="28"/>
  <c r="G92" i="36"/>
  <c r="SI33" i="28"/>
  <c r="NT34" i="28"/>
  <c r="QY34" i="28"/>
  <c r="KJ34" i="28"/>
  <c r="QV34" i="28"/>
  <c r="KG34" i="28"/>
  <c r="NQ34" i="28"/>
  <c r="QF34" i="28"/>
  <c r="NA34" i="28"/>
  <c r="OU34" i="28" s="1"/>
  <c r="OX34" i="28" s="1"/>
  <c r="JE34" i="28"/>
  <c r="HZ34" i="28"/>
  <c r="SC33" i="28"/>
  <c r="OQ34" i="28"/>
  <c r="OM34" i="28"/>
  <c r="LC34" i="28"/>
  <c r="RR34" i="28"/>
  <c r="RS33" i="28"/>
  <c r="ON33" i="28"/>
  <c r="LD33" i="28"/>
  <c r="RB34" i="28"/>
  <c r="KM34" i="28"/>
  <c r="NW34" i="28"/>
  <c r="KH34" i="28"/>
  <c r="NR34" i="28"/>
  <c r="QW34" i="28"/>
  <c r="MJ35" i="28"/>
  <c r="NZ35" i="28" s="1"/>
  <c r="MD35" i="28"/>
  <c r="NI35" i="28" s="1"/>
  <c r="MI35" i="28"/>
  <c r="NV35" i="28" s="1"/>
  <c r="MG35" i="28"/>
  <c r="MH35" i="28"/>
  <c r="PR35" i="28"/>
  <c r="RO35" i="28" s="1"/>
  <c r="PP35" i="28"/>
  <c r="PU35" i="28"/>
  <c r="ML35" i="28"/>
  <c r="PV35" i="28"/>
  <c r="PT35" i="28"/>
  <c r="MN35" i="28"/>
  <c r="PD35" i="28"/>
  <c r="PC35" i="28"/>
  <c r="QF35" i="28" s="1"/>
  <c r="ME35" i="28"/>
  <c r="FS36" i="28"/>
  <c r="GQ36" i="28"/>
  <c r="DT36" i="28"/>
  <c r="CS36" i="28"/>
  <c r="GE36" i="28"/>
  <c r="BK36" i="28"/>
  <c r="DW36" i="28"/>
  <c r="EU36" i="28"/>
  <c r="FP36" i="28"/>
  <c r="PG36" i="28"/>
  <c r="PB36" i="28"/>
  <c r="PF36" i="28"/>
  <c r="PA36" i="28"/>
  <c r="PE36" i="28"/>
  <c r="QC36" i="28"/>
  <c r="LV36" i="28"/>
  <c r="MB36" i="28" s="1"/>
  <c r="LU36" i="28"/>
  <c r="MX36" i="28"/>
  <c r="IP36" i="28"/>
  <c r="PO36" i="28" s="1"/>
  <c r="HK36" i="28"/>
  <c r="HF36" i="28"/>
  <c r="HE36" i="28"/>
  <c r="HB36" i="28"/>
  <c r="GG36" i="28"/>
  <c r="HJ36" i="28"/>
  <c r="HD36" i="28"/>
  <c r="HA36" i="28"/>
  <c r="HI36" i="28"/>
  <c r="HH36" i="28"/>
  <c r="HC36" i="28"/>
  <c r="GZ36" i="28"/>
  <c r="GF36" i="28"/>
  <c r="GC36" i="28"/>
  <c r="FY36" i="28"/>
  <c r="GB36" i="28"/>
  <c r="HG36" i="28"/>
  <c r="GA36" i="28"/>
  <c r="FW36" i="28"/>
  <c r="HP36" i="28"/>
  <c r="FZ36" i="28"/>
  <c r="FV36" i="28"/>
  <c r="GD36" i="28"/>
  <c r="FX36" i="28"/>
  <c r="FU36" i="28"/>
  <c r="FR36" i="28"/>
  <c r="FL36" i="28"/>
  <c r="FQ36" i="28"/>
  <c r="FK36" i="28"/>
  <c r="DB36" i="28"/>
  <c r="FI36" i="28"/>
  <c r="FF36" i="28"/>
  <c r="HL36" i="28"/>
  <c r="FJ36" i="28"/>
  <c r="FH36" i="28"/>
  <c r="FE36" i="28"/>
  <c r="FD36" i="28"/>
  <c r="ED36" i="28"/>
  <c r="DZ36" i="28"/>
  <c r="DF36" i="28"/>
  <c r="EF36" i="28"/>
  <c r="EP36" i="28"/>
  <c r="EJ36" i="28"/>
  <c r="EW36" i="28"/>
  <c r="EQ36" i="28"/>
  <c r="BM36" i="28"/>
  <c r="BX36" i="28"/>
  <c r="CO36" i="28"/>
  <c r="CN36" i="28"/>
  <c r="GS36" i="28"/>
  <c r="GP36" i="28"/>
  <c r="GT36" i="28"/>
  <c r="CZ36" i="28"/>
  <c r="GO36" i="28"/>
  <c r="GM36" i="28"/>
  <c r="CY36" i="28"/>
  <c r="DS36" i="28"/>
  <c r="GN36" i="28"/>
  <c r="DA36" i="28"/>
  <c r="DV36" i="28"/>
  <c r="DR36" i="28"/>
  <c r="DO36" i="28"/>
  <c r="CU36" i="28"/>
  <c r="DY36" i="28"/>
  <c r="GL36" i="28"/>
  <c r="GV36" i="28"/>
  <c r="GU36" i="28"/>
  <c r="DP36" i="28"/>
  <c r="I36" i="28"/>
  <c r="CC36" i="28" s="1"/>
  <c r="BQ36" i="28"/>
  <c r="BP36" i="28"/>
  <c r="BO36" i="28"/>
  <c r="BN36" i="28"/>
  <c r="AZ36" i="28"/>
  <c r="CH36" i="28"/>
  <c r="BV36" i="28"/>
  <c r="CG36" i="28"/>
  <c r="BU36" i="28"/>
  <c r="AW36" i="28"/>
  <c r="AY36" i="28"/>
  <c r="CF36" i="28"/>
  <c r="AU36" i="28"/>
  <c r="AO36" i="28"/>
  <c r="AT36" i="28"/>
  <c r="BT36" i="28"/>
  <c r="AS36" i="28"/>
  <c r="BG36" i="28"/>
  <c r="BF36" i="28"/>
  <c r="AQ36" i="28"/>
  <c r="AP36" i="28"/>
  <c r="E36" i="28"/>
  <c r="BA36" i="28"/>
  <c r="AX36" i="28"/>
  <c r="AH36" i="28"/>
  <c r="AV36" i="28"/>
  <c r="K36" i="28"/>
  <c r="AG36" i="28" s="1"/>
  <c r="AR36" i="28"/>
  <c r="T36" i="28"/>
  <c r="C36" i="28"/>
  <c r="EG36" i="28" s="1"/>
  <c r="M36" i="28"/>
  <c r="AN36" i="28" s="1"/>
  <c r="AM36" i="28"/>
  <c r="P36" i="28"/>
  <c r="S36" i="28" s="1"/>
  <c r="AI36" i="28"/>
  <c r="L36" i="28"/>
  <c r="AK36" i="28" s="1"/>
  <c r="J36" i="28"/>
  <c r="AE36" i="28" s="1"/>
  <c r="AB36" i="28"/>
  <c r="G36" i="28"/>
  <c r="HS36" i="28" s="1"/>
  <c r="V36" i="28"/>
  <c r="F36" i="28"/>
  <c r="U36" i="28"/>
  <c r="O36" i="28"/>
  <c r="R36" i="28" s="1"/>
  <c r="N36" i="28"/>
  <c r="Q36" i="28" s="1"/>
  <c r="D36" i="28"/>
  <c r="TF36" i="28"/>
  <c r="D90" i="36"/>
  <c r="SM32" i="28"/>
  <c r="SQ33" i="28"/>
  <c r="SO33" i="28"/>
  <c r="D89" i="36"/>
  <c r="SL32" i="28"/>
  <c r="F89" i="36"/>
  <c r="LO33" i="28"/>
  <c r="LR33" i="28" s="1"/>
  <c r="F87" i="36"/>
  <c r="SP31" i="28"/>
  <c r="E87" i="36"/>
  <c r="E88" i="36"/>
  <c r="F88" i="36"/>
  <c r="SQ31" i="28"/>
  <c r="D87" i="36"/>
  <c r="SM31" i="28"/>
  <c r="D86" i="36"/>
  <c r="SL31" i="28"/>
  <c r="D88" i="36"/>
  <c r="SN31" i="28"/>
  <c r="SG36" i="28"/>
  <c r="SF36" i="28"/>
  <c r="TA36" i="28" s="1"/>
  <c r="SH36" i="28"/>
  <c r="TC36" i="28" s="1"/>
  <c r="J100" i="36"/>
  <c r="H100" i="36" s="1"/>
  <c r="J99" i="36"/>
  <c r="H99" i="36" s="1"/>
  <c r="J98" i="36"/>
  <c r="H98" i="36" s="1"/>
  <c r="I96" i="36"/>
  <c r="I95" i="36"/>
  <c r="I97" i="36"/>
  <c r="PZ36" i="28"/>
  <c r="QA36" i="28"/>
  <c r="PX36" i="28"/>
  <c r="QB36" i="28"/>
  <c r="PY36" i="28"/>
  <c r="MT36" i="28"/>
  <c r="MU36" i="28"/>
  <c r="MV36" i="28"/>
  <c r="MS36" i="28"/>
  <c r="MW36" i="28"/>
  <c r="JB36" i="28"/>
  <c r="IZ36" i="28"/>
  <c r="IY36" i="28"/>
  <c r="IS36" i="28" a="1"/>
  <c r="IS36" i="28" s="1"/>
  <c r="MM36" i="28" s="1"/>
  <c r="IN36" i="28" a="1"/>
  <c r="IN36" i="28" s="1"/>
  <c r="MH36" i="28" s="1"/>
  <c r="JA36" i="28"/>
  <c r="IV36" i="28" a="1"/>
  <c r="IV36" i="28" s="1"/>
  <c r="PU36" i="28" s="1"/>
  <c r="IW36" i="28" a="1"/>
  <c r="IW36" i="28" s="1"/>
  <c r="MQ36" i="28" s="1"/>
  <c r="IU36" i="28" a="1"/>
  <c r="IU36" i="28" s="1"/>
  <c r="PT36" i="28" s="1"/>
  <c r="IR36" i="28" a="1"/>
  <c r="IR36" i="28" s="1"/>
  <c r="ML36" i="28" s="1"/>
  <c r="IQ36" i="28" a="1"/>
  <c r="IQ36" i="28" s="1"/>
  <c r="PP36" i="28" s="1"/>
  <c r="IM36" i="28" a="1"/>
  <c r="IM36" i="28" s="1"/>
  <c r="PL36" i="28" s="1"/>
  <c r="IO36" i="28" a="1"/>
  <c r="IO36" i="28" s="1"/>
  <c r="PN36" i="28" s="1"/>
  <c r="IT36" i="28" a="1"/>
  <c r="IT36" i="28" s="1"/>
  <c r="PS36" i="28" s="1"/>
  <c r="II36" i="28"/>
  <c r="IK36" i="28"/>
  <c r="MD36" i="28" s="1"/>
  <c r="IC36" i="28"/>
  <c r="PC36" i="28" s="1"/>
  <c r="IG36" i="28"/>
  <c r="ID36" i="28"/>
  <c r="IF36" i="28"/>
  <c r="IH36" i="28"/>
  <c r="LY36" i="28" s="1"/>
  <c r="IJ36" i="28"/>
  <c r="IE36" i="28"/>
  <c r="PJ36" i="28" s="1"/>
  <c r="Z36" i="28" l="1"/>
  <c r="KB36" i="28" s="1"/>
  <c r="JU36" i="28"/>
  <c r="JG36" i="28"/>
  <c r="JH36" i="28"/>
  <c r="JY36" i="28"/>
  <c r="DU36" i="28"/>
  <c r="EH36" i="28"/>
  <c r="EC36" i="28"/>
  <c r="EB36" i="28"/>
  <c r="EI36" i="28"/>
  <c r="OJ36" i="28"/>
  <c r="LG36" i="28"/>
  <c r="LH36" i="28"/>
  <c r="LI36" i="28"/>
  <c r="PH36" i="28"/>
  <c r="NJ35" i="28"/>
  <c r="NK35" i="28"/>
  <c r="KR35" i="28"/>
  <c r="RH35" i="28"/>
  <c r="NY35" i="28"/>
  <c r="QS36" i="28"/>
  <c r="DX36" i="28"/>
  <c r="EK36" i="28"/>
  <c r="EE36" i="28"/>
  <c r="OI36" i="28"/>
  <c r="RM35" i="28"/>
  <c r="EN36" i="28"/>
  <c r="DJ36" i="28"/>
  <c r="AA36" i="28"/>
  <c r="BW36" i="28"/>
  <c r="JM36" i="28" s="1"/>
  <c r="JI36" i="28"/>
  <c r="DN36" i="28"/>
  <c r="EA36" i="28"/>
  <c r="RN35" i="28"/>
  <c r="OA35" i="28"/>
  <c r="JS36" i="28"/>
  <c r="DQ36" i="28"/>
  <c r="RE36" i="28"/>
  <c r="OQ35" i="28"/>
  <c r="QL36" i="28"/>
  <c r="JQ36" i="28"/>
  <c r="BB36" i="28"/>
  <c r="CL36" i="28"/>
  <c r="CV36" i="28"/>
  <c r="GI36" i="28"/>
  <c r="BI36" i="28"/>
  <c r="CQ36" i="28"/>
  <c r="BH36" i="28"/>
  <c r="FM36" i="28"/>
  <c r="DK36" i="28"/>
  <c r="DD36" i="28"/>
  <c r="FT36" i="28"/>
  <c r="FO36" i="28"/>
  <c r="HO36" i="28"/>
  <c r="ER36" i="28"/>
  <c r="EM36" i="28"/>
  <c r="ET36" i="28"/>
  <c r="KX36" i="28"/>
  <c r="NI36" i="28"/>
  <c r="OG36" i="28"/>
  <c r="OH36" i="28"/>
  <c r="LZ36" i="28"/>
  <c r="QQ36" i="28"/>
  <c r="RI36" i="28"/>
  <c r="BR36" i="28"/>
  <c r="JN36" i="28" s="1"/>
  <c r="BS36" i="28"/>
  <c r="OF34" i="28"/>
  <c r="KV34" i="28"/>
  <c r="RK34" i="28"/>
  <c r="QH35" i="28"/>
  <c r="NC35" i="28"/>
  <c r="JJ35" i="28"/>
  <c r="RL34" i="28"/>
  <c r="OG34" i="28"/>
  <c r="KW34" i="28"/>
  <c r="QE35" i="28"/>
  <c r="MZ35" i="28"/>
  <c r="JD35" i="28"/>
  <c r="RU34" i="28"/>
  <c r="LF34" i="28"/>
  <c r="OP34" i="28"/>
  <c r="OR35" i="28"/>
  <c r="RW35" i="28"/>
  <c r="LK35" i="28"/>
  <c r="NQ35" i="28"/>
  <c r="KG35" i="28"/>
  <c r="QV35" i="28"/>
  <c r="HY34" i="28"/>
  <c r="OB35" i="28"/>
  <c r="LL35" i="28"/>
  <c r="OS35" i="28"/>
  <c r="RX35" i="28"/>
  <c r="RP35" i="28"/>
  <c r="LA35" i="28"/>
  <c r="OK35" i="28"/>
  <c r="NL35" i="28"/>
  <c r="KB35" i="28"/>
  <c r="QQ35" i="28"/>
  <c r="TD36" i="28"/>
  <c r="AL36" i="28"/>
  <c r="Y36" i="28"/>
  <c r="AJ36" i="28"/>
  <c r="BC36" i="28"/>
  <c r="H36" i="28"/>
  <c r="GX36" i="28"/>
  <c r="CK36" i="28"/>
  <c r="CW36" i="28"/>
  <c r="CT36" i="28"/>
  <c r="CP36" i="28"/>
  <c r="BY36" i="28"/>
  <c r="DG36" i="28"/>
  <c r="DM36" i="28"/>
  <c r="HM36" i="28"/>
  <c r="HV36" i="28"/>
  <c r="HW36" i="28"/>
  <c r="HR36" i="28"/>
  <c r="ES36" i="28"/>
  <c r="HT36" i="28"/>
  <c r="KT36" i="28"/>
  <c r="KQ36" i="28"/>
  <c r="KC36" i="28"/>
  <c r="NK36" i="28"/>
  <c r="EO36" i="28"/>
  <c r="MC36" i="28"/>
  <c r="QR36" i="28"/>
  <c r="RF36" i="28"/>
  <c r="KV35" i="28"/>
  <c r="KC35" i="28"/>
  <c r="QR35" i="28"/>
  <c r="NM35" i="28"/>
  <c r="OV34" i="28"/>
  <c r="OY34" i="28" s="1"/>
  <c r="RB35" i="28"/>
  <c r="NW35" i="28"/>
  <c r="KM35" i="28"/>
  <c r="KK35" i="28"/>
  <c r="QZ35" i="28"/>
  <c r="NU35" i="28"/>
  <c r="QM35" i="28"/>
  <c r="NH35" i="28"/>
  <c r="JR35" i="28"/>
  <c r="NB35" i="28"/>
  <c r="JF35" i="28"/>
  <c r="QG35" i="28"/>
  <c r="LE34" i="28"/>
  <c r="RT34" i="28"/>
  <c r="OO34" i="28"/>
  <c r="RI35" i="28"/>
  <c r="RJ34" i="28"/>
  <c r="KU34" i="28"/>
  <c r="OE34" i="28"/>
  <c r="RZ35" i="28"/>
  <c r="OD35" i="28"/>
  <c r="W36" i="28"/>
  <c r="X36" i="28"/>
  <c r="BD36" i="28"/>
  <c r="AF36" i="28"/>
  <c r="CD36" i="28"/>
  <c r="JZ36" i="28" s="1"/>
  <c r="GW36" i="28"/>
  <c r="RS36" i="28" s="1"/>
  <c r="CJ36" i="28"/>
  <c r="GH36" i="28"/>
  <c r="BL36" i="28"/>
  <c r="DL36" i="28"/>
  <c r="FN36" i="28"/>
  <c r="FG36" i="28"/>
  <c r="DH36" i="28"/>
  <c r="DI36" i="28"/>
  <c r="HU36" i="28"/>
  <c r="JT36" i="28"/>
  <c r="KZ36" i="28"/>
  <c r="KP36" i="28"/>
  <c r="KO36" i="28"/>
  <c r="KD36" i="28"/>
  <c r="EV36" i="28"/>
  <c r="KS36" i="28" s="1"/>
  <c r="MA36" i="28"/>
  <c r="QY35" i="28"/>
  <c r="NT35" i="28"/>
  <c r="KJ35" i="28"/>
  <c r="G97" i="36"/>
  <c r="SK34" i="28"/>
  <c r="RC35" i="28"/>
  <c r="NX35" i="28"/>
  <c r="KN35" i="28"/>
  <c r="LC35" i="28"/>
  <c r="OM35" i="28"/>
  <c r="RR35" i="28"/>
  <c r="RS34" i="28"/>
  <c r="ON34" i="28"/>
  <c r="LD34" i="28"/>
  <c r="OU35" i="28"/>
  <c r="RQ35" i="28"/>
  <c r="OL35" i="28"/>
  <c r="LB35" i="28"/>
  <c r="NE35" i="28"/>
  <c r="QJ35" i="28"/>
  <c r="JL35" i="28"/>
  <c r="RY34" i="28"/>
  <c r="SB34" i="28" s="1"/>
  <c r="OC35" i="28"/>
  <c r="KH35" i="28"/>
  <c r="QW35" i="28"/>
  <c r="NR35" i="28"/>
  <c r="CA35" i="28"/>
  <c r="JW35" i="28" s="1"/>
  <c r="CB35" i="28"/>
  <c r="JX35" i="28" s="1"/>
  <c r="BZ35" i="28"/>
  <c r="JV35" i="28" s="1"/>
  <c r="RV35" i="28"/>
  <c r="TB36" i="28"/>
  <c r="TE36" i="28"/>
  <c r="GV35" i="28"/>
  <c r="GU35" i="28"/>
  <c r="GT35" i="28"/>
  <c r="AD36" i="28"/>
  <c r="BE36" i="28"/>
  <c r="CE36" i="28"/>
  <c r="KA36" i="28" s="1"/>
  <c r="GK36" i="28"/>
  <c r="CX36" i="28"/>
  <c r="GY36" i="28"/>
  <c r="LF36" i="28" s="1"/>
  <c r="GR36" i="28"/>
  <c r="GJ36" i="28"/>
  <c r="CM36" i="28"/>
  <c r="BJ36" i="28"/>
  <c r="CR36" i="28"/>
  <c r="DC36" i="28"/>
  <c r="DE36" i="28"/>
  <c r="HN36" i="28"/>
  <c r="HQ36" i="28"/>
  <c r="EL36" i="28"/>
  <c r="KR36" i="28" s="1"/>
  <c r="KY36" i="28"/>
  <c r="NJ36" i="28"/>
  <c r="G96" i="36"/>
  <c r="SJ34" i="28"/>
  <c r="RZ34" i="28"/>
  <c r="SC34" i="28" s="1"/>
  <c r="SA34" i="28"/>
  <c r="SD34" i="28" s="1"/>
  <c r="HZ35" i="28"/>
  <c r="NF35" i="28"/>
  <c r="QK35" i="28"/>
  <c r="JP35" i="28"/>
  <c r="LJ35" i="28"/>
  <c r="NS35" i="28"/>
  <c r="QX35" i="28"/>
  <c r="KI35" i="28"/>
  <c r="QS35" i="28"/>
  <c r="NN35" i="28"/>
  <c r="KD35" i="28"/>
  <c r="OT34" i="28"/>
  <c r="OW34" i="28" s="1"/>
  <c r="RG35" i="28"/>
  <c r="NP35" i="28"/>
  <c r="QU35" i="28"/>
  <c r="KF35" i="28"/>
  <c r="ND35" i="28"/>
  <c r="QI35" i="28"/>
  <c r="JK35" i="28"/>
  <c r="LX36" i="28"/>
  <c r="ME36" i="28"/>
  <c r="NL36" i="28" s="1"/>
  <c r="MP36" i="28"/>
  <c r="PD36" i="28"/>
  <c r="PI36" i="28"/>
  <c r="QO36" i="28" s="1"/>
  <c r="PM36" i="28"/>
  <c r="PR36" i="28"/>
  <c r="RM36" i="28" s="1"/>
  <c r="MG36" i="28"/>
  <c r="MI36" i="28"/>
  <c r="PQ36" i="28"/>
  <c r="RL36" i="28" s="1"/>
  <c r="PV36" i="28"/>
  <c r="MJ36" i="28"/>
  <c r="NY36" i="28" s="1"/>
  <c r="MK36" i="28"/>
  <c r="MN36" i="28"/>
  <c r="MO36" i="28"/>
  <c r="ON36" i="28" s="1"/>
  <c r="LN33" i="28"/>
  <c r="SQ34" i="28"/>
  <c r="SO34" i="28"/>
  <c r="SP35" i="28"/>
  <c r="F93" i="36"/>
  <c r="SP33" i="28"/>
  <c r="E93" i="36"/>
  <c r="LP33" i="28"/>
  <c r="LS33" i="28" s="1"/>
  <c r="SP34" i="28"/>
  <c r="D93" i="36"/>
  <c r="SM33" i="28"/>
  <c r="I99" i="36"/>
  <c r="J103" i="36"/>
  <c r="H103" i="36" s="1"/>
  <c r="I98" i="36"/>
  <c r="I100" i="36"/>
  <c r="J102" i="36"/>
  <c r="H102" i="36" s="1"/>
  <c r="J101" i="36"/>
  <c r="H101" i="36" s="1"/>
  <c r="NN36" i="28" l="1"/>
  <c r="RO36" i="28"/>
  <c r="QN36" i="28"/>
  <c r="OQ36" i="28"/>
  <c r="KU36" i="28"/>
  <c r="OA36" i="28"/>
  <c r="NV36" i="28"/>
  <c r="RJ36" i="28"/>
  <c r="QP36" i="28"/>
  <c r="RH36" i="28"/>
  <c r="OO36" i="28"/>
  <c r="OD36" i="28"/>
  <c r="RD36" i="28"/>
  <c r="RK36" i="28"/>
  <c r="RN36" i="28"/>
  <c r="OE36" i="28"/>
  <c r="RV36" i="28"/>
  <c r="JO36" i="28"/>
  <c r="NG36" i="28"/>
  <c r="NM36" i="28"/>
  <c r="OC36" i="28"/>
  <c r="NZ36" i="28"/>
  <c r="KW36" i="28"/>
  <c r="B9" i="42"/>
  <c r="D9" i="42" s="1"/>
  <c r="TG3" i="28"/>
  <c r="B8" i="42" s="1"/>
  <c r="D8" i="42" s="1"/>
  <c r="OS36" i="28"/>
  <c r="RX36" i="28"/>
  <c r="LL36" i="28"/>
  <c r="RT35" i="28"/>
  <c r="OO35" i="28"/>
  <c r="LE35" i="28"/>
  <c r="RA36" i="28"/>
  <c r="QE36" i="28"/>
  <c r="MZ36" i="28"/>
  <c r="JD36" i="28"/>
  <c r="IA35" i="28"/>
  <c r="QY36" i="28"/>
  <c r="NT36" i="28"/>
  <c r="KJ36" i="28"/>
  <c r="JK36" i="28"/>
  <c r="QI36" i="28"/>
  <c r="ND36" i="28"/>
  <c r="G95" i="36"/>
  <c r="SI34" i="28"/>
  <c r="HY35" i="28"/>
  <c r="OF36" i="28"/>
  <c r="LE36" i="28"/>
  <c r="JJ36" i="28"/>
  <c r="QH36" i="28"/>
  <c r="NC36" i="28"/>
  <c r="OF35" i="28"/>
  <c r="RU36" i="28"/>
  <c r="SL33" i="28"/>
  <c r="LQ33" i="28"/>
  <c r="RU35" i="28"/>
  <c r="OP35" i="28"/>
  <c r="LF35" i="28"/>
  <c r="RG36" i="28"/>
  <c r="OK36" i="28"/>
  <c r="LA36" i="28"/>
  <c r="RP36" i="28"/>
  <c r="NH36" i="28"/>
  <c r="QM36" i="28"/>
  <c r="JR36" i="28"/>
  <c r="LD36" i="28"/>
  <c r="KG36" i="28"/>
  <c r="QV36" i="28"/>
  <c r="NQ36" i="28"/>
  <c r="OT35" i="28"/>
  <c r="OW35" i="28" s="1"/>
  <c r="E98" i="36" s="1"/>
  <c r="OP36" i="28"/>
  <c r="OL36" i="28"/>
  <c r="LB36" i="28"/>
  <c r="RQ36" i="28"/>
  <c r="RT36" i="28"/>
  <c r="RK35" i="28"/>
  <c r="G99" i="36"/>
  <c r="SJ35" i="28"/>
  <c r="NU36" i="28"/>
  <c r="KK36" i="28"/>
  <c r="QZ36" i="28"/>
  <c r="QK36" i="28"/>
  <c r="NF36" i="28"/>
  <c r="JP36" i="28"/>
  <c r="QU36" i="28"/>
  <c r="NP36" i="28"/>
  <c r="KF36" i="28"/>
  <c r="QJ36" i="28"/>
  <c r="NE36" i="28"/>
  <c r="JL36" i="28"/>
  <c r="LP36" i="28" s="1"/>
  <c r="SC35" i="28"/>
  <c r="OG35" i="28"/>
  <c r="RL35" i="28"/>
  <c r="KW35" i="28"/>
  <c r="OV35" i="28"/>
  <c r="OY35" i="28" s="1"/>
  <c r="LJ36" i="28"/>
  <c r="RW36" i="28"/>
  <c r="OR36" i="28"/>
  <c r="LK36" i="28"/>
  <c r="QG36" i="28"/>
  <c r="NB36" i="28"/>
  <c r="OV36" i="28" s="1"/>
  <c r="JF36" i="28"/>
  <c r="RJ35" i="28"/>
  <c r="OE35" i="28"/>
  <c r="KU35" i="28"/>
  <c r="RY35" i="28"/>
  <c r="QX36" i="28"/>
  <c r="KI36" i="28"/>
  <c r="NS36" i="28"/>
  <c r="KL36" i="28"/>
  <c r="KV36" i="28"/>
  <c r="OB36" i="28"/>
  <c r="KM36" i="28"/>
  <c r="NW36" i="28"/>
  <c r="RB36" i="28"/>
  <c r="RR36" i="28"/>
  <c r="LC36" i="28"/>
  <c r="OM36" i="28"/>
  <c r="ON35" i="28"/>
  <c r="LD35" i="28"/>
  <c r="RS35" i="28"/>
  <c r="OX35" i="28"/>
  <c r="NA36" i="28"/>
  <c r="OU36" i="28" s="1"/>
  <c r="JE36" i="28"/>
  <c r="HZ36" i="28"/>
  <c r="QF36" i="28"/>
  <c r="SA35" i="28"/>
  <c r="SD35" i="28" s="1"/>
  <c r="CA36" i="28"/>
  <c r="JW36" i="28" s="1"/>
  <c r="CB36" i="28"/>
  <c r="JX36" i="28" s="1"/>
  <c r="BZ36" i="28"/>
  <c r="JV36" i="28" s="1"/>
  <c r="NX36" i="28"/>
  <c r="RC36" i="28"/>
  <c r="KN36" i="28"/>
  <c r="KH36" i="28"/>
  <c r="QW36" i="28"/>
  <c r="NR36" i="28"/>
  <c r="LO34" i="28"/>
  <c r="LR34" i="28" s="1"/>
  <c r="E97" i="36"/>
  <c r="LP34" i="28"/>
  <c r="E95" i="36"/>
  <c r="LN34" i="28"/>
  <c r="SO35" i="28"/>
  <c r="LN35" i="28"/>
  <c r="LQ35" i="28" s="1"/>
  <c r="LO35" i="28"/>
  <c r="LR35" i="28" s="1"/>
  <c r="F97" i="36"/>
  <c r="SN34" i="28"/>
  <c r="F94" i="36"/>
  <c r="E94" i="36"/>
  <c r="D94" i="36"/>
  <c r="SN33" i="28"/>
  <c r="F92" i="36"/>
  <c r="E92" i="36"/>
  <c r="F95" i="36"/>
  <c r="LO36" i="28"/>
  <c r="LR36" i="28" s="1"/>
  <c r="D92" i="36"/>
  <c r="I101" i="36"/>
  <c r="I103" i="36"/>
  <c r="I102" i="36"/>
  <c r="G102" i="36" l="1"/>
  <c r="SJ36" i="28"/>
  <c r="SQ35" i="28"/>
  <c r="SA36" i="28"/>
  <c r="SQ36" i="28" s="1"/>
  <c r="G100" i="36"/>
  <c r="SK35" i="28"/>
  <c r="RY36" i="28"/>
  <c r="SB36" i="28" s="1"/>
  <c r="IA36" i="28"/>
  <c r="OY36" i="28" s="1"/>
  <c r="E103" i="36" s="1"/>
  <c r="HY36" i="28"/>
  <c r="LS34" i="28"/>
  <c r="D97" i="36" s="1"/>
  <c r="OX36" i="28"/>
  <c r="E102" i="36" s="1"/>
  <c r="RZ36" i="28"/>
  <c r="SC36" i="28" s="1"/>
  <c r="F102" i="36" s="1"/>
  <c r="SB35" i="28"/>
  <c r="F98" i="36" s="1"/>
  <c r="LQ34" i="28"/>
  <c r="D95" i="36" s="1"/>
  <c r="G98" i="36"/>
  <c r="SI35" i="28"/>
  <c r="OT36" i="28"/>
  <c r="OW36" i="28" s="1"/>
  <c r="E101" i="36" s="1"/>
  <c r="SL34" i="28"/>
  <c r="LP35" i="28"/>
  <c r="LS35" i="28" s="1"/>
  <c r="D100" i="36" s="1"/>
  <c r="SM34" i="28"/>
  <c r="D96" i="36"/>
  <c r="F96" i="36"/>
  <c r="E96" i="36"/>
  <c r="F99" i="36"/>
  <c r="D99" i="36"/>
  <c r="SM35" i="28"/>
  <c r="D98" i="36"/>
  <c r="SL35" i="28"/>
  <c r="SO36" i="28"/>
  <c r="D102" i="36"/>
  <c r="SM36" i="28"/>
  <c r="E99" i="36"/>
  <c r="F100" i="36"/>
  <c r="SN36" i="28"/>
  <c r="LN36" i="28"/>
  <c r="LQ36" i="28" s="1"/>
  <c r="E100" i="36"/>
  <c r="SN35" i="28" l="1"/>
  <c r="G101" i="36"/>
  <c r="SI36" i="28"/>
  <c r="G103" i="36"/>
  <c r="SK36" i="28"/>
  <c r="SD36" i="28"/>
  <c r="F103" i="36" s="1"/>
  <c r="LS36" i="28"/>
  <c r="D103" i="36" s="1"/>
  <c r="SP36" i="28"/>
  <c r="F101" i="36"/>
  <c r="D101" i="36"/>
  <c r="SL36" i="28"/>
  <c r="SS3" i="28" l="1"/>
  <c r="B7" i="42" s="1"/>
  <c r="D7" i="42" s="1"/>
  <c r="SR3" i="28"/>
  <c r="B6" i="42" s="1"/>
  <c r="D6" i="42" s="1"/>
</calcChain>
</file>

<file path=xl/sharedStrings.xml><?xml version="1.0" encoding="utf-8"?>
<sst xmlns="http://schemas.openxmlformats.org/spreadsheetml/2006/main" count="3358" uniqueCount="835">
  <si>
    <t>m</t>
    <phoneticPr fontId="1"/>
  </si>
  <si>
    <t>階</t>
    <rPh sb="0" eb="1">
      <t>カイ</t>
    </rPh>
    <phoneticPr fontId="1"/>
  </si>
  <si>
    <t>㎡</t>
    <phoneticPr fontId="1"/>
  </si>
  <si>
    <t>共用廊下の種別</t>
    <rPh sb="0" eb="2">
      <t>キョウヨウ</t>
    </rPh>
    <rPh sb="2" eb="4">
      <t>ロウカ</t>
    </rPh>
    <rPh sb="5" eb="7">
      <t>シュベツ</t>
    </rPh>
    <phoneticPr fontId="1"/>
  </si>
  <si>
    <t>外壁の熱貫流率</t>
    <rPh sb="0" eb="2">
      <t>ガイヘキ</t>
    </rPh>
    <rPh sb="3" eb="4">
      <t>ネツ</t>
    </rPh>
    <rPh sb="4" eb="6">
      <t>カンリュウ</t>
    </rPh>
    <rPh sb="6" eb="7">
      <t>リツ</t>
    </rPh>
    <phoneticPr fontId="1"/>
  </si>
  <si>
    <t>入力責任者</t>
    <rPh sb="0" eb="2">
      <t>ニュウリョク</t>
    </rPh>
    <rPh sb="2" eb="5">
      <t>セキニンシャ</t>
    </rPh>
    <phoneticPr fontId="1"/>
  </si>
  <si>
    <t>地域の区分</t>
    <rPh sb="0" eb="2">
      <t>チイキ</t>
    </rPh>
    <rPh sb="3" eb="5">
      <t>クブン</t>
    </rPh>
    <phoneticPr fontId="1"/>
  </si>
  <si>
    <t>建物の構造</t>
    <rPh sb="0" eb="2">
      <t>タテモノ</t>
    </rPh>
    <rPh sb="3" eb="5">
      <t>コウゾウ</t>
    </rPh>
    <phoneticPr fontId="1"/>
  </si>
  <si>
    <t>⑥</t>
    <phoneticPr fontId="1"/>
  </si>
  <si>
    <t>⑦</t>
    <phoneticPr fontId="1"/>
  </si>
  <si>
    <t>⑧</t>
    <phoneticPr fontId="1"/>
  </si>
  <si>
    <t>⑨</t>
    <phoneticPr fontId="1"/>
  </si>
  <si>
    <t>延べ面積</t>
    <rPh sb="0" eb="1">
      <t>ノ</t>
    </rPh>
    <rPh sb="2" eb="4">
      <t>メンセキ</t>
    </rPh>
    <phoneticPr fontId="1"/>
  </si>
  <si>
    <t>⑩</t>
    <phoneticPr fontId="1"/>
  </si>
  <si>
    <t>設計値</t>
    <rPh sb="0" eb="3">
      <t>セッケイチ</t>
    </rPh>
    <phoneticPr fontId="1"/>
  </si>
  <si>
    <t>基準値</t>
    <rPh sb="0" eb="3">
      <t>キジュンチ</t>
    </rPh>
    <phoneticPr fontId="1"/>
  </si>
  <si>
    <t>建物名称</t>
    <rPh sb="0" eb="2">
      <t>タテモノ</t>
    </rPh>
    <rPh sb="2" eb="4">
      <t>メイショウ</t>
    </rPh>
    <phoneticPr fontId="1"/>
  </si>
  <si>
    <t>建物所在地</t>
    <rPh sb="0" eb="2">
      <t>タテモノ</t>
    </rPh>
    <rPh sb="2" eb="5">
      <t>ショザイチ</t>
    </rPh>
    <phoneticPr fontId="1"/>
  </si>
  <si>
    <t>(数値入力)</t>
    <rPh sb="1" eb="3">
      <t>スウチ</t>
    </rPh>
    <rPh sb="3" eb="5">
      <t>ニュウリョク</t>
    </rPh>
    <phoneticPr fontId="1"/>
  </si>
  <si>
    <t>中住戸</t>
    <rPh sb="0" eb="1">
      <t>ナカ</t>
    </rPh>
    <rPh sb="1" eb="3">
      <t>ジュウコ</t>
    </rPh>
    <phoneticPr fontId="1"/>
  </si>
  <si>
    <t>住戸</t>
    <rPh sb="0" eb="2">
      <t>ジュウコ</t>
    </rPh>
    <phoneticPr fontId="1"/>
  </si>
  <si>
    <t>（1）住戸</t>
    <rPh sb="3" eb="5">
      <t>ジュウコ</t>
    </rPh>
    <phoneticPr fontId="1"/>
  </si>
  <si>
    <t>⑩</t>
  </si>
  <si>
    <t>⑪</t>
  </si>
  <si>
    <t>⑫</t>
  </si>
  <si>
    <t>⑬</t>
  </si>
  <si>
    <t>窓の日射熱取得率（暖房期）</t>
    <rPh sb="0" eb="1">
      <t>マド</t>
    </rPh>
    <rPh sb="2" eb="4">
      <t>ニッシャ</t>
    </rPh>
    <rPh sb="4" eb="5">
      <t>ネツ</t>
    </rPh>
    <rPh sb="5" eb="8">
      <t>シュトクリツ</t>
    </rPh>
    <rPh sb="9" eb="11">
      <t>ダンボウ</t>
    </rPh>
    <rPh sb="11" eb="12">
      <t>キ</t>
    </rPh>
    <phoneticPr fontId="1"/>
  </si>
  <si>
    <t>窓の日射熱取得率（冷房期）</t>
    <rPh sb="0" eb="1">
      <t>マド</t>
    </rPh>
    <rPh sb="2" eb="4">
      <t>ニッシャ</t>
    </rPh>
    <rPh sb="4" eb="5">
      <t>ネツ</t>
    </rPh>
    <rPh sb="5" eb="8">
      <t>シュトクリツ</t>
    </rPh>
    <rPh sb="9" eb="11">
      <t>レイボウ</t>
    </rPh>
    <rPh sb="11" eb="12">
      <t>キ</t>
    </rPh>
    <phoneticPr fontId="1"/>
  </si>
  <si>
    <t>項目</t>
    <rPh sb="0" eb="2">
      <t>コウモク</t>
    </rPh>
    <phoneticPr fontId="1"/>
  </si>
  <si>
    <t>単位→</t>
    <rPh sb="0" eb="2">
      <t>タンイ</t>
    </rPh>
    <phoneticPr fontId="1"/>
  </si>
  <si>
    <t>①</t>
  </si>
  <si>
    <t>RC造</t>
    <rPh sb="2" eb="3">
      <t>ゾウ</t>
    </rPh>
    <phoneticPr fontId="1"/>
  </si>
  <si>
    <t>S造</t>
    <rPh sb="1" eb="2">
      <t>ゾウ</t>
    </rPh>
    <phoneticPr fontId="1"/>
  </si>
  <si>
    <t>木造（CLT以外）</t>
    <rPh sb="0" eb="2">
      <t>モクゾウ</t>
    </rPh>
    <rPh sb="6" eb="8">
      <t>イガイ</t>
    </rPh>
    <phoneticPr fontId="1"/>
  </si>
  <si>
    <t>-</t>
  </si>
  <si>
    <t>木造（CLT）</t>
    <rPh sb="0" eb="2">
      <t>モクゾウ</t>
    </rPh>
    <phoneticPr fontId="1"/>
  </si>
  <si>
    <t>②</t>
  </si>
  <si>
    <t>③</t>
  </si>
  <si>
    <t>④</t>
  </si>
  <si>
    <t>⑤</t>
  </si>
  <si>
    <t>主たる居室の窓の方位</t>
    <rPh sb="0" eb="1">
      <t>シュ</t>
    </rPh>
    <rPh sb="3" eb="5">
      <t>キョシツ</t>
    </rPh>
    <rPh sb="6" eb="7">
      <t>マド</t>
    </rPh>
    <rPh sb="8" eb="10">
      <t>ホウイ</t>
    </rPh>
    <phoneticPr fontId="1"/>
  </si>
  <si>
    <t>外廊下</t>
    <rPh sb="0" eb="1">
      <t>ソト</t>
    </rPh>
    <rPh sb="1" eb="3">
      <t>ロウカ</t>
    </rPh>
    <phoneticPr fontId="1"/>
  </si>
  <si>
    <t>空調しない中廊下</t>
    <rPh sb="0" eb="2">
      <t>クウチョウ</t>
    </rPh>
    <rPh sb="5" eb="6">
      <t>ナカ</t>
    </rPh>
    <rPh sb="6" eb="8">
      <t>ロウカ</t>
    </rPh>
    <phoneticPr fontId="1"/>
  </si>
  <si>
    <t>空調する中廊下</t>
    <rPh sb="0" eb="2">
      <t>クウチョウ</t>
    </rPh>
    <rPh sb="4" eb="5">
      <t>ナカ</t>
    </rPh>
    <rPh sb="5" eb="7">
      <t>ロウカ</t>
    </rPh>
    <phoneticPr fontId="1"/>
  </si>
  <si>
    <t>北</t>
    <rPh sb="0" eb="1">
      <t>キタ</t>
    </rPh>
    <phoneticPr fontId="1"/>
  </si>
  <si>
    <t>北東</t>
    <rPh sb="0" eb="2">
      <t>ホクトウ</t>
    </rPh>
    <phoneticPr fontId="1"/>
  </si>
  <si>
    <t>東</t>
    <rPh sb="0" eb="1">
      <t>ヒガシ</t>
    </rPh>
    <phoneticPr fontId="1"/>
  </si>
  <si>
    <t>南東</t>
    <rPh sb="0" eb="2">
      <t>ナントウ</t>
    </rPh>
    <phoneticPr fontId="1"/>
  </si>
  <si>
    <t>南</t>
    <rPh sb="0" eb="1">
      <t>ミナミ</t>
    </rPh>
    <phoneticPr fontId="1"/>
  </si>
  <si>
    <t>南西</t>
    <rPh sb="0" eb="2">
      <t>ナンセイ</t>
    </rPh>
    <phoneticPr fontId="1"/>
  </si>
  <si>
    <t>西</t>
    <rPh sb="0" eb="1">
      <t>ニシ</t>
    </rPh>
    <phoneticPr fontId="1"/>
  </si>
  <si>
    <t>北西</t>
    <rPh sb="0" eb="2">
      <t>ホクセイ</t>
    </rPh>
    <phoneticPr fontId="1"/>
  </si>
  <si>
    <t>選択肢</t>
    <rPh sb="0" eb="3">
      <t>センタクシ</t>
    </rPh>
    <phoneticPr fontId="1"/>
  </si>
  <si>
    <t>住戸数</t>
    <rPh sb="0" eb="2">
      <t>ジュウコ</t>
    </rPh>
    <rPh sb="2" eb="3">
      <t>スウ</t>
    </rPh>
    <phoneticPr fontId="1"/>
  </si>
  <si>
    <t>記号→</t>
    <rPh sb="0" eb="2">
      <t>キゴウ</t>
    </rPh>
    <phoneticPr fontId="1"/>
  </si>
  <si>
    <t>項目名→</t>
    <rPh sb="0" eb="2">
      <t>コウモク</t>
    </rPh>
    <rPh sb="2" eb="3">
      <t>メイ</t>
    </rPh>
    <phoneticPr fontId="1"/>
  </si>
  <si>
    <t>北東</t>
    <rPh sb="0" eb="2">
      <t>ホクトウ</t>
    </rPh>
    <phoneticPr fontId="1"/>
  </si>
  <si>
    <t>方位リスト</t>
    <rPh sb="0" eb="2">
      <t>ホウイ</t>
    </rPh>
    <phoneticPr fontId="1"/>
  </si>
  <si>
    <t>入力された建物の方位</t>
    <rPh sb="0" eb="2">
      <t>ニュウリョク</t>
    </rPh>
    <rPh sb="5" eb="7">
      <t>タテモノ</t>
    </rPh>
    <rPh sb="8" eb="10">
      <t>ホウイ</t>
    </rPh>
    <phoneticPr fontId="1"/>
  </si>
  <si>
    <t>d=0</t>
  </si>
  <si>
    <t>d=90</t>
  </si>
  <si>
    <t>d=180</t>
  </si>
  <si>
    <t>d=270</t>
  </si>
  <si>
    <t>妻住戸
(d90側）</t>
    <rPh sb="0" eb="1">
      <t>ツマ</t>
    </rPh>
    <rPh sb="1" eb="3">
      <t>ジュウコ</t>
    </rPh>
    <rPh sb="8" eb="9">
      <t>ガワ</t>
    </rPh>
    <phoneticPr fontId="1"/>
  </si>
  <si>
    <t>妻住戸
(d270側）</t>
    <rPh sb="0" eb="1">
      <t>ツマ</t>
    </rPh>
    <rPh sb="1" eb="3">
      <t>ジュウコ</t>
    </rPh>
    <rPh sb="9" eb="10">
      <t>ガワ</t>
    </rPh>
    <phoneticPr fontId="1"/>
  </si>
  <si>
    <t>階</t>
  </si>
  <si>
    <t>⑪</t>
    <phoneticPr fontId="1"/>
  </si>
  <si>
    <t>-</t>
    <phoneticPr fontId="1"/>
  </si>
  <si>
    <t>方位</t>
  </si>
  <si>
    <t>地域の区分</t>
  </si>
  <si>
    <t>上面</t>
  </si>
  <si>
    <t>北</t>
  </si>
  <si>
    <t>北東</t>
  </si>
  <si>
    <t>東</t>
  </si>
  <si>
    <t>南東</t>
  </si>
  <si>
    <t>南</t>
  </si>
  <si>
    <t>南西</t>
  </si>
  <si>
    <t>西</t>
  </si>
  <si>
    <t>北西</t>
  </si>
  <si>
    <t>下面</t>
  </si>
  <si>
    <t>方位係数</t>
    <rPh sb="0" eb="2">
      <t>ホウイ</t>
    </rPh>
    <rPh sb="2" eb="4">
      <t>ケイスウ</t>
    </rPh>
    <phoneticPr fontId="1"/>
  </si>
  <si>
    <t>参照元：</t>
    <rPh sb="0" eb="2">
      <t>サンショウ</t>
    </rPh>
    <rPh sb="2" eb="3">
      <t>モト</t>
    </rPh>
    <phoneticPr fontId="1"/>
  </si>
  <si>
    <t>第二節 外皮性能　付録C 方位係数（Ver.04（住宅・住戸の外皮性能の計算プログラムVer.02.01～）, 2018.10）, p.3-2-20</t>
    <rPh sb="0" eb="1">
      <t>ダイ</t>
    </rPh>
    <rPh sb="1" eb="3">
      <t>ニセツ</t>
    </rPh>
    <rPh sb="4" eb="6">
      <t>ガイヒ</t>
    </rPh>
    <rPh sb="6" eb="8">
      <t>セイノウ</t>
    </rPh>
    <rPh sb="9" eb="11">
      <t>フロク</t>
    </rPh>
    <rPh sb="13" eb="15">
      <t>ホウイ</t>
    </rPh>
    <rPh sb="15" eb="17">
      <t>ケイスウ</t>
    </rPh>
    <phoneticPr fontId="1"/>
  </si>
  <si>
    <t>表1　暖房期の方位係数</t>
    <phoneticPr fontId="1"/>
  </si>
  <si>
    <t>表2　冷房期の方位係数</t>
    <phoneticPr fontId="1"/>
  </si>
  <si>
    <t>構造</t>
    <rPh sb="0" eb="2">
      <t>コウゾウ</t>
    </rPh>
    <phoneticPr fontId="1"/>
  </si>
  <si>
    <t>線熱貫流率</t>
    <rPh sb="0" eb="5">
      <t>センネツカンリュウリツ</t>
    </rPh>
    <phoneticPr fontId="1"/>
  </si>
  <si>
    <t>線熱貫流率
[W/mK]</t>
    <rPh sb="0" eb="1">
      <t>セン</t>
    </rPh>
    <rPh sb="1" eb="2">
      <t>ネツ</t>
    </rPh>
    <rPh sb="2" eb="4">
      <t>カンリュウ</t>
    </rPh>
    <rPh sb="4" eb="5">
      <t>リツ</t>
    </rPh>
    <phoneticPr fontId="1"/>
  </si>
  <si>
    <t>備考</t>
    <rPh sb="0" eb="2">
      <t>ビコウ</t>
    </rPh>
    <phoneticPr fontId="1"/>
  </si>
  <si>
    <t>第三節 熱貫流率及び線熱貫流率（Ver.15（住宅・住戸の外皮性能の計算プログラムVer.02.01～）, 2019.10）</t>
    <rPh sb="0" eb="1">
      <t>ダイ</t>
    </rPh>
    <rPh sb="1" eb="3">
      <t>サンセツ</t>
    </rPh>
    <rPh sb="4" eb="5">
      <t>ネツ</t>
    </rPh>
    <rPh sb="5" eb="7">
      <t>カンリュウ</t>
    </rPh>
    <rPh sb="7" eb="8">
      <t>リツ</t>
    </rPh>
    <rPh sb="8" eb="9">
      <t>オヨ</t>
    </rPh>
    <rPh sb="10" eb="11">
      <t>セン</t>
    </rPh>
    <rPh sb="11" eb="12">
      <t>ネツ</t>
    </rPh>
    <rPh sb="12" eb="14">
      <t>カンリュウ</t>
    </rPh>
    <rPh sb="14" eb="15">
      <t>リツ</t>
    </rPh>
    <phoneticPr fontId="1"/>
  </si>
  <si>
    <t>p.3-3-9</t>
    <phoneticPr fontId="1"/>
  </si>
  <si>
    <t>断熱位置</t>
    <rPh sb="0" eb="2">
      <t>ダンネツ</t>
    </rPh>
    <rPh sb="2" eb="4">
      <t>イチ</t>
    </rPh>
    <phoneticPr fontId="1"/>
  </si>
  <si>
    <t>外壁</t>
    <rPh sb="0" eb="2">
      <t>ガイヘキ</t>
    </rPh>
    <phoneticPr fontId="1"/>
  </si>
  <si>
    <t>無断熱</t>
    <rPh sb="0" eb="2">
      <t>ムダン</t>
    </rPh>
    <rPh sb="2" eb="3">
      <t>ネツ</t>
    </rPh>
    <phoneticPr fontId="1"/>
  </si>
  <si>
    <t>内断熱</t>
    <rPh sb="0" eb="1">
      <t>ウチ</t>
    </rPh>
    <rPh sb="1" eb="3">
      <t>ダンネツ</t>
    </rPh>
    <phoneticPr fontId="1"/>
  </si>
  <si>
    <t>線熱貫流率
記号</t>
    <rPh sb="0" eb="5">
      <t>センネツカンリュウリツ</t>
    </rPh>
    <rPh sb="6" eb="8">
      <t>キゴウ</t>
    </rPh>
    <phoneticPr fontId="1"/>
  </si>
  <si>
    <t>外断熱</t>
    <rPh sb="0" eb="1">
      <t>ソト</t>
    </rPh>
    <rPh sb="1" eb="3">
      <t>ダンネツ</t>
    </rPh>
    <phoneticPr fontId="1"/>
  </si>
  <si>
    <t>外内両面断熱</t>
    <rPh sb="0" eb="1">
      <t>ソト</t>
    </rPh>
    <rPh sb="1" eb="2">
      <t>ウチ</t>
    </rPh>
    <rPh sb="2" eb="4">
      <t>リョウメン</t>
    </rPh>
    <rPh sb="4" eb="6">
      <t>ダンネツ</t>
    </rPh>
    <phoneticPr fontId="1"/>
  </si>
  <si>
    <t>屋根</t>
    <rPh sb="0" eb="2">
      <t>ヤネ</t>
    </rPh>
    <phoneticPr fontId="1"/>
  </si>
  <si>
    <t>内断熱</t>
    <rPh sb="0" eb="3">
      <t>ウチダンネツ</t>
    </rPh>
    <phoneticPr fontId="1"/>
  </si>
  <si>
    <t>外内両面断熱</t>
    <rPh sb="0" eb="1">
      <t>ソト</t>
    </rPh>
    <rPh sb="1" eb="2">
      <t>ウチ</t>
    </rPh>
    <rPh sb="2" eb="6">
      <t>リョウメンダンネツ</t>
    </rPh>
    <phoneticPr fontId="1"/>
  </si>
  <si>
    <t>p.3-3-10, 表11, 柱見付寸法300mm以上, 0.1≦R&lt;0.3の線熱貫流率</t>
    <phoneticPr fontId="1"/>
  </si>
  <si>
    <t>p.3-3-10, 表12, 梁見付寸法400mm以上, 0.1≦R&lt;0.3の線熱貫流率</t>
    <phoneticPr fontId="1"/>
  </si>
  <si>
    <t>外気床</t>
    <rPh sb="0" eb="2">
      <t>ガイキ</t>
    </rPh>
    <rPh sb="2" eb="3">
      <t>ユカ</t>
    </rPh>
    <phoneticPr fontId="1"/>
  </si>
  <si>
    <t>界壁の断熱補強の有無（RC造のみ）</t>
    <rPh sb="0" eb="2">
      <t>カイヘキ</t>
    </rPh>
    <rPh sb="3" eb="5">
      <t>ダンネツ</t>
    </rPh>
    <rPh sb="5" eb="7">
      <t>ホキョウ</t>
    </rPh>
    <rPh sb="8" eb="10">
      <t>ウム</t>
    </rPh>
    <rPh sb="13" eb="14">
      <t>ゾウ</t>
    </rPh>
    <phoneticPr fontId="1"/>
  </si>
  <si>
    <t>界壁
(断熱補強)</t>
    <rPh sb="0" eb="2">
      <t>カイヘキ</t>
    </rPh>
    <rPh sb="4" eb="6">
      <t>ダンネツ</t>
    </rPh>
    <rPh sb="6" eb="8">
      <t>ホキョウ</t>
    </rPh>
    <phoneticPr fontId="1"/>
  </si>
  <si>
    <t>無し</t>
    <rPh sb="0" eb="1">
      <t>ナ</t>
    </rPh>
    <phoneticPr fontId="1"/>
  </si>
  <si>
    <t>有り</t>
    <rPh sb="0" eb="1">
      <t>ア</t>
    </rPh>
    <phoneticPr fontId="1"/>
  </si>
  <si>
    <t>　　※中間階屋根も「屋根」の断熱位置と同じとみなす</t>
    <rPh sb="3" eb="5">
      <t>チュウカン</t>
    </rPh>
    <rPh sb="5" eb="6">
      <t>カイ</t>
    </rPh>
    <rPh sb="6" eb="8">
      <t>ヤネ</t>
    </rPh>
    <rPh sb="10" eb="12">
      <t>ヤネ</t>
    </rPh>
    <rPh sb="14" eb="16">
      <t>ダンネツ</t>
    </rPh>
    <rPh sb="16" eb="18">
      <t>イチ</t>
    </rPh>
    <rPh sb="19" eb="20">
      <t>オナ</t>
    </rPh>
    <phoneticPr fontId="1"/>
  </si>
  <si>
    <t>最下階床</t>
    <rPh sb="0" eb="2">
      <t>サイカ</t>
    </rPh>
    <rPh sb="2" eb="3">
      <t>カイ</t>
    </rPh>
    <rPh sb="3" eb="4">
      <t>ユカ</t>
    </rPh>
    <phoneticPr fontId="1"/>
  </si>
  <si>
    <t>無し</t>
    <rPh sb="0" eb="1">
      <t>ナ</t>
    </rPh>
    <phoneticPr fontId="1"/>
  </si>
  <si>
    <t>シート作成日</t>
    <rPh sb="3" eb="6">
      <t>サクセイビ</t>
    </rPh>
    <phoneticPr fontId="1"/>
  </si>
  <si>
    <t>屋根又は天井の熱貫流率</t>
    <rPh sb="0" eb="2">
      <t>ヤネ</t>
    </rPh>
    <rPh sb="2" eb="3">
      <t>マタ</t>
    </rPh>
    <rPh sb="4" eb="6">
      <t>テンジョウ</t>
    </rPh>
    <rPh sb="7" eb="8">
      <t>ネツ</t>
    </rPh>
    <rPh sb="8" eb="10">
      <t>カンリュウ</t>
    </rPh>
    <rPh sb="10" eb="11">
      <t>リツ</t>
    </rPh>
    <phoneticPr fontId="1"/>
  </si>
  <si>
    <t>W/(㎡K)</t>
  </si>
  <si>
    <t>界壁の熱貫流率</t>
    <rPh sb="0" eb="2">
      <t>カイヘキ</t>
    </rPh>
    <rPh sb="3" eb="6">
      <t>ネツカンリュウ</t>
    </rPh>
    <rPh sb="6" eb="7">
      <t>リツ</t>
    </rPh>
    <phoneticPr fontId="1"/>
  </si>
  <si>
    <t>窓の熱貫流率</t>
    <rPh sb="0" eb="1">
      <t>マド</t>
    </rPh>
    <rPh sb="2" eb="6">
      <t>ネツカンリュウリツ</t>
    </rPh>
    <phoneticPr fontId="1"/>
  </si>
  <si>
    <t>外壁の断熱位置（RC造のみ）</t>
    <rPh sb="0" eb="2">
      <t>ガイヘキ</t>
    </rPh>
    <rPh sb="3" eb="5">
      <t>ダンネツ</t>
    </rPh>
    <rPh sb="5" eb="7">
      <t>イチ</t>
    </rPh>
    <rPh sb="10" eb="11">
      <t>ゾウ</t>
    </rPh>
    <phoneticPr fontId="1"/>
  </si>
  <si>
    <t>屋根又は天井の断熱位置（RC造のみ）</t>
    <rPh sb="0" eb="2">
      <t>ヤネ</t>
    </rPh>
    <rPh sb="2" eb="3">
      <t>マタ</t>
    </rPh>
    <rPh sb="4" eb="6">
      <t>テンジョウ</t>
    </rPh>
    <rPh sb="7" eb="9">
      <t>ダンネツ</t>
    </rPh>
    <rPh sb="9" eb="11">
      <t>イチ</t>
    </rPh>
    <rPh sb="14" eb="15">
      <t>ゾウ</t>
    </rPh>
    <phoneticPr fontId="1"/>
  </si>
  <si>
    <t>最下階床の断熱位置（RC造のみ）</t>
    <rPh sb="0" eb="2">
      <t>サイカ</t>
    </rPh>
    <rPh sb="2" eb="3">
      <t>カイ</t>
    </rPh>
    <rPh sb="3" eb="4">
      <t>ユカ</t>
    </rPh>
    <rPh sb="5" eb="7">
      <t>ダンネツ</t>
    </rPh>
    <rPh sb="7" eb="9">
      <t>イチ</t>
    </rPh>
    <rPh sb="12" eb="13">
      <t>ゾウ</t>
    </rPh>
    <phoneticPr fontId="1"/>
  </si>
  <si>
    <t>外内両面断熱</t>
    <rPh sb="0" eb="6">
      <t>ソトウチリョウメンダンネツ</t>
    </rPh>
    <phoneticPr fontId="1"/>
  </si>
  <si>
    <t>対象部位なし</t>
    <rPh sb="0" eb="2">
      <t>タイショウ</t>
    </rPh>
    <rPh sb="2" eb="4">
      <t>ブイ</t>
    </rPh>
    <phoneticPr fontId="1"/>
  </si>
  <si>
    <t>階</t>
    <rPh sb="0" eb="1">
      <t>カイ</t>
    </rPh>
    <phoneticPr fontId="1"/>
  </si>
  <si>
    <t>各部位の熱貫流率</t>
    <rPh sb="0" eb="3">
      <t>カクブイ</t>
    </rPh>
    <rPh sb="4" eb="5">
      <t>ネツ</t>
    </rPh>
    <rPh sb="5" eb="7">
      <t>カンリュウ</t>
    </rPh>
    <rPh sb="7" eb="8">
      <t>リツ</t>
    </rPh>
    <phoneticPr fontId="1"/>
  </si>
  <si>
    <t>屋根又は天井</t>
    <rPh sb="0" eb="2">
      <t>ヤネ</t>
    </rPh>
    <rPh sb="2" eb="3">
      <t>マタ</t>
    </rPh>
    <rPh sb="4" eb="6">
      <t>テンジョウ</t>
    </rPh>
    <phoneticPr fontId="1"/>
  </si>
  <si>
    <t>最下階における床の熱貫流率</t>
    <rPh sb="0" eb="2">
      <t>サイカ</t>
    </rPh>
    <rPh sb="2" eb="3">
      <t>カイ</t>
    </rPh>
    <rPh sb="7" eb="8">
      <t>ユカ</t>
    </rPh>
    <rPh sb="9" eb="13">
      <t>ネツカンリュウリツ</t>
    </rPh>
    <phoneticPr fontId="1"/>
  </si>
  <si>
    <t>界壁</t>
    <rPh sb="0" eb="2">
      <t>カイヘキ</t>
    </rPh>
    <phoneticPr fontId="1"/>
  </si>
  <si>
    <t>窓</t>
    <rPh sb="0" eb="1">
      <t>マド</t>
    </rPh>
    <phoneticPr fontId="1"/>
  </si>
  <si>
    <t>各部位の線熱貫流率</t>
    <rPh sb="0" eb="1">
      <t>カク</t>
    </rPh>
    <rPh sb="1" eb="3">
      <t>ブイ</t>
    </rPh>
    <rPh sb="4" eb="9">
      <t>センネツカンリュウリツ</t>
    </rPh>
    <phoneticPr fontId="1"/>
  </si>
  <si>
    <t>W/(mK)</t>
    <phoneticPr fontId="1"/>
  </si>
  <si>
    <t>-</t>
    <phoneticPr fontId="1"/>
  </si>
  <si>
    <t>隣接空間の種類</t>
  </si>
  <si>
    <t>表1　温度差係数</t>
    <phoneticPr fontId="1"/>
  </si>
  <si>
    <t>外気
外気に通じる空間</t>
    <rPh sb="3" eb="5">
      <t>ガイキ</t>
    </rPh>
    <rPh sb="6" eb="7">
      <t>ツウ</t>
    </rPh>
    <rPh sb="9" eb="11">
      <t>クウカン</t>
    </rPh>
    <phoneticPr fontId="1"/>
  </si>
  <si>
    <t>外気に通じていない空間
外気に通じる床裏</t>
    <rPh sb="0" eb="2">
      <t>ガイキ</t>
    </rPh>
    <rPh sb="3" eb="4">
      <t>ツウ</t>
    </rPh>
    <rPh sb="9" eb="11">
      <t>クウカン</t>
    </rPh>
    <rPh sb="12" eb="14">
      <t>ガイキ</t>
    </rPh>
    <rPh sb="15" eb="16">
      <t>ツウ</t>
    </rPh>
    <rPh sb="18" eb="19">
      <t>ユカ</t>
    </rPh>
    <rPh sb="19" eb="20">
      <t>ウラ</t>
    </rPh>
    <phoneticPr fontId="1"/>
  </si>
  <si>
    <t>住戸及び住戸と同様の熱的環境の空間
外気に通じていない床裏</t>
    <rPh sb="0" eb="2">
      <t>ジュウコ</t>
    </rPh>
    <rPh sb="2" eb="3">
      <t>オヨ</t>
    </rPh>
    <rPh sb="4" eb="6">
      <t>ジュウコ</t>
    </rPh>
    <rPh sb="7" eb="9">
      <t>ドウヨウ</t>
    </rPh>
    <rPh sb="10" eb="12">
      <t>ネツテキ</t>
    </rPh>
    <rPh sb="12" eb="14">
      <t>カンキョウ</t>
    </rPh>
    <rPh sb="15" eb="17">
      <t>クウカン</t>
    </rPh>
    <rPh sb="18" eb="20">
      <t>ガイキ</t>
    </rPh>
    <rPh sb="21" eb="22">
      <t>ツウ</t>
    </rPh>
    <rPh sb="27" eb="28">
      <t>ユカ</t>
    </rPh>
    <rPh sb="28" eb="29">
      <t>ウラ</t>
    </rPh>
    <phoneticPr fontId="1"/>
  </si>
  <si>
    <t>参照元：第二節 外皮性能（Ver.04（住宅・住戸の外皮性能の計算プログラムVer.02.01～）2018.10）</t>
    <rPh sb="0" eb="2">
      <t>サンショウ</t>
    </rPh>
    <rPh sb="2" eb="3">
      <t>モト</t>
    </rPh>
    <phoneticPr fontId="1"/>
  </si>
  <si>
    <t>　　　　付録B　温度差係数</t>
    <rPh sb="4" eb="6">
      <t>フロク</t>
    </rPh>
    <rPh sb="8" eb="11">
      <t>オンドサ</t>
    </rPh>
    <rPh sb="11" eb="13">
      <t>ケイスウ</t>
    </rPh>
    <phoneticPr fontId="1"/>
  </si>
  <si>
    <t>温度差係数</t>
    <rPh sb="0" eb="3">
      <t>オンドサ</t>
    </rPh>
    <rPh sb="3" eb="5">
      <t>ケイスウ</t>
    </rPh>
    <phoneticPr fontId="1"/>
  </si>
  <si>
    <t>W/K</t>
    <phoneticPr fontId="1"/>
  </si>
  <si>
    <t>界床</t>
    <rPh sb="0" eb="1">
      <t>カイ</t>
    </rPh>
    <rPh sb="1" eb="2">
      <t>ユカ</t>
    </rPh>
    <phoneticPr fontId="1"/>
  </si>
  <si>
    <t>W/(㎡K)</t>
    <phoneticPr fontId="1"/>
  </si>
  <si>
    <t>上面</t>
    <rPh sb="0" eb="2">
      <t>ジョウメン</t>
    </rPh>
    <phoneticPr fontId="1"/>
  </si>
  <si>
    <t>暖房期における方位係数</t>
    <rPh sb="0" eb="2">
      <t>ダンボウ</t>
    </rPh>
    <rPh sb="2" eb="3">
      <t>キ</t>
    </rPh>
    <rPh sb="7" eb="9">
      <t>ホウイ</t>
    </rPh>
    <rPh sb="9" eb="11">
      <t>ケイスウ</t>
    </rPh>
    <phoneticPr fontId="1"/>
  </si>
  <si>
    <t>冷房期における方位係数</t>
    <rPh sb="0" eb="2">
      <t>レイボウ</t>
    </rPh>
    <rPh sb="2" eb="3">
      <t>キ</t>
    </rPh>
    <rPh sb="7" eb="9">
      <t>ホウイ</t>
    </rPh>
    <rPh sb="9" eb="11">
      <t>ケイスウ</t>
    </rPh>
    <phoneticPr fontId="1"/>
  </si>
  <si>
    <t>暖房期における窓の取得日射熱補正係数</t>
    <rPh sb="0" eb="2">
      <t>ダンボウ</t>
    </rPh>
    <rPh sb="2" eb="3">
      <t>キ</t>
    </rPh>
    <rPh sb="7" eb="8">
      <t>マド</t>
    </rPh>
    <rPh sb="9" eb="11">
      <t>シュトク</t>
    </rPh>
    <rPh sb="11" eb="13">
      <t>ニッシャ</t>
    </rPh>
    <rPh sb="13" eb="14">
      <t>ネツ</t>
    </rPh>
    <rPh sb="14" eb="16">
      <t>ホセイ</t>
    </rPh>
    <rPh sb="16" eb="18">
      <t>ケイスウ</t>
    </rPh>
    <phoneticPr fontId="1"/>
  </si>
  <si>
    <t>冷房期における窓の取得日射熱補正係数</t>
    <rPh sb="0" eb="2">
      <t>レイボウ</t>
    </rPh>
    <rPh sb="2" eb="3">
      <t>キ</t>
    </rPh>
    <rPh sb="7" eb="8">
      <t>マド</t>
    </rPh>
    <rPh sb="9" eb="11">
      <t>シュトク</t>
    </rPh>
    <rPh sb="11" eb="13">
      <t>ニッシャ</t>
    </rPh>
    <rPh sb="13" eb="14">
      <t>ネツ</t>
    </rPh>
    <rPh sb="14" eb="16">
      <t>ホセイ</t>
    </rPh>
    <rPh sb="16" eb="18">
      <t>ケイスウ</t>
    </rPh>
    <phoneticPr fontId="1"/>
  </si>
  <si>
    <t>-</t>
    <phoneticPr fontId="1"/>
  </si>
  <si>
    <t>その他居室の有無</t>
    <rPh sb="2" eb="3">
      <t>タ</t>
    </rPh>
    <rPh sb="3" eb="5">
      <t>キョシツ</t>
    </rPh>
    <rPh sb="6" eb="8">
      <t>ウム</t>
    </rPh>
    <phoneticPr fontId="1"/>
  </si>
  <si>
    <t>①</t>
    <phoneticPr fontId="1"/>
  </si>
  <si>
    <t>②</t>
    <phoneticPr fontId="1"/>
  </si>
  <si>
    <t>③</t>
    <phoneticPr fontId="1"/>
  </si>
  <si>
    <t>④</t>
    <phoneticPr fontId="1"/>
  </si>
  <si>
    <t>㎡</t>
    <phoneticPr fontId="1"/>
  </si>
  <si>
    <t>主たる居室</t>
    <rPh sb="0" eb="1">
      <t>シュ</t>
    </rPh>
    <rPh sb="3" eb="5">
      <t>キョシツ</t>
    </rPh>
    <phoneticPr fontId="1"/>
  </si>
  <si>
    <t>合計</t>
    <rPh sb="0" eb="2">
      <t>ゴウケイ</t>
    </rPh>
    <phoneticPr fontId="1"/>
  </si>
  <si>
    <t>面積の比率</t>
    <rPh sb="0" eb="2">
      <t>メンセキ</t>
    </rPh>
    <rPh sb="3" eb="4">
      <t>ヒ</t>
    </rPh>
    <rPh sb="4" eb="5">
      <t>リツ</t>
    </rPh>
    <phoneticPr fontId="1"/>
  </si>
  <si>
    <t>主たる居室</t>
    <rPh sb="0" eb="1">
      <t>シュ</t>
    </rPh>
    <rPh sb="3" eb="5">
      <t>キョシツ</t>
    </rPh>
    <phoneticPr fontId="1"/>
  </si>
  <si>
    <t>その他居室</t>
    <rPh sb="2" eb="3">
      <t>タ</t>
    </rPh>
    <rPh sb="3" eb="5">
      <t>キョシツ</t>
    </rPh>
    <phoneticPr fontId="1"/>
  </si>
  <si>
    <t>非居室</t>
    <rPh sb="0" eb="1">
      <t>ヒ</t>
    </rPh>
    <rPh sb="1" eb="3">
      <t>キョシツ</t>
    </rPh>
    <phoneticPr fontId="1"/>
  </si>
  <si>
    <t>合計</t>
    <rPh sb="0" eb="2">
      <t>ゴウケイ</t>
    </rPh>
    <phoneticPr fontId="1"/>
  </si>
  <si>
    <t>中住戸</t>
    <rPh sb="0" eb="1">
      <t>ナカ</t>
    </rPh>
    <rPh sb="1" eb="3">
      <t>ジュウコ</t>
    </rPh>
    <phoneticPr fontId="1"/>
  </si>
  <si>
    <t>⑤</t>
    <phoneticPr fontId="1"/>
  </si>
  <si>
    <t>⑥</t>
  </si>
  <si>
    <t>⑦</t>
  </si>
  <si>
    <t>外皮平均
熱貫流率</t>
    <rPh sb="0" eb="2">
      <t>ガイヒ</t>
    </rPh>
    <rPh sb="2" eb="4">
      <t>ヘイキン</t>
    </rPh>
    <rPh sb="5" eb="9">
      <t>ネツカンリュウリツ</t>
    </rPh>
    <phoneticPr fontId="1"/>
  </si>
  <si>
    <t>外皮面積
の合計</t>
    <rPh sb="0" eb="2">
      <t>ガイヒ</t>
    </rPh>
    <rPh sb="2" eb="4">
      <t>メンセキ</t>
    </rPh>
    <rPh sb="6" eb="8">
      <t>ゴウケイ</t>
    </rPh>
    <phoneticPr fontId="1"/>
  </si>
  <si>
    <t>暖房期平均
日射熱取得率</t>
    <rPh sb="0" eb="2">
      <t>ダンボウ</t>
    </rPh>
    <rPh sb="2" eb="3">
      <t>キ</t>
    </rPh>
    <rPh sb="3" eb="5">
      <t>ヘイキン</t>
    </rPh>
    <rPh sb="6" eb="8">
      <t>ニッシャ</t>
    </rPh>
    <rPh sb="8" eb="9">
      <t>ネツ</t>
    </rPh>
    <rPh sb="9" eb="12">
      <t>シュトクリツ</t>
    </rPh>
    <phoneticPr fontId="1"/>
  </si>
  <si>
    <t>冷房期平均
日射熱取得率</t>
    <rPh sb="0" eb="2">
      <t>レイボウ</t>
    </rPh>
    <rPh sb="2" eb="3">
      <t>キ</t>
    </rPh>
    <rPh sb="3" eb="5">
      <t>ヘイキン</t>
    </rPh>
    <rPh sb="6" eb="8">
      <t>ニッシャ</t>
    </rPh>
    <rPh sb="8" eb="9">
      <t>ネツ</t>
    </rPh>
    <rPh sb="9" eb="12">
      <t>シュトクリツ</t>
    </rPh>
    <phoneticPr fontId="1"/>
  </si>
  <si>
    <t>戸</t>
    <rPh sb="0" eb="1">
      <t>コ</t>
    </rPh>
    <phoneticPr fontId="1"/>
  </si>
  <si>
    <t>熱損失の合計</t>
    <rPh sb="0" eb="3">
      <t>ネツソンシツ</t>
    </rPh>
    <rPh sb="4" eb="6">
      <t>ゴウケイ</t>
    </rPh>
    <phoneticPr fontId="1"/>
  </si>
  <si>
    <t>W/K</t>
    <phoneticPr fontId="1"/>
  </si>
  <si>
    <t>住棟平均UA
[W/(㎡K)]</t>
    <rPh sb="0" eb="2">
      <t>ジュウトウ</t>
    </rPh>
    <rPh sb="2" eb="4">
      <t>ヘイキン</t>
    </rPh>
    <phoneticPr fontId="1"/>
  </si>
  <si>
    <t>(文字入力)</t>
    <rPh sb="1" eb="3">
      <t>モジ</t>
    </rPh>
    <rPh sb="3" eb="5">
      <t>ニュウリョク</t>
    </rPh>
    <phoneticPr fontId="1"/>
  </si>
  <si>
    <t>(選択入力)</t>
    <rPh sb="1" eb="3">
      <t>センタク</t>
    </rPh>
    <rPh sb="3" eb="5">
      <t>ニュウリョク</t>
    </rPh>
    <phoneticPr fontId="1"/>
  </si>
  <si>
    <t>(数値入力)</t>
    <rPh sb="1" eb="3">
      <t>スウチ</t>
    </rPh>
    <rPh sb="3" eb="5">
      <t>ニュウリョク</t>
    </rPh>
    <phoneticPr fontId="1"/>
  </si>
  <si>
    <t>[㎡]</t>
    <phoneticPr fontId="1"/>
  </si>
  <si>
    <t>[m]</t>
    <phoneticPr fontId="1"/>
  </si>
  <si>
    <t>[階]</t>
    <rPh sb="1" eb="2">
      <t>カイ</t>
    </rPh>
    <phoneticPr fontId="1"/>
  </si>
  <si>
    <t>[㎡]</t>
    <phoneticPr fontId="1"/>
  </si>
  <si>
    <t>[m]</t>
    <phoneticPr fontId="1"/>
  </si>
  <si>
    <t>[戸]</t>
    <rPh sb="1" eb="2">
      <t>コ</t>
    </rPh>
    <phoneticPr fontId="1"/>
  </si>
  <si>
    <t>⑧</t>
  </si>
  <si>
    <t>⑨</t>
  </si>
  <si>
    <t>⑭</t>
  </si>
  <si>
    <t>⑮</t>
  </si>
  <si>
    <t>[W/(㎡K)]</t>
    <phoneticPr fontId="1"/>
  </si>
  <si>
    <t>入力リスト</t>
    <rPh sb="0" eb="2">
      <t>ニュウリョク</t>
    </rPh>
    <phoneticPr fontId="1"/>
  </si>
  <si>
    <t>断熱補強の有無
（RC造のみ）</t>
    <rPh sb="0" eb="2">
      <t>ダンネツ</t>
    </rPh>
    <rPh sb="2" eb="4">
      <t>ホキョウ</t>
    </rPh>
    <rPh sb="5" eb="7">
      <t>ウム</t>
    </rPh>
    <rPh sb="11" eb="12">
      <t>ゾウ</t>
    </rPh>
    <phoneticPr fontId="1"/>
  </si>
  <si>
    <t>主たる居室
の方位</t>
    <rPh sb="0" eb="1">
      <t>シュ</t>
    </rPh>
    <rPh sb="3" eb="5">
      <t>キョシツ</t>
    </rPh>
    <rPh sb="7" eb="9">
      <t>ホウイ</t>
    </rPh>
    <phoneticPr fontId="1"/>
  </si>
  <si>
    <t>その他居室
の有無</t>
    <rPh sb="2" eb="3">
      <t>タ</t>
    </rPh>
    <rPh sb="3" eb="5">
      <t>キョシツ</t>
    </rPh>
    <rPh sb="7" eb="9">
      <t>ウム</t>
    </rPh>
    <phoneticPr fontId="1"/>
  </si>
  <si>
    <t>⑫</t>
    <phoneticPr fontId="1"/>
  </si>
  <si>
    <t>床面積</t>
    <rPh sb="0" eb="1">
      <t>ユカ</t>
    </rPh>
    <rPh sb="1" eb="3">
      <t>メンセキ</t>
    </rPh>
    <phoneticPr fontId="1"/>
  </si>
  <si>
    <t>その他の居室</t>
    <rPh sb="2" eb="3">
      <t>タ</t>
    </rPh>
    <rPh sb="4" eb="6">
      <t>キョシツ</t>
    </rPh>
    <phoneticPr fontId="1"/>
  </si>
  <si>
    <r>
      <t>U</t>
    </r>
    <r>
      <rPr>
        <vertAlign val="subscript"/>
        <sz val="10"/>
        <color theme="1"/>
        <rFont val="メイリオ"/>
        <family val="3"/>
        <charset val="128"/>
      </rPr>
      <t>A</t>
    </r>
    <phoneticPr fontId="1"/>
  </si>
  <si>
    <r>
      <t>η</t>
    </r>
    <r>
      <rPr>
        <vertAlign val="subscript"/>
        <sz val="10"/>
        <color theme="1"/>
        <rFont val="メイリオ"/>
        <family val="3"/>
        <charset val="128"/>
      </rPr>
      <t>AH</t>
    </r>
    <phoneticPr fontId="1"/>
  </si>
  <si>
    <r>
      <t>η</t>
    </r>
    <r>
      <rPr>
        <vertAlign val="subscript"/>
        <sz val="10"/>
        <color theme="1"/>
        <rFont val="メイリオ"/>
        <family val="3"/>
        <charset val="128"/>
      </rPr>
      <t>AC</t>
    </r>
    <phoneticPr fontId="1"/>
  </si>
  <si>
    <t>入力値</t>
    <rPh sb="0" eb="3">
      <t>ニュウリョクチ</t>
    </rPh>
    <phoneticPr fontId="1"/>
  </si>
  <si>
    <t>式番号等→</t>
    <rPh sb="0" eb="1">
      <t>シキ</t>
    </rPh>
    <rPh sb="1" eb="3">
      <t>バンゴウ</t>
    </rPh>
    <rPh sb="3" eb="4">
      <t>トウ</t>
    </rPh>
    <phoneticPr fontId="1"/>
  </si>
  <si>
    <t>玄関ドア</t>
    <rPh sb="0" eb="2">
      <t>ゲンカン</t>
    </rPh>
    <phoneticPr fontId="1"/>
  </si>
  <si>
    <t>界床
(断熱補強)</t>
    <rPh sb="0" eb="1">
      <t>カイ</t>
    </rPh>
    <rPh sb="1" eb="2">
      <t>ユカ</t>
    </rPh>
    <rPh sb="4" eb="6">
      <t>ダンネツ</t>
    </rPh>
    <rPh sb="6" eb="8">
      <t>ホキョウ</t>
    </rPh>
    <phoneticPr fontId="1"/>
  </si>
  <si>
    <t>外壁における単位温度差あたりの熱損失量</t>
    <rPh sb="0" eb="2">
      <t>ガイヘキ</t>
    </rPh>
    <rPh sb="6" eb="8">
      <t>タンイ</t>
    </rPh>
    <rPh sb="8" eb="11">
      <t>オンドサ</t>
    </rPh>
    <rPh sb="15" eb="16">
      <t>ネツ</t>
    </rPh>
    <rPh sb="16" eb="18">
      <t>ソンシツ</t>
    </rPh>
    <rPh sb="18" eb="19">
      <t>リョウ</t>
    </rPh>
    <phoneticPr fontId="1"/>
  </si>
  <si>
    <t>屋根における単位温度差あたりの熱損失量</t>
    <rPh sb="0" eb="2">
      <t>ヤネ</t>
    </rPh>
    <rPh sb="6" eb="8">
      <t>タンイ</t>
    </rPh>
    <rPh sb="8" eb="11">
      <t>オンドサ</t>
    </rPh>
    <rPh sb="15" eb="16">
      <t>ネツ</t>
    </rPh>
    <rPh sb="16" eb="18">
      <t>ソンシツ</t>
    </rPh>
    <rPh sb="18" eb="19">
      <t>リョウ</t>
    </rPh>
    <phoneticPr fontId="1"/>
  </si>
  <si>
    <t>界壁における単位温度差あたりの熱損失量</t>
    <rPh sb="0" eb="2">
      <t>カイヘキ</t>
    </rPh>
    <rPh sb="6" eb="8">
      <t>タンイ</t>
    </rPh>
    <rPh sb="8" eb="11">
      <t>オンドサ</t>
    </rPh>
    <rPh sb="15" eb="16">
      <t>ネツ</t>
    </rPh>
    <rPh sb="16" eb="18">
      <t>ソンシツ</t>
    </rPh>
    <rPh sb="18" eb="19">
      <t>リョウ</t>
    </rPh>
    <phoneticPr fontId="1"/>
  </si>
  <si>
    <t>界床における単位温度差あたりの熱損失量</t>
    <rPh sb="0" eb="1">
      <t>カイ</t>
    </rPh>
    <rPh sb="1" eb="2">
      <t>ユカ</t>
    </rPh>
    <rPh sb="6" eb="8">
      <t>タンイ</t>
    </rPh>
    <rPh sb="8" eb="11">
      <t>オンドサ</t>
    </rPh>
    <rPh sb="15" eb="16">
      <t>ネツ</t>
    </rPh>
    <rPh sb="16" eb="18">
      <t>ソンシツ</t>
    </rPh>
    <rPh sb="18" eb="19">
      <t>リョウ</t>
    </rPh>
    <phoneticPr fontId="1"/>
  </si>
  <si>
    <t>窓における単位温度差あたりの熱損失量</t>
    <rPh sb="0" eb="1">
      <t>マド</t>
    </rPh>
    <rPh sb="5" eb="7">
      <t>タンイ</t>
    </rPh>
    <rPh sb="7" eb="10">
      <t>オンドサ</t>
    </rPh>
    <rPh sb="14" eb="15">
      <t>ネツ</t>
    </rPh>
    <rPh sb="15" eb="17">
      <t>ソンシツ</t>
    </rPh>
    <rPh sb="17" eb="18">
      <t>リョウ</t>
    </rPh>
    <phoneticPr fontId="1"/>
  </si>
  <si>
    <t>玄関ドアにおける単位温度差あたりの熱損失量</t>
    <rPh sb="0" eb="2">
      <t>ゲンカン</t>
    </rPh>
    <rPh sb="8" eb="10">
      <t>タンイ</t>
    </rPh>
    <rPh sb="10" eb="13">
      <t>オンドサ</t>
    </rPh>
    <rPh sb="17" eb="18">
      <t>ネツ</t>
    </rPh>
    <rPh sb="18" eb="20">
      <t>ソンシツ</t>
    </rPh>
    <rPh sb="20" eb="21">
      <t>リョウ</t>
    </rPh>
    <phoneticPr fontId="1"/>
  </si>
  <si>
    <t>W/(W/㎡)</t>
  </si>
  <si>
    <t>外皮総面積の合計</t>
    <rPh sb="0" eb="2">
      <t>ガイヒ</t>
    </rPh>
    <rPh sb="2" eb="5">
      <t>ソウメンセキ</t>
    </rPh>
    <rPh sb="6" eb="8">
      <t>ゴウケイ</t>
    </rPh>
    <phoneticPr fontId="1"/>
  </si>
  <si>
    <t>住棟平均ηAC
[%]</t>
    <rPh sb="0" eb="2">
      <t>ジュウトウ</t>
    </rPh>
    <rPh sb="2" eb="4">
      <t>ヘイキン</t>
    </rPh>
    <phoneticPr fontId="1"/>
  </si>
  <si>
    <t>住棟単位外皮性能の基準値</t>
    <rPh sb="0" eb="2">
      <t>ジュウトウ</t>
    </rPh>
    <rPh sb="2" eb="4">
      <t>タンイ</t>
    </rPh>
    <rPh sb="4" eb="6">
      <t>ガイヒ</t>
    </rPh>
    <rPh sb="6" eb="8">
      <t>セイノウ</t>
    </rPh>
    <rPh sb="9" eb="12">
      <t>キジュンチ</t>
    </rPh>
    <phoneticPr fontId="1"/>
  </si>
  <si>
    <t>ー</t>
    <phoneticPr fontId="1"/>
  </si>
  <si>
    <t>[-]</t>
    <phoneticPr fontId="1"/>
  </si>
  <si>
    <t>住棟単位
外皮平均熱貫流率</t>
    <rPh sb="0" eb="2">
      <t>ジュウトウ</t>
    </rPh>
    <rPh sb="2" eb="4">
      <t>タンイ</t>
    </rPh>
    <rPh sb="5" eb="13">
      <t>ガイヒヘイキンネツカンリュウリツ</t>
    </rPh>
    <phoneticPr fontId="1"/>
  </si>
  <si>
    <t>住棟単位
冷房期平均日射熱取得率</t>
    <rPh sb="0" eb="2">
      <t>ジュウトウ</t>
    </rPh>
    <rPh sb="2" eb="4">
      <t>タンイ</t>
    </rPh>
    <rPh sb="5" eb="7">
      <t>レイボウ</t>
    </rPh>
    <rPh sb="7" eb="8">
      <t>キ</t>
    </rPh>
    <rPh sb="8" eb="10">
      <t>ヘイキン</t>
    </rPh>
    <rPh sb="10" eb="16">
      <t>ニッシャネツシュトクリツ</t>
    </rPh>
    <phoneticPr fontId="1"/>
  </si>
  <si>
    <t>断熱位置
（RC造のみ）
最下階床と外気床</t>
    <rPh sb="0" eb="2">
      <t>ダンネツ</t>
    </rPh>
    <rPh sb="2" eb="4">
      <t>イチ</t>
    </rPh>
    <rPh sb="8" eb="9">
      <t>ゾウ</t>
    </rPh>
    <rPh sb="13" eb="15">
      <t>サイカ</t>
    </rPh>
    <rPh sb="15" eb="16">
      <t>カイ</t>
    </rPh>
    <rPh sb="16" eb="17">
      <t>ユカ</t>
    </rPh>
    <rPh sb="18" eb="20">
      <t>ガイキ</t>
    </rPh>
    <rPh sb="20" eb="21">
      <t>ユカ</t>
    </rPh>
    <phoneticPr fontId="1"/>
  </si>
  <si>
    <t>断熱位置
（RC造のみ）
外壁と屋根</t>
    <rPh sb="0" eb="2">
      <t>ダンネツ</t>
    </rPh>
    <rPh sb="2" eb="4">
      <t>イチ</t>
    </rPh>
    <rPh sb="8" eb="9">
      <t>ゾウ</t>
    </rPh>
    <rPh sb="13" eb="15">
      <t>ガイヘキ</t>
    </rPh>
    <rPh sb="16" eb="18">
      <t>ヤネ</t>
    </rPh>
    <phoneticPr fontId="1"/>
  </si>
  <si>
    <t>・当該階が無い、または、当該階に住戸が無い場合は計算結果はありません（"-"と表記されています）。</t>
    <rPh sb="1" eb="3">
      <t>トウガイ</t>
    </rPh>
    <rPh sb="3" eb="4">
      <t>カイ</t>
    </rPh>
    <rPh sb="5" eb="6">
      <t>ナ</t>
    </rPh>
    <rPh sb="12" eb="14">
      <t>トウガイ</t>
    </rPh>
    <rPh sb="14" eb="15">
      <t>カイ</t>
    </rPh>
    <rPh sb="16" eb="18">
      <t>ジュウコ</t>
    </rPh>
    <rPh sb="19" eb="20">
      <t>ナ</t>
    </rPh>
    <rPh sb="21" eb="23">
      <t>バアイ</t>
    </rPh>
    <rPh sb="24" eb="26">
      <t>ケイサン</t>
    </rPh>
    <rPh sb="26" eb="28">
      <t>ケッカ</t>
    </rPh>
    <rPh sb="39" eb="41">
      <t>ヒョウキ</t>
    </rPh>
    <phoneticPr fontId="1"/>
  </si>
  <si>
    <t>・当該階の住戸数が１の場合、妻住戸（主方位＋90°側）のみとして、他の住戸の欄には"-"と表記されています。</t>
    <rPh sb="1" eb="3">
      <t>トウガイ</t>
    </rPh>
    <rPh sb="3" eb="4">
      <t>カイ</t>
    </rPh>
    <rPh sb="5" eb="7">
      <t>ジュウコ</t>
    </rPh>
    <rPh sb="7" eb="8">
      <t>スウ</t>
    </rPh>
    <rPh sb="11" eb="13">
      <t>バアイ</t>
    </rPh>
    <rPh sb="14" eb="15">
      <t>ツマ</t>
    </rPh>
    <rPh sb="15" eb="17">
      <t>ジュウコ</t>
    </rPh>
    <rPh sb="18" eb="19">
      <t>シュ</t>
    </rPh>
    <rPh sb="19" eb="21">
      <t>ホウイ</t>
    </rPh>
    <rPh sb="25" eb="26">
      <t>ガワ</t>
    </rPh>
    <rPh sb="33" eb="34">
      <t>ホカ</t>
    </rPh>
    <rPh sb="35" eb="37">
      <t>ジュウコ</t>
    </rPh>
    <rPh sb="38" eb="39">
      <t>ラン</t>
    </rPh>
    <rPh sb="45" eb="47">
      <t>ヒョウキ</t>
    </rPh>
    <phoneticPr fontId="1"/>
  </si>
  <si>
    <t>・当該階の住戸数が２の場合、妻住戸（主方位＋90°側）と妻住戸（主方位＋270°側）として、中住戸の欄には"-"と表記されています。</t>
    <rPh sb="1" eb="3">
      <t>トウガイ</t>
    </rPh>
    <rPh sb="3" eb="4">
      <t>カイ</t>
    </rPh>
    <rPh sb="5" eb="7">
      <t>ジュウコ</t>
    </rPh>
    <rPh sb="7" eb="8">
      <t>スウ</t>
    </rPh>
    <rPh sb="11" eb="13">
      <t>バアイ</t>
    </rPh>
    <rPh sb="46" eb="47">
      <t>ナカ</t>
    </rPh>
    <rPh sb="47" eb="49">
      <t>ジュウコ</t>
    </rPh>
    <rPh sb="50" eb="51">
      <t>ラン</t>
    </rPh>
    <rPh sb="57" eb="59">
      <t>ヒョウキ</t>
    </rPh>
    <phoneticPr fontId="1"/>
  </si>
  <si>
    <t>[MJ/年]</t>
    <rPh sb="4" eb="5">
      <t>ネン</t>
    </rPh>
    <phoneticPr fontId="1"/>
  </si>
  <si>
    <t>・当該階が無い、または、当該階に住戸が無い場合は空欄のままとしてください。</t>
    <rPh sb="1" eb="3">
      <t>トウガイ</t>
    </rPh>
    <rPh sb="3" eb="4">
      <t>カイ</t>
    </rPh>
    <rPh sb="5" eb="6">
      <t>ナ</t>
    </rPh>
    <rPh sb="12" eb="14">
      <t>トウガイ</t>
    </rPh>
    <rPh sb="14" eb="15">
      <t>カイ</t>
    </rPh>
    <rPh sb="16" eb="18">
      <t>ジュウコ</t>
    </rPh>
    <rPh sb="19" eb="20">
      <t>ナ</t>
    </rPh>
    <rPh sb="21" eb="23">
      <t>バアイ</t>
    </rPh>
    <rPh sb="24" eb="26">
      <t>クウラン</t>
    </rPh>
    <phoneticPr fontId="1"/>
  </si>
  <si>
    <t>1．入力</t>
    <rPh sb="2" eb="4">
      <t>ニュウリョク</t>
    </rPh>
    <phoneticPr fontId="1"/>
  </si>
  <si>
    <t>1.1　基本情報</t>
    <rPh sb="4" eb="6">
      <t>キホン</t>
    </rPh>
    <rPh sb="6" eb="8">
      <t>ジョウホウ</t>
    </rPh>
    <phoneticPr fontId="1"/>
  </si>
  <si>
    <t>1.2　建物形状</t>
    <rPh sb="4" eb="6">
      <t>タテモノ</t>
    </rPh>
    <rPh sb="6" eb="8">
      <t>ケイジョウ</t>
    </rPh>
    <phoneticPr fontId="1"/>
  </si>
  <si>
    <t>1.3　外皮仕様</t>
    <rPh sb="4" eb="6">
      <t>ガイヒ</t>
    </rPh>
    <rPh sb="6" eb="8">
      <t>シヨウ</t>
    </rPh>
    <phoneticPr fontId="1"/>
  </si>
  <si>
    <t>　・下記の情報を入力してください（各項目をクリックすると入力部分へジャンプします）。</t>
    <rPh sb="2" eb="4">
      <t>カキ</t>
    </rPh>
    <rPh sb="5" eb="7">
      <t>ジョウホウ</t>
    </rPh>
    <rPh sb="8" eb="10">
      <t>ニュウリョク</t>
    </rPh>
    <rPh sb="17" eb="20">
      <t>カクコウモク</t>
    </rPh>
    <rPh sb="28" eb="30">
      <t>ニュウリョク</t>
    </rPh>
    <rPh sb="30" eb="32">
      <t>ブブン</t>
    </rPh>
    <phoneticPr fontId="1"/>
  </si>
  <si>
    <t>　・本シートでは最大で30階までの建物を評価することができます。</t>
    <rPh sb="2" eb="3">
      <t>ホン</t>
    </rPh>
    <rPh sb="8" eb="10">
      <t>サイダイ</t>
    </rPh>
    <rPh sb="13" eb="14">
      <t>カイ</t>
    </rPh>
    <rPh sb="17" eb="19">
      <t>タテモノ</t>
    </rPh>
    <rPh sb="20" eb="22">
      <t>ヒョウカ</t>
    </rPh>
    <phoneticPr fontId="1"/>
  </si>
  <si>
    <t>2． 外皮性能の計算結果</t>
    <rPh sb="3" eb="5">
      <t>ガイヒ</t>
    </rPh>
    <rPh sb="5" eb="7">
      <t>セイノウ</t>
    </rPh>
    <rPh sb="8" eb="10">
      <t>ケイサン</t>
    </rPh>
    <rPh sb="10" eb="12">
      <t>ケッカ</t>
    </rPh>
    <phoneticPr fontId="1"/>
  </si>
  <si>
    <t>4．評価結果</t>
    <rPh sb="2" eb="4">
      <t>ヒョウカ</t>
    </rPh>
    <rPh sb="4" eb="6">
      <t>ケッカ</t>
    </rPh>
    <phoneticPr fontId="1"/>
  </si>
  <si>
    <r>
      <t>住棟単位η</t>
    </r>
    <r>
      <rPr>
        <vertAlign val="subscript"/>
        <sz val="10"/>
        <color theme="1"/>
        <rFont val="メイリオ"/>
        <family val="3"/>
        <charset val="128"/>
      </rPr>
      <t>AC</t>
    </r>
    <r>
      <rPr>
        <sz val="10"/>
        <color theme="1"/>
        <rFont val="メイリオ"/>
        <family val="2"/>
        <charset val="128"/>
      </rPr>
      <t>値</t>
    </r>
    <rPh sb="0" eb="2">
      <t>ジュウトウ</t>
    </rPh>
    <rPh sb="2" eb="4">
      <t>タンイ</t>
    </rPh>
    <rPh sb="7" eb="8">
      <t>アタイ</t>
    </rPh>
    <phoneticPr fontId="1"/>
  </si>
  <si>
    <t>住棟単位のBEI（住戸部分のみ）</t>
    <rPh sb="0" eb="2">
      <t>ジュウトウ</t>
    </rPh>
    <rPh sb="2" eb="4">
      <t>タンイ</t>
    </rPh>
    <phoneticPr fontId="1"/>
  </si>
  <si>
    <t>住棟単位のBEI（共用部等を含む）</t>
    <rPh sb="0" eb="2">
      <t>ジュウトウ</t>
    </rPh>
    <rPh sb="2" eb="4">
      <t>タンイ</t>
    </rPh>
    <rPh sb="9" eb="12">
      <t>キョウヨウブ</t>
    </rPh>
    <rPh sb="12" eb="13">
      <t>トウ</t>
    </rPh>
    <rPh sb="14" eb="15">
      <t>フク</t>
    </rPh>
    <phoneticPr fontId="1"/>
  </si>
  <si>
    <r>
      <t>住棟単位U</t>
    </r>
    <r>
      <rPr>
        <vertAlign val="subscript"/>
        <sz val="10"/>
        <color theme="1"/>
        <rFont val="メイリオ"/>
        <family val="3"/>
        <charset val="128"/>
      </rPr>
      <t>A</t>
    </r>
    <r>
      <rPr>
        <sz val="10"/>
        <color theme="1"/>
        <rFont val="メイリオ"/>
        <family val="2"/>
        <charset val="128"/>
      </rPr>
      <t>値　</t>
    </r>
    <r>
      <rPr>
        <sz val="10"/>
        <color theme="1"/>
        <rFont val="メイリオ"/>
        <family val="3"/>
        <charset val="128"/>
      </rPr>
      <t>[W/(㎡K)]</t>
    </r>
  </si>
  <si>
    <t>MJ/年</t>
    <rPh sb="3" eb="4">
      <t>ネン</t>
    </rPh>
    <phoneticPr fontId="1"/>
  </si>
  <si>
    <t>住戸部分の設計一次エネルギー消費量（その他除く）</t>
    <rPh sb="0" eb="2">
      <t>ジュウコ</t>
    </rPh>
    <rPh sb="2" eb="4">
      <t>ブブン</t>
    </rPh>
    <rPh sb="5" eb="7">
      <t>セッケイ</t>
    </rPh>
    <rPh sb="7" eb="9">
      <t>イチジ</t>
    </rPh>
    <rPh sb="14" eb="17">
      <t>ショウヒリョウ</t>
    </rPh>
    <rPh sb="20" eb="21">
      <t>タ</t>
    </rPh>
    <rPh sb="21" eb="22">
      <t>ノゾ</t>
    </rPh>
    <phoneticPr fontId="1"/>
  </si>
  <si>
    <t>住戸部分の基準一次エネルギー消費量（その他除く）</t>
    <rPh sb="0" eb="2">
      <t>ジュウコ</t>
    </rPh>
    <rPh sb="2" eb="4">
      <t>ブブン</t>
    </rPh>
    <rPh sb="5" eb="7">
      <t>キジュン</t>
    </rPh>
    <rPh sb="7" eb="9">
      <t>イチジ</t>
    </rPh>
    <rPh sb="14" eb="17">
      <t>ショウヒリョウ</t>
    </rPh>
    <rPh sb="20" eb="21">
      <t>タ</t>
    </rPh>
    <rPh sb="21" eb="22">
      <t>ノゾ</t>
    </rPh>
    <phoneticPr fontId="1"/>
  </si>
  <si>
    <t>-</t>
    <phoneticPr fontId="1"/>
  </si>
  <si>
    <t>住戸部分の設計一次エネルギー消費量（その他除く）の合計</t>
    <rPh sb="0" eb="2">
      <t>ジュウコ</t>
    </rPh>
    <rPh sb="2" eb="4">
      <t>ブブン</t>
    </rPh>
    <rPh sb="5" eb="7">
      <t>セッケイ</t>
    </rPh>
    <rPh sb="7" eb="9">
      <t>イチジ</t>
    </rPh>
    <rPh sb="14" eb="17">
      <t>ショウヒリョウ</t>
    </rPh>
    <rPh sb="20" eb="21">
      <t>タ</t>
    </rPh>
    <rPh sb="21" eb="22">
      <t>ノゾ</t>
    </rPh>
    <rPh sb="25" eb="27">
      <t>ゴウケイ</t>
    </rPh>
    <phoneticPr fontId="1"/>
  </si>
  <si>
    <t>住戸部分の基準一次エネルギー消費量（その他除く）の合計</t>
    <rPh sb="0" eb="2">
      <t>ジュウコ</t>
    </rPh>
    <rPh sb="2" eb="4">
      <t>ブブン</t>
    </rPh>
    <rPh sb="5" eb="7">
      <t>キジュン</t>
    </rPh>
    <rPh sb="7" eb="9">
      <t>イチジ</t>
    </rPh>
    <rPh sb="14" eb="17">
      <t>ショウヒリョウ</t>
    </rPh>
    <rPh sb="20" eb="21">
      <t>タ</t>
    </rPh>
    <rPh sb="21" eb="22">
      <t>ノゾ</t>
    </rPh>
    <rPh sb="25" eb="27">
      <t>ゴウケイ</t>
    </rPh>
    <phoneticPr fontId="1"/>
  </si>
  <si>
    <t>住棟単位のBEI（住戸部分のみ）</t>
    <rPh sb="0" eb="2">
      <t>ジュウトウ</t>
    </rPh>
    <rPh sb="2" eb="4">
      <t>タンイ</t>
    </rPh>
    <rPh sb="9" eb="13">
      <t>ジュウコブブン</t>
    </rPh>
    <phoneticPr fontId="1"/>
  </si>
  <si>
    <t>室の床面積の比率</t>
    <rPh sb="0" eb="1">
      <t>シツ</t>
    </rPh>
    <rPh sb="2" eb="3">
      <t>ユカ</t>
    </rPh>
    <rPh sb="3" eb="5">
      <t>メンセキ</t>
    </rPh>
    <rPh sb="6" eb="7">
      <t>ヒ</t>
    </rPh>
    <rPh sb="7" eb="8">
      <t>リツ</t>
    </rPh>
    <phoneticPr fontId="1"/>
  </si>
  <si>
    <t>（1）建物全体</t>
    <rPh sb="3" eb="5">
      <t>タテモノ</t>
    </rPh>
    <rPh sb="5" eb="7">
      <t>ゼンタイ</t>
    </rPh>
    <phoneticPr fontId="1"/>
  </si>
  <si>
    <t>（2）各階</t>
    <rPh sb="3" eb="5">
      <t>カクカイ</t>
    </rPh>
    <phoneticPr fontId="1"/>
  </si>
  <si>
    <t>基準判定</t>
    <rPh sb="0" eb="2">
      <t>キジュン</t>
    </rPh>
    <rPh sb="2" eb="4">
      <t>ハンテイ</t>
    </rPh>
    <phoneticPr fontId="1"/>
  </si>
  <si>
    <t>階</t>
    <rPh sb="0" eb="1">
      <t>カイ</t>
    </rPh>
    <phoneticPr fontId="1"/>
  </si>
  <si>
    <t>階層fにおける階高</t>
    <rPh sb="0" eb="2">
      <t>カイソウ</t>
    </rPh>
    <rPh sb="7" eb="9">
      <t>カイダカ</t>
    </rPh>
    <phoneticPr fontId="1"/>
  </si>
  <si>
    <t>H_f</t>
    <phoneticPr fontId="1"/>
  </si>
  <si>
    <t>主開口方位から時計回りに0°の方向</t>
  </si>
  <si>
    <t>主開口方位から時計回りに90°の方向</t>
    <phoneticPr fontId="1"/>
  </si>
  <si>
    <t>主開口方位から時計回りに180°の方向</t>
    <phoneticPr fontId="1"/>
  </si>
  <si>
    <t>主開口方位から時計回りに270°の方向</t>
    <phoneticPr fontId="1"/>
  </si>
  <si>
    <t>階層fにおける単位住戸の外気に接する床面積の合計</t>
    <rPh sb="0" eb="2">
      <t>カイソウ</t>
    </rPh>
    <rPh sb="7" eb="9">
      <t>タンイ</t>
    </rPh>
    <rPh sb="9" eb="11">
      <t>ジュウコ</t>
    </rPh>
    <rPh sb="12" eb="14">
      <t>ガイキ</t>
    </rPh>
    <rPh sb="15" eb="16">
      <t>セッ</t>
    </rPh>
    <rPh sb="18" eb="21">
      <t>ユカメンセキ</t>
    </rPh>
    <rPh sb="22" eb="24">
      <t>ゴウケイ</t>
    </rPh>
    <phoneticPr fontId="1"/>
  </si>
  <si>
    <t>階層fにおける単位住戸の屋根面積の合計</t>
    <rPh sb="0" eb="2">
      <t>カイソウ</t>
    </rPh>
    <rPh sb="7" eb="9">
      <t>タンイ</t>
    </rPh>
    <rPh sb="9" eb="11">
      <t>ジュウコ</t>
    </rPh>
    <rPh sb="12" eb="14">
      <t>ヤネ</t>
    </rPh>
    <rPh sb="14" eb="16">
      <t>メンセキ</t>
    </rPh>
    <rPh sb="17" eb="19">
      <t>ゴウケイ</t>
    </rPh>
    <phoneticPr fontId="1"/>
  </si>
  <si>
    <t>階層fにおける単位住戸の窓面積の合計</t>
    <phoneticPr fontId="1"/>
  </si>
  <si>
    <t>階層fにおける単位住戸iの主開口方位から時計回りに0°の方向に面した外壁面積</t>
    <phoneticPr fontId="1"/>
  </si>
  <si>
    <t>階層fにおける単位住戸iの主開口方位から時計回りに90°の方向に面した外壁面積</t>
    <phoneticPr fontId="1"/>
  </si>
  <si>
    <t>階層fにおける単位住戸iの主開口方位から時計回りに180°の方向に面した外壁面積</t>
    <phoneticPr fontId="1"/>
  </si>
  <si>
    <t>階層fにおける単位住戸iの床面積</t>
    <rPh sb="0" eb="2">
      <t>カイソウ</t>
    </rPh>
    <rPh sb="7" eb="9">
      <t>タンイ</t>
    </rPh>
    <rPh sb="9" eb="11">
      <t>ジュウコ</t>
    </rPh>
    <rPh sb="13" eb="16">
      <t>ユカメンセキ</t>
    </rPh>
    <phoneticPr fontId="1"/>
  </si>
  <si>
    <t>A_floor,f,i</t>
    <phoneticPr fontId="1"/>
  </si>
  <si>
    <t>階層fにおける単位住戸iの主たる居室の床面積</t>
    <rPh sb="0" eb="2">
      <t>カイソウ</t>
    </rPh>
    <rPh sb="7" eb="9">
      <t>タンイ</t>
    </rPh>
    <rPh sb="9" eb="11">
      <t>ジュウコ</t>
    </rPh>
    <rPh sb="13" eb="14">
      <t>シュ</t>
    </rPh>
    <rPh sb="16" eb="18">
      <t>キョシツ</t>
    </rPh>
    <rPh sb="19" eb="22">
      <t>ユカメンセキ</t>
    </rPh>
    <phoneticPr fontId="1"/>
  </si>
  <si>
    <t>A_MR,f,i</t>
    <phoneticPr fontId="1"/>
  </si>
  <si>
    <t>階層fにおける単位住戸iのその他の居室の床面積</t>
    <rPh sb="0" eb="2">
      <t>カイソウ</t>
    </rPh>
    <rPh sb="7" eb="9">
      <t>タンイ</t>
    </rPh>
    <rPh sb="9" eb="11">
      <t>ジュウコ</t>
    </rPh>
    <rPh sb="15" eb="16">
      <t>ホカ</t>
    </rPh>
    <rPh sb="17" eb="19">
      <t>キョシツ</t>
    </rPh>
    <rPh sb="20" eb="23">
      <t>ユカメンセキ</t>
    </rPh>
    <phoneticPr fontId="1"/>
  </si>
  <si>
    <t>A_OR,f,i</t>
    <phoneticPr fontId="1"/>
  </si>
  <si>
    <t>階層fにおける単位住戸iの屋根面積</t>
    <rPh sb="0" eb="2">
      <t>カイソウ</t>
    </rPh>
    <rPh sb="7" eb="9">
      <t>タンイ</t>
    </rPh>
    <rPh sb="9" eb="11">
      <t>ジュウコ</t>
    </rPh>
    <rPh sb="13" eb="15">
      <t>ヤネ</t>
    </rPh>
    <rPh sb="15" eb="17">
      <t>メンセキ</t>
    </rPh>
    <phoneticPr fontId="1"/>
  </si>
  <si>
    <t>A_roof,f,i</t>
    <phoneticPr fontId="1"/>
  </si>
  <si>
    <t>階層fにおける単位住戸iの外気に接する床面積</t>
    <phoneticPr fontId="1"/>
  </si>
  <si>
    <t>A_window,0,f,i</t>
    <phoneticPr fontId="1"/>
  </si>
  <si>
    <t>A_window,90,f,i</t>
    <phoneticPr fontId="1"/>
  </si>
  <si>
    <t>階層fにおける単位住戸iの主開口方位から時計回りに0°の方向に面した窓面積</t>
    <phoneticPr fontId="1"/>
  </si>
  <si>
    <t>階層fにおける単位住戸iの主開口方位から時計回りに90°の方向に面した窓面積</t>
    <phoneticPr fontId="1"/>
  </si>
  <si>
    <t>階層fにおける単位住戸iの主開口方位から時計回りに180°の方向に面した窓面積</t>
    <phoneticPr fontId="1"/>
  </si>
  <si>
    <t>A_window,180,f,i</t>
    <phoneticPr fontId="1"/>
  </si>
  <si>
    <t>階層fにおける単位住戸iの主開口方位から時計回りに270°の方向に面した窓面積</t>
    <phoneticPr fontId="1"/>
  </si>
  <si>
    <t>A_window,270,f,i</t>
    <phoneticPr fontId="1"/>
  </si>
  <si>
    <t>階層fにおける単位住戸iの主開口方位から時計回りに0°の方向に面した玄関ドア面積</t>
    <rPh sb="0" eb="2">
      <t>カイソウ</t>
    </rPh>
    <rPh sb="7" eb="9">
      <t>タンイ</t>
    </rPh>
    <rPh sb="9" eb="11">
      <t>ジュウコ</t>
    </rPh>
    <rPh sb="34" eb="36">
      <t>ゲンカン</t>
    </rPh>
    <rPh sb="38" eb="40">
      <t>メンセキ</t>
    </rPh>
    <phoneticPr fontId="1"/>
  </si>
  <si>
    <t>A_door,0,f,i</t>
    <phoneticPr fontId="1"/>
  </si>
  <si>
    <t>階層fにおける単位住戸iの主開口方位から時計回りに90°の方向に面した玄関ドア面積</t>
    <rPh sb="0" eb="2">
      <t>カイソウ</t>
    </rPh>
    <rPh sb="7" eb="9">
      <t>タンイ</t>
    </rPh>
    <rPh sb="9" eb="11">
      <t>ジュウコ</t>
    </rPh>
    <rPh sb="35" eb="37">
      <t>ゲンカン</t>
    </rPh>
    <rPh sb="39" eb="41">
      <t>メンセキ</t>
    </rPh>
    <phoneticPr fontId="1"/>
  </si>
  <si>
    <t>A_door,90,f,i</t>
    <phoneticPr fontId="1"/>
  </si>
  <si>
    <t>階層fにおける単位住戸iの主開口方位から時計回りに180°の方向に面した玄関ドア面積</t>
    <rPh sb="0" eb="2">
      <t>カイソウ</t>
    </rPh>
    <rPh sb="7" eb="9">
      <t>タンイ</t>
    </rPh>
    <rPh sb="9" eb="11">
      <t>ジュウコ</t>
    </rPh>
    <rPh sb="36" eb="38">
      <t>ゲンカン</t>
    </rPh>
    <rPh sb="40" eb="42">
      <t>メンセキ</t>
    </rPh>
    <phoneticPr fontId="1"/>
  </si>
  <si>
    <t>A_door,180,f,i</t>
    <phoneticPr fontId="1"/>
  </si>
  <si>
    <t>階層fにおける単位住戸iの主開口方位から時計回りに270°の方向に面した玄関ドア面積</t>
    <rPh sb="0" eb="2">
      <t>カイソウ</t>
    </rPh>
    <rPh sb="7" eb="9">
      <t>タンイ</t>
    </rPh>
    <rPh sb="9" eb="11">
      <t>ジュウコ</t>
    </rPh>
    <rPh sb="36" eb="38">
      <t>ゲンカン</t>
    </rPh>
    <rPh sb="40" eb="42">
      <t>メンセキ</t>
    </rPh>
    <phoneticPr fontId="1"/>
  </si>
  <si>
    <t>A_door,270,f,i</t>
    <phoneticPr fontId="1"/>
  </si>
  <si>
    <t>階層fにおける単位住戸iの主開口方位から時計回りに180°の方向に面した界壁面積</t>
    <phoneticPr fontId="1"/>
  </si>
  <si>
    <t>階層fにおける単位住戸iの主開口方位から時計回りに0°の方向に面した界壁面積</t>
    <phoneticPr fontId="1"/>
  </si>
  <si>
    <t>階層fにおける単位住戸iの主開口方位から時計回りに90°の方向に面した界壁面積</t>
    <phoneticPr fontId="1"/>
  </si>
  <si>
    <t>階層fにおける単位住戸iの主開口方位から時計回りに270°の方向に面した界壁面積</t>
    <phoneticPr fontId="1"/>
  </si>
  <si>
    <t>階層fにおける単位住戸iの界床面積</t>
    <phoneticPr fontId="1"/>
  </si>
  <si>
    <t>A_env,f,i</t>
    <phoneticPr fontId="1"/>
  </si>
  <si>
    <t>㎡</t>
  </si>
  <si>
    <t>階層fにおける単位住戸の界床面積の合計</t>
    <rPh sb="0" eb="2">
      <t>カイソウ</t>
    </rPh>
    <rPh sb="7" eb="9">
      <t>タンイ</t>
    </rPh>
    <rPh sb="9" eb="11">
      <t>ジュウコ</t>
    </rPh>
    <rPh sb="12" eb="13">
      <t>カイ</t>
    </rPh>
    <rPh sb="13" eb="14">
      <t>ユカ</t>
    </rPh>
    <rPh sb="14" eb="16">
      <t>メンセキ</t>
    </rPh>
    <rPh sb="17" eb="19">
      <t>ゴウケイ</t>
    </rPh>
    <phoneticPr fontId="1"/>
  </si>
  <si>
    <t>A_roof,total,f</t>
    <phoneticPr fontId="1"/>
  </si>
  <si>
    <t>L_HB,owall-owall,0-90,f,i</t>
    <phoneticPr fontId="1"/>
  </si>
  <si>
    <t>L_HB,owall-owall,90-180,f,i</t>
    <phoneticPr fontId="1"/>
  </si>
  <si>
    <t>L_HB,owall-owall,180-270,f,i</t>
    <phoneticPr fontId="1"/>
  </si>
  <si>
    <t>L_HB,owall-owall,270-0,f,i</t>
    <phoneticPr fontId="1"/>
  </si>
  <si>
    <t>L_HB,roof-owall,top-0,oc,f,i</t>
    <phoneticPr fontId="1"/>
  </si>
  <si>
    <t>L_HB,roof-owall,top-0,ic_t,f,i</t>
    <phoneticPr fontId="1"/>
  </si>
  <si>
    <t>L_HB,roof-owall,top-0,ic_b,f,i</t>
    <phoneticPr fontId="1"/>
  </si>
  <si>
    <t>L_HB,roof-owall,top-90,oc,f,i</t>
    <phoneticPr fontId="1"/>
  </si>
  <si>
    <t>L_HB,roof-owall,top-180,oc,f,i</t>
    <phoneticPr fontId="1"/>
  </si>
  <si>
    <t>L_HB,roof-owall,top-270,oc,f,i</t>
    <phoneticPr fontId="1"/>
  </si>
  <si>
    <t>L_HB,owall-ofloor,0-bottom,ic_t,f,i</t>
    <phoneticPr fontId="1"/>
  </si>
  <si>
    <t>L_HB,owall-ofloor,0-bottom,ic_b,f,i</t>
    <phoneticPr fontId="1"/>
  </si>
  <si>
    <t>L_HB,owall-ofloor,0-bottom,oc,f,i</t>
    <phoneticPr fontId="1"/>
  </si>
  <si>
    <t>L_HB,owall-ofloor,90-bottom,oc,f,i</t>
    <phoneticPr fontId="1"/>
  </si>
  <si>
    <t>L_HB,owall-ofloor,180-bottom,oc,f,i</t>
    <phoneticPr fontId="1"/>
  </si>
  <si>
    <t>L_HB,owall-ofloor,270-bottom,oc,f,i</t>
    <phoneticPr fontId="1"/>
  </si>
  <si>
    <t>l_frnt,total,f</t>
    <phoneticPr fontId="1"/>
  </si>
  <si>
    <t>l_dpth,total,f</t>
    <phoneticPr fontId="1"/>
  </si>
  <si>
    <t>階層fにおける住棟の間口方向に面した住戸部分全体の外周の辺の長さ</t>
    <phoneticPr fontId="1"/>
  </si>
  <si>
    <t>階層fにおける住棟の奥行き方向に面した住戸部分全体の外周の辺の長さ</t>
    <phoneticPr fontId="1"/>
  </si>
  <si>
    <t>L_HB,owall-iwall,0-90,f,i</t>
    <phoneticPr fontId="1"/>
  </si>
  <si>
    <t>L_HB,owall-iwall,0-270,f,i</t>
    <phoneticPr fontId="1"/>
  </si>
  <si>
    <t>L_HB,owall-iwall,180-90,f,i</t>
    <phoneticPr fontId="1"/>
  </si>
  <si>
    <t>L_HB,owall-iwall,180-270,f,i</t>
    <phoneticPr fontId="1"/>
  </si>
  <si>
    <t>L'_HB,owall-iwall,0-90,f,i</t>
    <phoneticPr fontId="1"/>
  </si>
  <si>
    <t>L'_HB,owall-iwall,90-0,f,i</t>
    <phoneticPr fontId="1"/>
  </si>
  <si>
    <t>L'_HB,owall-iwall,180-90,f,i</t>
    <phoneticPr fontId="1"/>
  </si>
  <si>
    <t>L'_HB,owall-iwall,270-0,f,i</t>
    <phoneticPr fontId="1"/>
  </si>
  <si>
    <t>L_HB,roof-iwall,top-90,f,i</t>
    <phoneticPr fontId="1"/>
  </si>
  <si>
    <t>L_HB,roof-iwall,top-270,f,i</t>
    <phoneticPr fontId="1"/>
  </si>
  <si>
    <t>L'_HB,roof-iwall,top-90,f,i</t>
    <phoneticPr fontId="1"/>
  </si>
  <si>
    <t>L'_HB,roof-iwall,top-0,f,i</t>
    <phoneticPr fontId="1"/>
  </si>
  <si>
    <t>L_HB,owall-ifloor,0-bottom,t,f,i</t>
    <phoneticPr fontId="1"/>
  </si>
  <si>
    <t>L_HB,owall-ifloor,0-bottom,b,f,i</t>
    <phoneticPr fontId="1"/>
  </si>
  <si>
    <t>L_HB,owall-ifloor,90-bottom,t,f,i</t>
    <phoneticPr fontId="1"/>
  </si>
  <si>
    <t>L_HB,owall-ifloor,90-bottom,b,f,i</t>
    <phoneticPr fontId="1"/>
  </si>
  <si>
    <t>L_HB,owall-ifloor,180-bottom,t,f,i</t>
    <phoneticPr fontId="1"/>
  </si>
  <si>
    <t>L_HB,owall-ifloor,180-bottom,b,f,i</t>
    <phoneticPr fontId="1"/>
  </si>
  <si>
    <t>L_HB,owall-ifloor,270-bottom,t,f,i</t>
    <phoneticPr fontId="1"/>
  </si>
  <si>
    <t>L_HB,owall-ifloor,270-bottom,b,f,i</t>
    <phoneticPr fontId="1"/>
  </si>
  <si>
    <t>L_HB,iwall-ofloor,90-bottom,f,i</t>
    <phoneticPr fontId="1"/>
  </si>
  <si>
    <t>L_HB,iwall-ofloor,270-bottom,f,i</t>
    <phoneticPr fontId="1"/>
  </si>
  <si>
    <t>L'_HB,iwall-ofloor,90-bottom,f,i</t>
    <phoneticPr fontId="1"/>
  </si>
  <si>
    <t>L'_HB,iwall-ofloor,0-bottom,f,i</t>
    <phoneticPr fontId="1"/>
  </si>
  <si>
    <t>L_HB,owall-ufloor,0-bottom,f,i</t>
    <phoneticPr fontId="1"/>
  </si>
  <si>
    <t>L_HB,owall-ufloor,90-bottom,f,i</t>
    <phoneticPr fontId="1"/>
  </si>
  <si>
    <t>L_HB,owall-ufloor,180-bottom,f,i</t>
    <phoneticPr fontId="1"/>
  </si>
  <si>
    <t>L_HB,owall-ufloor,270-bottom,f,i</t>
    <phoneticPr fontId="1"/>
  </si>
  <si>
    <t>L_HB,iwall-ufloor,90-bottom,f,i</t>
    <phoneticPr fontId="1"/>
  </si>
  <si>
    <t>L_HB,iwall-ufloor,270-bottom,f,i</t>
    <phoneticPr fontId="1"/>
  </si>
  <si>
    <t>L'_HB,iwall-ufloor,90-bottom,f,i</t>
    <phoneticPr fontId="1"/>
  </si>
  <si>
    <t>L'_HB,iwall-ufloor,0-bottom,f,i</t>
    <phoneticPr fontId="1"/>
  </si>
  <si>
    <t>U_roof</t>
    <phoneticPr fontId="1"/>
  </si>
  <si>
    <t>U_celling</t>
    <phoneticPr fontId="1"/>
  </si>
  <si>
    <t>U_ofloor</t>
    <phoneticPr fontId="1"/>
  </si>
  <si>
    <t>U_ufloor</t>
    <phoneticPr fontId="1"/>
  </si>
  <si>
    <t>U_ifloor</t>
    <phoneticPr fontId="1"/>
  </si>
  <si>
    <t>U_owall</t>
    <phoneticPr fontId="1"/>
  </si>
  <si>
    <t>U_iwall</t>
    <phoneticPr fontId="1"/>
  </si>
  <si>
    <t>U_window</t>
    <phoneticPr fontId="1"/>
  </si>
  <si>
    <t>U_door</t>
    <phoneticPr fontId="1"/>
  </si>
  <si>
    <t>H_OS</t>
    <phoneticPr fontId="1"/>
  </si>
  <si>
    <t>H_180</t>
    <phoneticPr fontId="1"/>
  </si>
  <si>
    <t>H_IS</t>
    <phoneticPr fontId="1"/>
  </si>
  <si>
    <t>H_MS</t>
    <phoneticPr fontId="1"/>
  </si>
  <si>
    <t>外気に通じる床裏</t>
    <rPh sb="0" eb="2">
      <t>ガイキ</t>
    </rPh>
    <rPh sb="3" eb="4">
      <t>ツウ</t>
    </rPh>
    <rPh sb="6" eb="7">
      <t>ユカ</t>
    </rPh>
    <rPh sb="7" eb="8">
      <t>ウラ</t>
    </rPh>
    <phoneticPr fontId="1"/>
  </si>
  <si>
    <t>住戸と同様の熱的環境の空間</t>
    <rPh sb="0" eb="2">
      <t>ジュウコ</t>
    </rPh>
    <rPh sb="3" eb="5">
      <t>ドウヨウ</t>
    </rPh>
    <rPh sb="6" eb="8">
      <t>ネツテキ</t>
    </rPh>
    <rPh sb="8" eb="10">
      <t>カンキョウ</t>
    </rPh>
    <rPh sb="11" eb="13">
      <t>クウカン</t>
    </rPh>
    <phoneticPr fontId="1"/>
  </si>
  <si>
    <t>主開口方位から時計周りに180°の方向に面した部位の隣接空間</t>
    <rPh sb="0" eb="1">
      <t>シュ</t>
    </rPh>
    <rPh sb="1" eb="3">
      <t>カイコウ</t>
    </rPh>
    <rPh sb="3" eb="5">
      <t>ホウイ</t>
    </rPh>
    <rPh sb="7" eb="9">
      <t>トケイ</t>
    </rPh>
    <rPh sb="9" eb="10">
      <t>マワ</t>
    </rPh>
    <rPh sb="17" eb="19">
      <t>ホウコウ</t>
    </rPh>
    <rPh sb="20" eb="21">
      <t>メン</t>
    </rPh>
    <rPh sb="23" eb="25">
      <t>ブイ</t>
    </rPh>
    <rPh sb="26" eb="28">
      <t>リンセツ</t>
    </rPh>
    <rPh sb="28" eb="30">
      <t>クウカン</t>
    </rPh>
    <phoneticPr fontId="1"/>
  </si>
  <si>
    <t>外気</t>
    <rPh sb="0" eb="2">
      <t>ガイキ</t>
    </rPh>
    <phoneticPr fontId="1"/>
  </si>
  <si>
    <t>(3) 屋根と界壁又は室内壁による熱橋</t>
  </si>
  <si>
    <t>(3) 屋根と界壁又は室内壁による熱橋</t>
    <phoneticPr fontId="1"/>
  </si>
  <si>
    <t>(1) 屋根と外壁による出隅部の熱橋</t>
  </si>
  <si>
    <t>(1) 屋根と外壁による出隅部の熱橋</t>
    <phoneticPr fontId="1"/>
  </si>
  <si>
    <t>(2) 屋根と外壁による入隅部の熱橋</t>
  </si>
  <si>
    <t>(2) 屋根と外壁による入隅部の熱橋</t>
    <phoneticPr fontId="1"/>
  </si>
  <si>
    <t>(4) 外壁同士による熱橋</t>
  </si>
  <si>
    <t>(4) 外壁同士による熱橋</t>
    <rPh sb="11" eb="13">
      <t>ネッキョウ</t>
    </rPh>
    <phoneticPr fontId="1"/>
  </si>
  <si>
    <t>(5) 外壁と界壁又は室内壁による熱橋</t>
  </si>
  <si>
    <t>(5) 外壁と界壁又は室内壁による熱橋</t>
    <phoneticPr fontId="1"/>
  </si>
  <si>
    <t>(6) 外壁と界床による熱橋</t>
  </si>
  <si>
    <t>(6) 外壁と界床による熱橋</t>
    <phoneticPr fontId="1"/>
  </si>
  <si>
    <t>(8) 外壁と外気に接する床の出隅部による熱橋</t>
  </si>
  <si>
    <t>(8) 外壁と外気に接する床の出隅部による熱橋</t>
    <phoneticPr fontId="1"/>
  </si>
  <si>
    <t>(9) 外壁と外気に接する床の入隅部による熱橋</t>
  </si>
  <si>
    <t>(9) 外壁と外気に接する床の入隅部による熱橋</t>
    <phoneticPr fontId="1"/>
  </si>
  <si>
    <t>(11)界壁又は室内壁と外気に接する床による熱橋</t>
  </si>
  <si>
    <t>(11)界壁又は室内壁と外気に接する床による熱橋</t>
    <phoneticPr fontId="1"/>
  </si>
  <si>
    <t>ψ_HB,owall-owall</t>
    <phoneticPr fontId="1"/>
  </si>
  <si>
    <t>ψ_HB,roof-owall,oc</t>
    <phoneticPr fontId="1"/>
  </si>
  <si>
    <t>ψ_HB,owall-ofloor,oc</t>
    <phoneticPr fontId="1"/>
  </si>
  <si>
    <t>ψ_HB,owall-iwall</t>
    <phoneticPr fontId="1"/>
  </si>
  <si>
    <t>ψ_HB,roof-iwall</t>
    <phoneticPr fontId="1"/>
  </si>
  <si>
    <t>ψ_HB,owall-ifloor</t>
    <phoneticPr fontId="1"/>
  </si>
  <si>
    <t>ψ_HB,iwall-ofloor</t>
    <phoneticPr fontId="1"/>
  </si>
  <si>
    <t>ψ_HB,roof-owall,ic</t>
    <phoneticPr fontId="1"/>
  </si>
  <si>
    <t>ψ_HB,owall-ofloor,ic</t>
    <phoneticPr fontId="1"/>
  </si>
  <si>
    <t>ψ_HB,owall-ufloor</t>
    <phoneticPr fontId="1"/>
  </si>
  <si>
    <t>ψ_HB,iwall-ufloor</t>
    <phoneticPr fontId="1"/>
  </si>
  <si>
    <t>ψ_HB,owall-ufloor</t>
    <phoneticPr fontId="1"/>
  </si>
  <si>
    <t>上階側界床</t>
    <rPh sb="0" eb="2">
      <t>ジョウカイ</t>
    </rPh>
    <rPh sb="2" eb="3">
      <t>ガワ</t>
    </rPh>
    <rPh sb="3" eb="4">
      <t>カイ</t>
    </rPh>
    <rPh sb="4" eb="5">
      <t>ユカ</t>
    </rPh>
    <phoneticPr fontId="1"/>
  </si>
  <si>
    <t>外気に接する床</t>
    <rPh sb="0" eb="2">
      <t>ガイキ</t>
    </rPh>
    <rPh sb="3" eb="4">
      <t>セッ</t>
    </rPh>
    <rPh sb="6" eb="7">
      <t>ユカ</t>
    </rPh>
    <phoneticPr fontId="1"/>
  </si>
  <si>
    <t>上階側界床における単位温度差あたりの熱損失量</t>
    <rPh sb="0" eb="2">
      <t>ジョウカイ</t>
    </rPh>
    <rPh sb="2" eb="3">
      <t>ガワ</t>
    </rPh>
    <rPh sb="3" eb="4">
      <t>カイ</t>
    </rPh>
    <rPh sb="4" eb="5">
      <t>ユカ</t>
    </rPh>
    <rPh sb="9" eb="11">
      <t>タンイ</t>
    </rPh>
    <rPh sb="11" eb="14">
      <t>オンドサ</t>
    </rPh>
    <rPh sb="18" eb="19">
      <t>ネツ</t>
    </rPh>
    <rPh sb="19" eb="21">
      <t>ソンシツ</t>
    </rPh>
    <rPh sb="21" eb="22">
      <t>リョウ</t>
    </rPh>
    <phoneticPr fontId="1"/>
  </si>
  <si>
    <t>外気に接する床における単位温度差あたりの熱損失量</t>
    <rPh sb="0" eb="2">
      <t>ガイキ</t>
    </rPh>
    <rPh sb="3" eb="4">
      <t>セッ</t>
    </rPh>
    <rPh sb="6" eb="7">
      <t>ユカ</t>
    </rPh>
    <rPh sb="11" eb="13">
      <t>タンイ</t>
    </rPh>
    <rPh sb="13" eb="16">
      <t>オンドサ</t>
    </rPh>
    <rPh sb="20" eb="21">
      <t>ネツ</t>
    </rPh>
    <rPh sb="21" eb="23">
      <t>ソンシツ</t>
    </rPh>
    <rPh sb="23" eb="24">
      <t>リョウ</t>
    </rPh>
    <phoneticPr fontId="1"/>
  </si>
  <si>
    <t>A_ufloor,f,i</t>
    <phoneticPr fontId="1"/>
  </si>
  <si>
    <t>A_ifloor,f,i</t>
    <phoneticPr fontId="1"/>
  </si>
  <si>
    <t>A_ufloor,total,f</t>
    <phoneticPr fontId="1"/>
  </si>
  <si>
    <t>A_ofloor,total,f</t>
    <phoneticPr fontId="1"/>
  </si>
  <si>
    <t>A_ifloor,total,f</t>
    <phoneticPr fontId="1"/>
  </si>
  <si>
    <t>A_ofloor,f,i</t>
    <phoneticPr fontId="1"/>
  </si>
  <si>
    <t>A_iwall,0,f,i</t>
    <phoneticPr fontId="1"/>
  </si>
  <si>
    <t>A_iwall,90,f,i</t>
    <phoneticPr fontId="1"/>
  </si>
  <si>
    <t>A_iwall,180,f,i</t>
    <phoneticPr fontId="1"/>
  </si>
  <si>
    <t>A_iwall,270,f,i</t>
    <phoneticPr fontId="1"/>
  </si>
  <si>
    <t>A_owall,0,f,i</t>
    <phoneticPr fontId="1"/>
  </si>
  <si>
    <t>A_owall,90,f,i</t>
    <phoneticPr fontId="1"/>
  </si>
  <si>
    <t>A_owall,180,f,i</t>
    <phoneticPr fontId="1"/>
  </si>
  <si>
    <t>A_owall,270,f,i</t>
    <phoneticPr fontId="1"/>
  </si>
  <si>
    <t>q_f,i</t>
    <phoneticPr fontId="1"/>
  </si>
  <si>
    <t>U_A,f,i</t>
    <phoneticPr fontId="1"/>
  </si>
  <si>
    <t>階層fにおける単位住戸iの外皮平均熱貫流率</t>
    <rPh sb="0" eb="2">
      <t>カイソウ</t>
    </rPh>
    <rPh sb="7" eb="9">
      <t>タンイ</t>
    </rPh>
    <rPh sb="9" eb="11">
      <t>ジュウコ</t>
    </rPh>
    <rPh sb="13" eb="15">
      <t>ガイヒ</t>
    </rPh>
    <rPh sb="15" eb="17">
      <t>ヘイキン</t>
    </rPh>
    <rPh sb="17" eb="18">
      <t>ネツ</t>
    </rPh>
    <rPh sb="18" eb="20">
      <t>カンリュウ</t>
    </rPh>
    <rPh sb="20" eb="21">
      <t>リツ</t>
    </rPh>
    <phoneticPr fontId="1"/>
  </si>
  <si>
    <t>η_H,roof</t>
    <phoneticPr fontId="1"/>
  </si>
  <si>
    <t>(W/m2)/(W/m2)</t>
  </si>
  <si>
    <t>(W/m2)/(W/m2)</t>
    <phoneticPr fontId="1"/>
  </si>
  <si>
    <t>η_H,ofloor</t>
    <phoneticPr fontId="1"/>
  </si>
  <si>
    <t>η_H,owall</t>
    <phoneticPr fontId="1"/>
  </si>
  <si>
    <t>η_H,door</t>
    <phoneticPr fontId="1"/>
  </si>
  <si>
    <t>η_H,HB,roof-owall,oc</t>
    <phoneticPr fontId="1"/>
  </si>
  <si>
    <t>η_H,HB,roof-owall,ic</t>
    <phoneticPr fontId="1"/>
  </si>
  <si>
    <t>η_H,HB,roof-iwall</t>
    <phoneticPr fontId="1"/>
  </si>
  <si>
    <t>η_H,HB,owall-owall</t>
    <phoneticPr fontId="1"/>
  </si>
  <si>
    <t>η_H,HB,owall-iwall</t>
    <phoneticPr fontId="1"/>
  </si>
  <si>
    <t>η_H,HB,owall-ifloor</t>
    <phoneticPr fontId="1"/>
  </si>
  <si>
    <t>η_H,HB,owall-ufloor</t>
    <phoneticPr fontId="1"/>
  </si>
  <si>
    <t>η_H,HB,owall-ofloor,oc</t>
    <phoneticPr fontId="1"/>
  </si>
  <si>
    <t>η_H,HB,owall-ofloor,ic</t>
    <phoneticPr fontId="1"/>
  </si>
  <si>
    <t>η_H,HB,iwall-ufloor</t>
    <phoneticPr fontId="1"/>
  </si>
  <si>
    <t>η_H,HB,iwall-ofloor</t>
    <phoneticPr fontId="1"/>
  </si>
  <si>
    <t>v_H,0</t>
    <phoneticPr fontId="1"/>
  </si>
  <si>
    <t>v_H,90</t>
    <phoneticPr fontId="1"/>
  </si>
  <si>
    <t>v_H,180</t>
    <phoneticPr fontId="1"/>
  </si>
  <si>
    <t>v_H,270</t>
    <phoneticPr fontId="1"/>
  </si>
  <si>
    <t>v_H,top</t>
    <phoneticPr fontId="1"/>
  </si>
  <si>
    <t>上面に面した外皮の部位</t>
    <rPh sb="0" eb="2">
      <t>ジョウメン</t>
    </rPh>
    <rPh sb="3" eb="4">
      <t>メン</t>
    </rPh>
    <rPh sb="6" eb="8">
      <t>ガイヒ</t>
    </rPh>
    <rPh sb="9" eb="11">
      <t>ブイ</t>
    </rPh>
    <phoneticPr fontId="1"/>
  </si>
  <si>
    <t>主開口方位から時計回りに0°の方向に面した外皮の部位</t>
    <phoneticPr fontId="1"/>
  </si>
  <si>
    <t>主開口方位から時計回りに90°の方向に面した外皮の部位</t>
    <phoneticPr fontId="1"/>
  </si>
  <si>
    <t>主開口方位から時計回りに180°の方向に面した外皮の部位</t>
    <phoneticPr fontId="1"/>
  </si>
  <si>
    <t>主開口方位から時計回りに270°の方向に面した外皮の部位</t>
    <phoneticPr fontId="1"/>
  </si>
  <si>
    <t>熱橋の暖房期の日射熱取得率</t>
    <rPh sb="0" eb="2">
      <t>ネッキョウ</t>
    </rPh>
    <rPh sb="3" eb="5">
      <t>ダンボウ</t>
    </rPh>
    <rPh sb="5" eb="6">
      <t>キ</t>
    </rPh>
    <rPh sb="7" eb="9">
      <t>ニッシャ</t>
    </rPh>
    <rPh sb="9" eb="10">
      <t>ネツ</t>
    </rPh>
    <rPh sb="10" eb="13">
      <t>シュトクリツ</t>
    </rPh>
    <phoneticPr fontId="1"/>
  </si>
  <si>
    <t>部位の暖房期の日射熱取得率</t>
    <rPh sb="0" eb="2">
      <t>ブイ</t>
    </rPh>
    <rPh sb="3" eb="5">
      <t>ダンボウ</t>
    </rPh>
    <rPh sb="5" eb="6">
      <t>キ</t>
    </rPh>
    <rPh sb="7" eb="9">
      <t>ニッシャ</t>
    </rPh>
    <rPh sb="9" eb="10">
      <t>ネツ</t>
    </rPh>
    <rPh sb="10" eb="13">
      <t>シュトクリツ</t>
    </rPh>
    <phoneticPr fontId="1"/>
  </si>
  <si>
    <t>屋根における暖房期の日射熱取得量</t>
    <rPh sb="0" eb="2">
      <t>ヤネ</t>
    </rPh>
    <rPh sb="6" eb="8">
      <t>ダンボウ</t>
    </rPh>
    <rPh sb="8" eb="9">
      <t>キ</t>
    </rPh>
    <rPh sb="10" eb="12">
      <t>ニッシャ</t>
    </rPh>
    <rPh sb="12" eb="13">
      <t>ネツ</t>
    </rPh>
    <rPh sb="13" eb="15">
      <t>シュトク</t>
    </rPh>
    <rPh sb="15" eb="16">
      <t>リョウ</t>
    </rPh>
    <phoneticPr fontId="1"/>
  </si>
  <si>
    <t>外気に接する床における暖房期の日射熱取得量</t>
    <rPh sb="0" eb="2">
      <t>ガイキ</t>
    </rPh>
    <rPh sb="3" eb="4">
      <t>セッ</t>
    </rPh>
    <rPh sb="6" eb="7">
      <t>ユカ</t>
    </rPh>
    <rPh sb="11" eb="13">
      <t>ダンボウ</t>
    </rPh>
    <rPh sb="13" eb="14">
      <t>キ</t>
    </rPh>
    <rPh sb="15" eb="17">
      <t>ニッシャ</t>
    </rPh>
    <rPh sb="17" eb="18">
      <t>ネツ</t>
    </rPh>
    <rPh sb="18" eb="20">
      <t>シュトク</t>
    </rPh>
    <rPh sb="20" eb="21">
      <t>リョウ</t>
    </rPh>
    <phoneticPr fontId="1"/>
  </si>
  <si>
    <t>下面した外皮の部位</t>
    <rPh sb="0" eb="1">
      <t>シタ</t>
    </rPh>
    <rPh sb="1" eb="2">
      <t>メン</t>
    </rPh>
    <rPh sb="4" eb="6">
      <t>ガイヒ</t>
    </rPh>
    <rPh sb="7" eb="9">
      <t>ブイ</t>
    </rPh>
    <phoneticPr fontId="1"/>
  </si>
  <si>
    <t>下面</t>
    <rPh sb="0" eb="1">
      <t>シタ</t>
    </rPh>
    <rPh sb="1" eb="2">
      <t>メン</t>
    </rPh>
    <phoneticPr fontId="1"/>
  </si>
  <si>
    <t>v_H,bottom</t>
    <phoneticPr fontId="1"/>
  </si>
  <si>
    <t>外壁における暖房期の日射熱取得量</t>
    <rPh sb="0" eb="2">
      <t>ガイヘキ</t>
    </rPh>
    <rPh sb="6" eb="8">
      <t>ダンボウ</t>
    </rPh>
    <rPh sb="8" eb="9">
      <t>キ</t>
    </rPh>
    <rPh sb="10" eb="12">
      <t>ニッシャ</t>
    </rPh>
    <rPh sb="12" eb="13">
      <t>ネツ</t>
    </rPh>
    <rPh sb="13" eb="15">
      <t>シュトク</t>
    </rPh>
    <rPh sb="15" eb="16">
      <t>リョウ</t>
    </rPh>
    <phoneticPr fontId="1"/>
  </si>
  <si>
    <t>階層fにおける単位住戸iの主開口方位から時計回りに270°の方向に面した外壁面積</t>
    <phoneticPr fontId="1"/>
  </si>
  <si>
    <t>f_H</t>
    <phoneticPr fontId="1"/>
  </si>
  <si>
    <t>暖房期における窓の垂直面日射熱取得率</t>
    <rPh sb="0" eb="2">
      <t>ダンボウ</t>
    </rPh>
    <rPh sb="2" eb="3">
      <t>キ</t>
    </rPh>
    <rPh sb="7" eb="8">
      <t>マド</t>
    </rPh>
    <rPh sb="9" eb="11">
      <t>スイチョク</t>
    </rPh>
    <rPh sb="11" eb="12">
      <t>メン</t>
    </rPh>
    <rPh sb="12" eb="14">
      <t>ニッシャ</t>
    </rPh>
    <rPh sb="14" eb="15">
      <t>ネツ</t>
    </rPh>
    <rPh sb="15" eb="18">
      <t>シュトクリツ</t>
    </rPh>
    <phoneticPr fontId="1"/>
  </si>
  <si>
    <t>η_d</t>
    <phoneticPr fontId="1"/>
  </si>
  <si>
    <t>η_H,window,0</t>
    <phoneticPr fontId="1"/>
  </si>
  <si>
    <t>η_H,window,90</t>
    <phoneticPr fontId="1"/>
  </si>
  <si>
    <t>η_H,window,180</t>
    <phoneticPr fontId="1"/>
  </si>
  <si>
    <t>η_H,window,270</t>
    <phoneticPr fontId="1"/>
  </si>
  <si>
    <t xml:space="preserve">主開口方位から時計回りに0°の方向に面した窓
</t>
    <rPh sb="0" eb="1">
      <t>シュ</t>
    </rPh>
    <rPh sb="1" eb="3">
      <t>カイコウ</t>
    </rPh>
    <rPh sb="3" eb="5">
      <t>ホウイ</t>
    </rPh>
    <rPh sb="7" eb="10">
      <t>トケイマワ</t>
    </rPh>
    <rPh sb="15" eb="17">
      <t>ホウコウ</t>
    </rPh>
    <rPh sb="18" eb="19">
      <t>メン</t>
    </rPh>
    <rPh sb="21" eb="22">
      <t>マド</t>
    </rPh>
    <phoneticPr fontId="1"/>
  </si>
  <si>
    <t xml:space="preserve">主開口方位から時計回りに90°の方向に面した窓
</t>
    <rPh sb="0" eb="1">
      <t>シュ</t>
    </rPh>
    <rPh sb="1" eb="3">
      <t>カイコウ</t>
    </rPh>
    <rPh sb="3" eb="5">
      <t>ホウイ</t>
    </rPh>
    <rPh sb="7" eb="10">
      <t>トケイマワ</t>
    </rPh>
    <rPh sb="16" eb="18">
      <t>ホウコウ</t>
    </rPh>
    <rPh sb="19" eb="20">
      <t>メン</t>
    </rPh>
    <rPh sb="22" eb="23">
      <t>マド</t>
    </rPh>
    <phoneticPr fontId="1"/>
  </si>
  <si>
    <t xml:space="preserve">主開口方位から時計回りに180°の方向に面した窓
</t>
    <rPh sb="0" eb="1">
      <t>シュ</t>
    </rPh>
    <rPh sb="1" eb="3">
      <t>カイコウ</t>
    </rPh>
    <rPh sb="3" eb="5">
      <t>ホウイ</t>
    </rPh>
    <rPh sb="7" eb="10">
      <t>トケイマワ</t>
    </rPh>
    <rPh sb="17" eb="19">
      <t>ホウコウ</t>
    </rPh>
    <rPh sb="20" eb="21">
      <t>メン</t>
    </rPh>
    <rPh sb="23" eb="24">
      <t>マド</t>
    </rPh>
    <phoneticPr fontId="1"/>
  </si>
  <si>
    <t xml:space="preserve">主開口方位から時計回りに270°の方向に面した窓
</t>
    <rPh sb="0" eb="1">
      <t>シュ</t>
    </rPh>
    <rPh sb="1" eb="3">
      <t>カイコウ</t>
    </rPh>
    <rPh sb="3" eb="5">
      <t>ホウイ</t>
    </rPh>
    <rPh sb="7" eb="10">
      <t>トケイマワ</t>
    </rPh>
    <rPh sb="17" eb="19">
      <t>ホウコウ</t>
    </rPh>
    <rPh sb="20" eb="21">
      <t>メン</t>
    </rPh>
    <rPh sb="23" eb="24">
      <t>マド</t>
    </rPh>
    <phoneticPr fontId="1"/>
  </si>
  <si>
    <t>窓における暖房期の日射熱取得量</t>
    <rPh sb="0" eb="1">
      <t>マド</t>
    </rPh>
    <rPh sb="5" eb="7">
      <t>ダンボウ</t>
    </rPh>
    <rPh sb="7" eb="8">
      <t>キ</t>
    </rPh>
    <rPh sb="9" eb="11">
      <t>ニッシャ</t>
    </rPh>
    <rPh sb="11" eb="12">
      <t>ネツ</t>
    </rPh>
    <rPh sb="12" eb="14">
      <t>シュトク</t>
    </rPh>
    <rPh sb="14" eb="15">
      <t>リョウ</t>
    </rPh>
    <phoneticPr fontId="1"/>
  </si>
  <si>
    <t>玄関ドアにおける暖房期の日射熱取得量</t>
    <rPh sb="0" eb="2">
      <t>ゲンカン</t>
    </rPh>
    <rPh sb="8" eb="10">
      <t>ダンボウ</t>
    </rPh>
    <rPh sb="10" eb="11">
      <t>キ</t>
    </rPh>
    <rPh sb="12" eb="14">
      <t>ニッシャ</t>
    </rPh>
    <rPh sb="14" eb="15">
      <t>ネツ</t>
    </rPh>
    <rPh sb="15" eb="17">
      <t>シュトク</t>
    </rPh>
    <rPh sb="17" eb="18">
      <t>リョウ</t>
    </rPh>
    <phoneticPr fontId="1"/>
  </si>
  <si>
    <t>η_C,owall</t>
    <phoneticPr fontId="1"/>
  </si>
  <si>
    <t>η_C,roof</t>
    <phoneticPr fontId="1"/>
  </si>
  <si>
    <t>η_C,window,0</t>
    <phoneticPr fontId="1"/>
  </si>
  <si>
    <t>η_C,window,90</t>
    <phoneticPr fontId="1"/>
  </si>
  <si>
    <t>η_C,window,180</t>
    <phoneticPr fontId="1"/>
  </si>
  <si>
    <t>η_C,window,270</t>
    <phoneticPr fontId="1"/>
  </si>
  <si>
    <t>η_C,door</t>
    <phoneticPr fontId="1"/>
  </si>
  <si>
    <t>η_C,ofloor</t>
    <phoneticPr fontId="1"/>
  </si>
  <si>
    <t>部位の冷房期の日射熱取得率</t>
    <rPh sb="0" eb="2">
      <t>ブイ</t>
    </rPh>
    <rPh sb="3" eb="5">
      <t>レイボウ</t>
    </rPh>
    <rPh sb="5" eb="6">
      <t>キ</t>
    </rPh>
    <rPh sb="7" eb="9">
      <t>ニッシャ</t>
    </rPh>
    <rPh sb="9" eb="10">
      <t>ネツ</t>
    </rPh>
    <rPh sb="10" eb="13">
      <t>シュトクリツ</t>
    </rPh>
    <phoneticPr fontId="1"/>
  </si>
  <si>
    <t>η_C,HB,roof-owall,oc</t>
    <phoneticPr fontId="1"/>
  </si>
  <si>
    <t>η_C,HB,roof-owall,ic</t>
    <phoneticPr fontId="1"/>
  </si>
  <si>
    <t>η_C,HB,roof-iwall</t>
    <phoneticPr fontId="1"/>
  </si>
  <si>
    <t>η_C,HB,owall-owall</t>
    <phoneticPr fontId="1"/>
  </si>
  <si>
    <t>η_C,HB,owall-iwall</t>
    <phoneticPr fontId="1"/>
  </si>
  <si>
    <t>η_C,HB,owall-ifloor</t>
    <phoneticPr fontId="1"/>
  </si>
  <si>
    <t>η_C,HB,owall-ufloor</t>
    <phoneticPr fontId="1"/>
  </si>
  <si>
    <t>η_C,HB,owall-ofloor,oc</t>
    <phoneticPr fontId="1"/>
  </si>
  <si>
    <t>η_C,HB,owall-ofloor,ic</t>
    <phoneticPr fontId="1"/>
  </si>
  <si>
    <t>η_C,HB,iwall-ufloor</t>
    <phoneticPr fontId="1"/>
  </si>
  <si>
    <t>η_C,HB,iwall-ofloor</t>
    <phoneticPr fontId="1"/>
  </si>
  <si>
    <t>熱橋の冷房期の日射熱取得率</t>
    <rPh sb="0" eb="2">
      <t>ネッキョウ</t>
    </rPh>
    <rPh sb="3" eb="5">
      <t>レイボウ</t>
    </rPh>
    <rPh sb="5" eb="6">
      <t>キ</t>
    </rPh>
    <rPh sb="7" eb="9">
      <t>ニッシャ</t>
    </rPh>
    <rPh sb="9" eb="10">
      <t>ネツ</t>
    </rPh>
    <rPh sb="10" eb="13">
      <t>シュトクリツ</t>
    </rPh>
    <phoneticPr fontId="1"/>
  </si>
  <si>
    <t>v_C,0</t>
    <phoneticPr fontId="1"/>
  </si>
  <si>
    <t>v_C,90</t>
    <phoneticPr fontId="1"/>
  </si>
  <si>
    <t>v_C,180</t>
    <phoneticPr fontId="1"/>
  </si>
  <si>
    <t>v_C,270</t>
    <phoneticPr fontId="1"/>
  </si>
  <si>
    <t>v_C,top</t>
    <phoneticPr fontId="1"/>
  </si>
  <si>
    <t>v_C,bottom</t>
    <phoneticPr fontId="1"/>
  </si>
  <si>
    <t>窓における冷房期の日射熱取得量</t>
    <rPh sb="0" eb="1">
      <t>マド</t>
    </rPh>
    <rPh sb="5" eb="7">
      <t>レイボウ</t>
    </rPh>
    <rPh sb="7" eb="8">
      <t>キ</t>
    </rPh>
    <rPh sb="9" eb="11">
      <t>ニッシャ</t>
    </rPh>
    <rPh sb="11" eb="12">
      <t>ネツ</t>
    </rPh>
    <rPh sb="12" eb="14">
      <t>シュトク</t>
    </rPh>
    <rPh sb="14" eb="15">
      <t>リョウ</t>
    </rPh>
    <phoneticPr fontId="1"/>
  </si>
  <si>
    <t>屋根における冷房期の日射熱取得量</t>
    <rPh sb="0" eb="2">
      <t>ヤネ</t>
    </rPh>
    <rPh sb="6" eb="8">
      <t>レイボウ</t>
    </rPh>
    <rPh sb="8" eb="9">
      <t>キ</t>
    </rPh>
    <rPh sb="10" eb="12">
      <t>ニッシャ</t>
    </rPh>
    <rPh sb="12" eb="13">
      <t>ネツ</t>
    </rPh>
    <rPh sb="13" eb="15">
      <t>シュトク</t>
    </rPh>
    <rPh sb="15" eb="16">
      <t>リョウ</t>
    </rPh>
    <phoneticPr fontId="1"/>
  </si>
  <si>
    <t>玄関ドアにおける冷房期の日射熱取得量</t>
    <rPh sb="0" eb="2">
      <t>ゲンカン</t>
    </rPh>
    <rPh sb="8" eb="10">
      <t>レイボウ</t>
    </rPh>
    <rPh sb="10" eb="11">
      <t>キ</t>
    </rPh>
    <rPh sb="12" eb="14">
      <t>ニッシャ</t>
    </rPh>
    <rPh sb="14" eb="15">
      <t>ネツ</t>
    </rPh>
    <rPh sb="15" eb="17">
      <t>シュトク</t>
    </rPh>
    <rPh sb="17" eb="18">
      <t>リョウ</t>
    </rPh>
    <phoneticPr fontId="1"/>
  </si>
  <si>
    <t>外気に接する床における冷房期の日射熱取得量</t>
    <rPh sb="0" eb="2">
      <t>ガイキ</t>
    </rPh>
    <rPh sb="3" eb="4">
      <t>セッ</t>
    </rPh>
    <rPh sb="6" eb="7">
      <t>ユカ</t>
    </rPh>
    <rPh sb="11" eb="13">
      <t>レイボウ</t>
    </rPh>
    <rPh sb="13" eb="14">
      <t>キ</t>
    </rPh>
    <rPh sb="15" eb="17">
      <t>ニッシャ</t>
    </rPh>
    <rPh sb="17" eb="18">
      <t>ネツ</t>
    </rPh>
    <rPh sb="18" eb="20">
      <t>シュトク</t>
    </rPh>
    <rPh sb="20" eb="21">
      <t>リョウ</t>
    </rPh>
    <phoneticPr fontId="1"/>
  </si>
  <si>
    <t>冷房期における窓の垂直面日射熱取得率</t>
    <rPh sb="0" eb="2">
      <t>レイボウ</t>
    </rPh>
    <rPh sb="2" eb="3">
      <t>キ</t>
    </rPh>
    <rPh sb="7" eb="8">
      <t>マド</t>
    </rPh>
    <rPh sb="9" eb="11">
      <t>スイチョク</t>
    </rPh>
    <rPh sb="11" eb="12">
      <t>メン</t>
    </rPh>
    <rPh sb="12" eb="14">
      <t>ニッシャ</t>
    </rPh>
    <rPh sb="14" eb="15">
      <t>ネツ</t>
    </rPh>
    <rPh sb="15" eb="18">
      <t>シュトクリツ</t>
    </rPh>
    <phoneticPr fontId="1"/>
  </si>
  <si>
    <t>f_C</t>
    <phoneticPr fontId="1"/>
  </si>
  <si>
    <t>式6b-右辺第19項</t>
    <rPh sb="3" eb="5">
      <t>ウヘン</t>
    </rPh>
    <rPh sb="5" eb="6">
      <t>ダイ</t>
    </rPh>
    <phoneticPr fontId="1"/>
  </si>
  <si>
    <t>(3) 階層fにおける単位住戸iの屋根と主開口方位から時計回りに0°の方向に面した室内壁による熱橋の加算長さ</t>
    <phoneticPr fontId="1"/>
  </si>
  <si>
    <t>(3) 階層fにおける単位住戸iの屋根と主開口方位から時計回りに90°の方向に面した室内壁による熱橋の加算長さ</t>
    <phoneticPr fontId="1"/>
  </si>
  <si>
    <t>(3) 階層fにおける単位住戸iの屋根と主開口方位から時計回りに270°の方向に面した界壁による熱橋の長さ</t>
    <phoneticPr fontId="1"/>
  </si>
  <si>
    <t>(3) 階層fにおける単位住戸iの屋根と主開口方位から時計回りに90°の方向に面した界壁による熱橋の長さ</t>
    <phoneticPr fontId="1"/>
  </si>
  <si>
    <t>(1) 階層fにおける単位住戸iの屋根と主開口方位から時計回りに0°の方向に面した外壁の出隅部による熱橋の長さ</t>
    <phoneticPr fontId="1"/>
  </si>
  <si>
    <t>(2) 階層fにおける単位住戸iの屋根と主開口方位から時計回りに0°の方向に面した外壁の上部の入隅部による熱橋の長さ（上側）</t>
    <rPh sb="59" eb="60">
      <t>ウエ</t>
    </rPh>
    <rPh sb="60" eb="61">
      <t>ガワ</t>
    </rPh>
    <phoneticPr fontId="1"/>
  </si>
  <si>
    <t>(2) 階層fにおける単位住戸iの屋根と主開口方位から時計回りに0°の方向に面した外壁の上部の入隅部による熱橋の長さ（下側）</t>
    <rPh sb="59" eb="60">
      <t>シタ</t>
    </rPh>
    <rPh sb="60" eb="61">
      <t>ガワ</t>
    </rPh>
    <phoneticPr fontId="1"/>
  </si>
  <si>
    <t>(1) 階層fにおける単位住戸iの屋根と主開口方位から時計回りに90°の方向に面した外壁の出隅部による熱橋の長さ</t>
    <phoneticPr fontId="1"/>
  </si>
  <si>
    <t>(1) 階層fにおける単位住戸iの屋根と主開口方位から時計回りに180°の方向に面した外壁の出隅部による熱橋の長さ</t>
    <phoneticPr fontId="1"/>
  </si>
  <si>
    <t>(1) 階層fにおける単位住戸iの屋根と主開口方位から時計回りに270°の方向に面した外壁の出隅部による熱橋の長さ</t>
    <phoneticPr fontId="1"/>
  </si>
  <si>
    <t>(4) 階層fにおける単位住戸iの主開口部方位から時計回りに0°及び90°の方位に面した外壁同士の熱橋の長さ</t>
    <phoneticPr fontId="1"/>
  </si>
  <si>
    <t>(4) 階層fにおける単位住戸iの主開口部方位から時計回りに90°及び180°の方位に面した外壁同士の熱橋の長さ</t>
    <phoneticPr fontId="1"/>
  </si>
  <si>
    <t>(4) 階層fにおける単位住戸iの主開口部方位から時計回りに180°及び270°の方位に面した外壁同士の熱橋の長さ</t>
    <phoneticPr fontId="1"/>
  </si>
  <si>
    <t>(4) 階層fにおける単位住戸iの主開口部方位から時計回りに270°及び0°の方位に面した外壁同士の熱橋の長さ</t>
    <phoneticPr fontId="1"/>
  </si>
  <si>
    <t>(5) 階層fにおける単位住戸iの主開口方位から時計回りに0°の方向に面した外壁と90°の方向に面した界壁による熱橋の長さ</t>
    <phoneticPr fontId="1"/>
  </si>
  <si>
    <t>(5) 階層fにおける単位住戸iの主開口方位から時計回りに0°の方向に面した外壁と270°の方向に面した界壁による熱橋の長さ</t>
    <phoneticPr fontId="1"/>
  </si>
  <si>
    <t>(5) 階層fにおける単位住戸iの主開口方位から時計回りに180°の方向に面した外壁と90°の方向に面した界壁による熱橋の長さ</t>
    <phoneticPr fontId="1"/>
  </si>
  <si>
    <t>(5) 階層fにおける単位住戸iの主開口方位から時計回りに180°の方向に面した外壁と270°の方向に面した界壁による熱橋の長さ</t>
    <phoneticPr fontId="1"/>
  </si>
  <si>
    <t>(5) 階層fにおける単位住戸iの主開口方位から時計回りに0°の方向に面した外壁と90°の方向に面した室内壁による熱橋の加算長さ</t>
    <phoneticPr fontId="1"/>
  </si>
  <si>
    <t>(5) 階層fにおける単位住戸iの主開口方位から時計回りに90°の方向に面した外壁と0°の方向に面した室内壁による熱橋の加算長さ</t>
    <phoneticPr fontId="1"/>
  </si>
  <si>
    <t>(5) 階層fにおける単位住戸iの主開口方位から時計回りに180°の方向に面した外壁と90°の方向に面した室内壁による熱橋の加算長さ</t>
    <phoneticPr fontId="1"/>
  </si>
  <si>
    <t>(5) 階層fにおける単位住戸iの主開口方位から時計回りに270°の方向に面した外壁と0°の方向に面した室内壁による熱橋の加算長さ</t>
    <phoneticPr fontId="1"/>
  </si>
  <si>
    <t>(6) 階層fにおける単位住戸iの主開口方位から時計回りに0°の方向に面した外壁の上部と界床による熱橋の長さ</t>
    <phoneticPr fontId="1"/>
  </si>
  <si>
    <t>(6) 階層fにおける単位住戸iの主開口方位から時計回りに0°の方向に面した外壁の下部と界床による熱橋の長さ</t>
    <rPh sb="41" eb="42">
      <t>シタ</t>
    </rPh>
    <phoneticPr fontId="1"/>
  </si>
  <si>
    <t>(6) 階層fにおける単位住戸iの主開口方位から時計回りに90°の方向に面した外壁の上部と界床による熱橋の長さ</t>
    <phoneticPr fontId="1"/>
  </si>
  <si>
    <t>(6) 階層fにおける単位住戸iの主開口方位から時計回りに90°の方向に面した外壁の下部と界床による熱橋の長さ</t>
    <rPh sb="42" eb="43">
      <t>シタ</t>
    </rPh>
    <phoneticPr fontId="1"/>
  </si>
  <si>
    <t>(6) 階層fにおける単位住戸iの主開口方位から時計回りに180°の方向に面した外壁の上部と界床による熱橋の長さ</t>
  </si>
  <si>
    <t>(6) 階層fにおける単位住戸iの主開口方位から時計回りに180°の方向に面した外壁の下部と界床による熱橋の長さ</t>
    <rPh sb="43" eb="44">
      <t>シタ</t>
    </rPh>
    <phoneticPr fontId="1"/>
  </si>
  <si>
    <t>(6) 階層fにおける単位住戸iの主開口方位から時計回りに270°の方向に面した外壁の上部と界床による熱橋の長さ</t>
    <rPh sb="43" eb="44">
      <t>ウエ</t>
    </rPh>
    <phoneticPr fontId="1"/>
  </si>
  <si>
    <t>(6) 階層fにおける単位住戸iの主開口方位から時計回りに270°の方向に面した外壁の下部と界床による熱橋の長さ</t>
    <rPh sb="43" eb="44">
      <t>シタ</t>
    </rPh>
    <rPh sb="44" eb="45">
      <t>ブ</t>
    </rPh>
    <phoneticPr fontId="1"/>
  </si>
  <si>
    <t>(8) 階層fにおける単位住戸iの主開口方位から時計回りに0°の方向に面した外壁と外気に接する床の出隅部による熱橋の長さ</t>
    <phoneticPr fontId="1"/>
  </si>
  <si>
    <t>(8) 階層fにおける単位住戸iの主開口方位から時計回りに90°の方向に面した外壁と外気に接する床の出隅部による熱橋の長さ</t>
    <phoneticPr fontId="1"/>
  </si>
  <si>
    <t>(8) 階層fにおける単位住戸iの主開口方位から時計回りに180°の方向に面した外壁と外気に接する床の出隅部による熱橋の長さ</t>
    <phoneticPr fontId="1"/>
  </si>
  <si>
    <t>(8) 階層fにおける単位住戸iの主開口方位から時計回りに270°の方向に面した外壁と外気に接する床の出隅部による熱橋の長さ</t>
    <phoneticPr fontId="1"/>
  </si>
  <si>
    <t>(9) 階層fにおける単位住戸iの主開口方位から時計回りに0°の方向に面した外壁の上部と外気に接する床の入隅部による熱橋の長さ</t>
    <phoneticPr fontId="1"/>
  </si>
  <si>
    <t>(9) 階層fにおける単位住戸iの主開口方位から時計回りに0°の方向に面した外壁の下部と外気に接する床の入隅部による熱橋の長さ</t>
    <phoneticPr fontId="1"/>
  </si>
  <si>
    <t>(11) 階層fにおける単位住戸iの主開口方位から時計回りに90°の方向に面した界壁と外気に接する床による熱橋の長さ</t>
    <phoneticPr fontId="1"/>
  </si>
  <si>
    <t>(11) 階層fにおける単位住戸iの主開口方位から時計回りに270°の方向に面した界壁と外気に接する床による熱橋の長さ</t>
    <phoneticPr fontId="1"/>
  </si>
  <si>
    <t>(11) 階層fにおける単位住戸iの主開口方位から時計回りに90°の方向に面した室内壁と外気に接する床による熱橋の加算長さ</t>
    <phoneticPr fontId="1"/>
  </si>
  <si>
    <t>(11) 階層fにおける単位住戸iの主開口方位から時計回りに0°の方向に面した室内壁と外気に接する床による熱橋の加算長さ</t>
    <phoneticPr fontId="1"/>
  </si>
  <si>
    <t>(1) 屋根と外壁による出隅部の熱橋における単位温度差あたりの熱損失量</t>
    <rPh sb="4" eb="6">
      <t>ヤネ</t>
    </rPh>
    <rPh sb="7" eb="9">
      <t>ガイヘキ</t>
    </rPh>
    <rPh sb="12" eb="14">
      <t>デスミ</t>
    </rPh>
    <rPh sb="14" eb="15">
      <t>ブ</t>
    </rPh>
    <rPh sb="16" eb="18">
      <t>ネッキョウ</t>
    </rPh>
    <rPh sb="22" eb="24">
      <t>タンイ</t>
    </rPh>
    <rPh sb="24" eb="27">
      <t>オンドサ</t>
    </rPh>
    <rPh sb="31" eb="32">
      <t>ネツ</t>
    </rPh>
    <rPh sb="32" eb="34">
      <t>ソンシツ</t>
    </rPh>
    <rPh sb="34" eb="35">
      <t>リョウ</t>
    </rPh>
    <phoneticPr fontId="1"/>
  </si>
  <si>
    <t xml:space="preserve"> (2) 屋根と外壁による入隅部の熱橋における単位温度差あたりの熱損失量</t>
    <rPh sb="23" eb="25">
      <t>タンイ</t>
    </rPh>
    <rPh sb="25" eb="28">
      <t>オンドサ</t>
    </rPh>
    <rPh sb="32" eb="33">
      <t>ネツ</t>
    </rPh>
    <rPh sb="33" eb="35">
      <t>ソンシツ</t>
    </rPh>
    <rPh sb="35" eb="36">
      <t>リョウ</t>
    </rPh>
    <phoneticPr fontId="1"/>
  </si>
  <si>
    <t xml:space="preserve"> (3) 屋根と界壁又は室内壁による熱橋における単位温度差あたりの熱損失量</t>
    <rPh sb="5" eb="7">
      <t>ヤネ</t>
    </rPh>
    <rPh sb="8" eb="10">
      <t>カイヘキ</t>
    </rPh>
    <rPh sb="10" eb="11">
      <t>マタ</t>
    </rPh>
    <rPh sb="12" eb="14">
      <t>シツナイ</t>
    </rPh>
    <rPh sb="14" eb="15">
      <t>カベ</t>
    </rPh>
    <rPh sb="18" eb="20">
      <t>ネッキョウ</t>
    </rPh>
    <rPh sb="24" eb="26">
      <t>タンイ</t>
    </rPh>
    <rPh sb="26" eb="29">
      <t>オンドサ</t>
    </rPh>
    <rPh sb="33" eb="34">
      <t>ネツ</t>
    </rPh>
    <rPh sb="34" eb="36">
      <t>ソンシツ</t>
    </rPh>
    <rPh sb="36" eb="37">
      <t>リョウ</t>
    </rPh>
    <phoneticPr fontId="1"/>
  </si>
  <si>
    <t>(4) 外壁同士による熱橋における単位温度差あたりの熱損失量</t>
    <rPh sb="4" eb="6">
      <t>ガイヘキ</t>
    </rPh>
    <rPh sb="6" eb="8">
      <t>ドウシ</t>
    </rPh>
    <rPh sb="11" eb="13">
      <t>ネッキョウ</t>
    </rPh>
    <rPh sb="17" eb="19">
      <t>タンイ</t>
    </rPh>
    <rPh sb="19" eb="22">
      <t>オンドサ</t>
    </rPh>
    <rPh sb="26" eb="27">
      <t>ネツ</t>
    </rPh>
    <rPh sb="27" eb="29">
      <t>ソンシツ</t>
    </rPh>
    <rPh sb="29" eb="30">
      <t>リョウ</t>
    </rPh>
    <phoneticPr fontId="1"/>
  </si>
  <si>
    <t>(5) 外壁と界壁又は室内壁による熱橋</t>
    <rPh sb="4" eb="6">
      <t>ガイヘキ</t>
    </rPh>
    <rPh sb="7" eb="9">
      <t>カイヘキ</t>
    </rPh>
    <rPh sb="9" eb="10">
      <t>マタ</t>
    </rPh>
    <rPh sb="11" eb="13">
      <t>シツナイ</t>
    </rPh>
    <rPh sb="13" eb="14">
      <t>カベ</t>
    </rPh>
    <rPh sb="17" eb="19">
      <t>ネッキョウ</t>
    </rPh>
    <phoneticPr fontId="1"/>
  </si>
  <si>
    <t>(6) 外壁と界床による熱橋における単位温度差あたりの熱損失量</t>
    <rPh sb="4" eb="6">
      <t>ガイヘキ</t>
    </rPh>
    <rPh sb="7" eb="8">
      <t>カイ</t>
    </rPh>
    <rPh sb="8" eb="9">
      <t>ユカ</t>
    </rPh>
    <rPh sb="12" eb="14">
      <t>ネッキョウ</t>
    </rPh>
    <rPh sb="18" eb="20">
      <t>タンイ</t>
    </rPh>
    <rPh sb="20" eb="23">
      <t>オンドサ</t>
    </rPh>
    <rPh sb="27" eb="28">
      <t>ネツ</t>
    </rPh>
    <rPh sb="28" eb="30">
      <t>ソンシツ</t>
    </rPh>
    <rPh sb="30" eb="31">
      <t>リョウ</t>
    </rPh>
    <phoneticPr fontId="1"/>
  </si>
  <si>
    <t>(8) 外壁と外気に接する床の出隅部による熱橋における単位温度差あたりの熱損失量</t>
    <rPh sb="4" eb="6">
      <t>ガイヘキ</t>
    </rPh>
    <rPh sb="7" eb="9">
      <t>ガイキ</t>
    </rPh>
    <rPh sb="10" eb="11">
      <t>セッ</t>
    </rPh>
    <rPh sb="13" eb="14">
      <t>ユカ</t>
    </rPh>
    <rPh sb="15" eb="17">
      <t>デスミ</t>
    </rPh>
    <rPh sb="17" eb="18">
      <t>ブ</t>
    </rPh>
    <rPh sb="21" eb="23">
      <t>ネッキョウ</t>
    </rPh>
    <rPh sb="27" eb="29">
      <t>タンイ</t>
    </rPh>
    <rPh sb="29" eb="32">
      <t>オンドサ</t>
    </rPh>
    <rPh sb="36" eb="37">
      <t>ネツ</t>
    </rPh>
    <rPh sb="37" eb="39">
      <t>ソンシツ</t>
    </rPh>
    <rPh sb="39" eb="40">
      <t>リョウ</t>
    </rPh>
    <phoneticPr fontId="1"/>
  </si>
  <si>
    <t>(9) 外壁と外気に接する床の入隅部による熱橋における単位温度差あたりの熱損失量</t>
    <rPh sb="4" eb="6">
      <t>ガイヘキ</t>
    </rPh>
    <rPh sb="7" eb="9">
      <t>ガイキ</t>
    </rPh>
    <rPh sb="10" eb="11">
      <t>セッ</t>
    </rPh>
    <rPh sb="13" eb="14">
      <t>ユカ</t>
    </rPh>
    <rPh sb="15" eb="17">
      <t>イリスミ</t>
    </rPh>
    <rPh sb="17" eb="18">
      <t>ブ</t>
    </rPh>
    <rPh sb="21" eb="23">
      <t>ネッキョウ</t>
    </rPh>
    <rPh sb="27" eb="29">
      <t>タンイ</t>
    </rPh>
    <rPh sb="29" eb="32">
      <t>オンドサ</t>
    </rPh>
    <rPh sb="36" eb="37">
      <t>ネツ</t>
    </rPh>
    <rPh sb="37" eb="39">
      <t>ソンシツ</t>
    </rPh>
    <rPh sb="39" eb="40">
      <t>リョウ</t>
    </rPh>
    <phoneticPr fontId="1"/>
  </si>
  <si>
    <t>(11) 界壁又は室内壁と外気に接する床による熱橋における単位温度差あたりの熱損失量</t>
    <rPh sb="5" eb="7">
      <t>カイヘキ</t>
    </rPh>
    <rPh sb="7" eb="8">
      <t>マタ</t>
    </rPh>
    <rPh sb="9" eb="11">
      <t>シツナイ</t>
    </rPh>
    <rPh sb="11" eb="12">
      <t>カベ</t>
    </rPh>
    <rPh sb="13" eb="15">
      <t>ガイキ</t>
    </rPh>
    <rPh sb="16" eb="17">
      <t>セッ</t>
    </rPh>
    <rPh sb="19" eb="20">
      <t>ユカ</t>
    </rPh>
    <rPh sb="23" eb="25">
      <t>ネッキョウ</t>
    </rPh>
    <rPh sb="29" eb="31">
      <t>タンイ</t>
    </rPh>
    <rPh sb="31" eb="34">
      <t>オンドサ</t>
    </rPh>
    <rPh sb="38" eb="39">
      <t>ネツ</t>
    </rPh>
    <rPh sb="39" eb="41">
      <t>ソンシツ</t>
    </rPh>
    <rPh sb="41" eb="42">
      <t>リョウ</t>
    </rPh>
    <phoneticPr fontId="1"/>
  </si>
  <si>
    <t>(1) 屋根と外壁による出隅部の熱橋における暖房期の日射熱取得量</t>
    <rPh sb="4" eb="6">
      <t>ヤネ</t>
    </rPh>
    <rPh sb="7" eb="9">
      <t>ガイヘキ</t>
    </rPh>
    <rPh sb="12" eb="14">
      <t>デスミ</t>
    </rPh>
    <rPh sb="14" eb="15">
      <t>ブ</t>
    </rPh>
    <rPh sb="16" eb="18">
      <t>ネッキョウ</t>
    </rPh>
    <rPh sb="22" eb="24">
      <t>ダンボウ</t>
    </rPh>
    <rPh sb="24" eb="25">
      <t>キ</t>
    </rPh>
    <rPh sb="26" eb="28">
      <t>ニッシャ</t>
    </rPh>
    <rPh sb="28" eb="29">
      <t>ネツ</t>
    </rPh>
    <rPh sb="29" eb="31">
      <t>シュトク</t>
    </rPh>
    <rPh sb="31" eb="32">
      <t>リョウ</t>
    </rPh>
    <phoneticPr fontId="1"/>
  </si>
  <si>
    <t>(2) 屋根と外壁による入隅部の熱橋における暖房期の日射熱取得量</t>
    <rPh sb="22" eb="24">
      <t>ダンボウ</t>
    </rPh>
    <rPh sb="24" eb="25">
      <t>キ</t>
    </rPh>
    <rPh sb="26" eb="28">
      <t>ニッシャ</t>
    </rPh>
    <rPh sb="28" eb="29">
      <t>ネツ</t>
    </rPh>
    <rPh sb="29" eb="31">
      <t>シュトク</t>
    </rPh>
    <rPh sb="31" eb="32">
      <t>リョウ</t>
    </rPh>
    <phoneticPr fontId="1"/>
  </si>
  <si>
    <t xml:space="preserve"> (3) 屋根と界壁又は室内壁による熱橋における暖房期の日射熱取得量</t>
    <rPh sb="24" eb="26">
      <t>ダンボウ</t>
    </rPh>
    <rPh sb="26" eb="27">
      <t>キ</t>
    </rPh>
    <rPh sb="28" eb="30">
      <t>ニッシャ</t>
    </rPh>
    <rPh sb="30" eb="31">
      <t>ネツ</t>
    </rPh>
    <rPh sb="31" eb="33">
      <t>シュトク</t>
    </rPh>
    <rPh sb="33" eb="34">
      <t>リョウ</t>
    </rPh>
    <phoneticPr fontId="1"/>
  </si>
  <si>
    <t>(4) 外壁同士による熱橋における暖房期の日射熱取得量</t>
    <rPh sb="17" eb="19">
      <t>ダンボウ</t>
    </rPh>
    <rPh sb="19" eb="20">
      <t>キ</t>
    </rPh>
    <rPh sb="21" eb="23">
      <t>ニッシャ</t>
    </rPh>
    <rPh sb="23" eb="24">
      <t>ネツ</t>
    </rPh>
    <rPh sb="24" eb="26">
      <t>シュトク</t>
    </rPh>
    <rPh sb="26" eb="27">
      <t>リョウ</t>
    </rPh>
    <phoneticPr fontId="1"/>
  </si>
  <si>
    <t>(5) 外壁と界壁又は室内壁による熱橋における暖房期の日射熱取得量</t>
    <rPh sb="23" eb="25">
      <t>ダンボウ</t>
    </rPh>
    <rPh sb="25" eb="26">
      <t>キ</t>
    </rPh>
    <rPh sb="27" eb="29">
      <t>ニッシャ</t>
    </rPh>
    <rPh sb="29" eb="30">
      <t>ネツ</t>
    </rPh>
    <rPh sb="30" eb="32">
      <t>シュトク</t>
    </rPh>
    <rPh sb="32" eb="33">
      <t>リョウ</t>
    </rPh>
    <phoneticPr fontId="1"/>
  </si>
  <si>
    <t>(6) 外壁と界床による熱橋による熱橋における暖房期の日射熱取得量</t>
    <rPh sb="23" eb="25">
      <t>ダンボウ</t>
    </rPh>
    <rPh sb="25" eb="26">
      <t>キ</t>
    </rPh>
    <rPh sb="27" eb="29">
      <t>ニッシャ</t>
    </rPh>
    <rPh sb="29" eb="30">
      <t>ネツ</t>
    </rPh>
    <rPh sb="30" eb="32">
      <t>シュトク</t>
    </rPh>
    <rPh sb="32" eb="33">
      <t>リョウ</t>
    </rPh>
    <phoneticPr fontId="1"/>
  </si>
  <si>
    <t>(8) 外壁と外気に接する床の出隅部による熱橋における暖房期の日射熱取得量</t>
    <rPh sb="27" eb="29">
      <t>ダンボウ</t>
    </rPh>
    <rPh sb="29" eb="30">
      <t>キ</t>
    </rPh>
    <rPh sb="31" eb="33">
      <t>ニッシャ</t>
    </rPh>
    <rPh sb="33" eb="34">
      <t>ネツ</t>
    </rPh>
    <rPh sb="34" eb="36">
      <t>シュトク</t>
    </rPh>
    <rPh sb="36" eb="37">
      <t>リョウ</t>
    </rPh>
    <phoneticPr fontId="1"/>
  </si>
  <si>
    <t>(9) 外壁と外気に接する床の入隅部による熱橋における暖房期の日射熱取得量</t>
    <rPh sb="15" eb="16">
      <t>イ</t>
    </rPh>
    <rPh sb="27" eb="29">
      <t>ダンボウ</t>
    </rPh>
    <rPh sb="29" eb="30">
      <t>キ</t>
    </rPh>
    <rPh sb="31" eb="33">
      <t>ニッシャ</t>
    </rPh>
    <rPh sb="33" eb="34">
      <t>ネツ</t>
    </rPh>
    <rPh sb="34" eb="36">
      <t>シュトク</t>
    </rPh>
    <rPh sb="36" eb="37">
      <t>リョウ</t>
    </rPh>
    <phoneticPr fontId="1"/>
  </si>
  <si>
    <t>(11) 界壁又は室内壁と外気に接する床による熱橋における暖房期の日射熱取得量</t>
    <rPh sb="29" eb="31">
      <t>ダンボウ</t>
    </rPh>
    <rPh sb="31" eb="32">
      <t>キ</t>
    </rPh>
    <rPh sb="33" eb="35">
      <t>ニッシャ</t>
    </rPh>
    <rPh sb="35" eb="36">
      <t>ネツ</t>
    </rPh>
    <rPh sb="36" eb="38">
      <t>シュトク</t>
    </rPh>
    <rPh sb="38" eb="39">
      <t>リョウ</t>
    </rPh>
    <phoneticPr fontId="1"/>
  </si>
  <si>
    <t>(1) 屋根と外壁による出隅部の熱橋における冷房期の日射熱取得量</t>
    <rPh sb="4" eb="6">
      <t>ヤネ</t>
    </rPh>
    <rPh sb="7" eb="9">
      <t>ガイヘキ</t>
    </rPh>
    <rPh sb="12" eb="14">
      <t>デスミ</t>
    </rPh>
    <rPh sb="14" eb="15">
      <t>ブ</t>
    </rPh>
    <rPh sb="16" eb="18">
      <t>ネッキョウ</t>
    </rPh>
    <rPh sb="22" eb="24">
      <t>レイボウ</t>
    </rPh>
    <rPh sb="24" eb="25">
      <t>キ</t>
    </rPh>
    <rPh sb="26" eb="28">
      <t>ニッシャ</t>
    </rPh>
    <rPh sb="28" eb="29">
      <t>ネツ</t>
    </rPh>
    <rPh sb="29" eb="31">
      <t>シュトク</t>
    </rPh>
    <rPh sb="31" eb="32">
      <t>リョウ</t>
    </rPh>
    <phoneticPr fontId="1"/>
  </si>
  <si>
    <t>(2) 屋根と外壁による入隅部の熱橋における冷房期の日射熱取得量</t>
    <rPh sb="22" eb="24">
      <t>レイボウ</t>
    </rPh>
    <rPh sb="24" eb="25">
      <t>キ</t>
    </rPh>
    <rPh sb="26" eb="28">
      <t>ニッシャ</t>
    </rPh>
    <rPh sb="28" eb="29">
      <t>ネツ</t>
    </rPh>
    <rPh sb="29" eb="31">
      <t>シュトク</t>
    </rPh>
    <rPh sb="31" eb="32">
      <t>リョウ</t>
    </rPh>
    <phoneticPr fontId="1"/>
  </si>
  <si>
    <t>(3) 屋根と界壁又は室内壁による熱橋における冷房期の日射熱取得量</t>
    <rPh sb="23" eb="25">
      <t>レイボウ</t>
    </rPh>
    <rPh sb="25" eb="26">
      <t>キ</t>
    </rPh>
    <rPh sb="27" eb="29">
      <t>ニッシャ</t>
    </rPh>
    <rPh sb="29" eb="30">
      <t>ネツ</t>
    </rPh>
    <rPh sb="30" eb="32">
      <t>シュトク</t>
    </rPh>
    <rPh sb="32" eb="33">
      <t>リョウ</t>
    </rPh>
    <phoneticPr fontId="1"/>
  </si>
  <si>
    <t>(4) 外壁同士による熱橋における冷房期の日射熱取得量</t>
    <rPh sb="17" eb="19">
      <t>レイボウ</t>
    </rPh>
    <rPh sb="19" eb="20">
      <t>キ</t>
    </rPh>
    <rPh sb="21" eb="23">
      <t>ニッシャ</t>
    </rPh>
    <rPh sb="23" eb="24">
      <t>ネツ</t>
    </rPh>
    <rPh sb="24" eb="26">
      <t>シュトク</t>
    </rPh>
    <rPh sb="26" eb="27">
      <t>リョウ</t>
    </rPh>
    <phoneticPr fontId="1"/>
  </si>
  <si>
    <t>(5) 外壁と界壁又は室内壁による熱橋における冷房期の日射熱取得量</t>
    <rPh sb="23" eb="25">
      <t>レイボウ</t>
    </rPh>
    <rPh sb="25" eb="26">
      <t>キ</t>
    </rPh>
    <rPh sb="27" eb="29">
      <t>ニッシャ</t>
    </rPh>
    <rPh sb="29" eb="30">
      <t>ネツ</t>
    </rPh>
    <rPh sb="30" eb="32">
      <t>シュトク</t>
    </rPh>
    <rPh sb="32" eb="33">
      <t>リョウ</t>
    </rPh>
    <phoneticPr fontId="1"/>
  </si>
  <si>
    <t>(6) 外壁と界床による熱橋による熱橋における冷房期の日射熱取得量</t>
    <rPh sb="23" eb="25">
      <t>レイボウ</t>
    </rPh>
    <rPh sb="25" eb="26">
      <t>キ</t>
    </rPh>
    <rPh sb="27" eb="29">
      <t>ニッシャ</t>
    </rPh>
    <rPh sb="29" eb="30">
      <t>ネツ</t>
    </rPh>
    <rPh sb="30" eb="32">
      <t>シュトク</t>
    </rPh>
    <rPh sb="32" eb="33">
      <t>リョウ</t>
    </rPh>
    <phoneticPr fontId="1"/>
  </si>
  <si>
    <t>(8) 外壁と外気に接する床の出隅部による熱橋における冷房期の日射熱取得量</t>
    <rPh sb="27" eb="29">
      <t>レイボウ</t>
    </rPh>
    <rPh sb="29" eb="30">
      <t>キ</t>
    </rPh>
    <rPh sb="31" eb="33">
      <t>ニッシャ</t>
    </rPh>
    <rPh sb="33" eb="34">
      <t>ネツ</t>
    </rPh>
    <rPh sb="34" eb="36">
      <t>シュトク</t>
    </rPh>
    <rPh sb="36" eb="37">
      <t>リョウ</t>
    </rPh>
    <phoneticPr fontId="1"/>
  </si>
  <si>
    <t>(9) 外壁と外気に接する床の入隅部による熱橋における冷房期の日射熱取得量</t>
    <rPh sb="15" eb="16">
      <t>イ</t>
    </rPh>
    <rPh sb="27" eb="29">
      <t>レイボウ</t>
    </rPh>
    <rPh sb="29" eb="30">
      <t>キ</t>
    </rPh>
    <rPh sb="31" eb="33">
      <t>ニッシャ</t>
    </rPh>
    <rPh sb="33" eb="34">
      <t>ネツ</t>
    </rPh>
    <rPh sb="34" eb="36">
      <t>シュトク</t>
    </rPh>
    <rPh sb="36" eb="37">
      <t>リョウ</t>
    </rPh>
    <phoneticPr fontId="1"/>
  </si>
  <si>
    <t>(11) 界壁又は室内壁と外気に接する床による熱橋における冷房期の日射熱取得量</t>
    <rPh sb="29" eb="31">
      <t>レイボウ</t>
    </rPh>
    <rPh sb="31" eb="32">
      <t>キ</t>
    </rPh>
    <rPh sb="33" eb="35">
      <t>ニッシャ</t>
    </rPh>
    <rPh sb="35" eb="36">
      <t>ネツ</t>
    </rPh>
    <rPh sb="36" eb="38">
      <t>シュトク</t>
    </rPh>
    <rPh sb="38" eb="39">
      <t>リョウ</t>
    </rPh>
    <phoneticPr fontId="1"/>
  </si>
  <si>
    <t>階層fにおける単位住戸iの上階側界床面積</t>
    <rPh sb="13" eb="15">
      <t>ジョウカイ</t>
    </rPh>
    <rPh sb="15" eb="16">
      <t>ガワ</t>
    </rPh>
    <rPh sb="16" eb="17">
      <t>カイ</t>
    </rPh>
    <rPh sb="17" eb="18">
      <t>ユカ</t>
    </rPh>
    <rPh sb="18" eb="20">
      <t>メンセキ</t>
    </rPh>
    <phoneticPr fontId="1"/>
  </si>
  <si>
    <t>-</t>
    <phoneticPr fontId="1"/>
  </si>
  <si>
    <t>A_window,0,total,f</t>
    <phoneticPr fontId="1"/>
  </si>
  <si>
    <t>A_window,total,90,f</t>
    <phoneticPr fontId="1"/>
  </si>
  <si>
    <t>A_window,total,180,f</t>
    <phoneticPr fontId="1"/>
  </si>
  <si>
    <t>A_window,270,total,f</t>
    <phoneticPr fontId="1"/>
  </si>
  <si>
    <t>A_celling,f,i</t>
    <phoneticPr fontId="1"/>
  </si>
  <si>
    <t>階層fにおける単位住戸iの外皮の部位の面積及び外皮面積の合計</t>
    <rPh sb="0" eb="2">
      <t>カイソウ</t>
    </rPh>
    <rPh sb="7" eb="9">
      <t>タンイ</t>
    </rPh>
    <rPh sb="9" eb="11">
      <t>ジュウコ</t>
    </rPh>
    <rPh sb="13" eb="15">
      <t>ガイヒ</t>
    </rPh>
    <rPh sb="16" eb="18">
      <t>ブイ</t>
    </rPh>
    <rPh sb="19" eb="21">
      <t>メンセキ</t>
    </rPh>
    <rPh sb="21" eb="22">
      <t>オヨ</t>
    </rPh>
    <rPh sb="23" eb="25">
      <t>ガイヒ</t>
    </rPh>
    <rPh sb="25" eb="27">
      <t>メンセキ</t>
    </rPh>
    <rPh sb="28" eb="30">
      <t>ゴウケイ</t>
    </rPh>
    <phoneticPr fontId="1"/>
  </si>
  <si>
    <t>(11) 界壁又は室内壁と外気に接する床による熱橋</t>
    <phoneticPr fontId="1"/>
  </si>
  <si>
    <t>η_A,H,f,i</t>
    <phoneticPr fontId="1"/>
  </si>
  <si>
    <t>階層fにおける単位住戸iの単位日射強度当たりの暖房期の日射熱取得量</t>
    <rPh sb="0" eb="2">
      <t>カイソウ</t>
    </rPh>
    <rPh sb="7" eb="9">
      <t>タンイ</t>
    </rPh>
    <rPh sb="9" eb="11">
      <t>ジュウコ</t>
    </rPh>
    <rPh sb="13" eb="15">
      <t>タンイ</t>
    </rPh>
    <rPh sb="15" eb="17">
      <t>ニッシャ</t>
    </rPh>
    <rPh sb="17" eb="19">
      <t>キョウド</t>
    </rPh>
    <rPh sb="19" eb="20">
      <t>ア</t>
    </rPh>
    <rPh sb="23" eb="25">
      <t>ダンボウ</t>
    </rPh>
    <rPh sb="25" eb="26">
      <t>キ</t>
    </rPh>
    <rPh sb="27" eb="29">
      <t>ニッシャ</t>
    </rPh>
    <rPh sb="29" eb="30">
      <t>ネツ</t>
    </rPh>
    <rPh sb="30" eb="32">
      <t>シュトク</t>
    </rPh>
    <rPh sb="32" eb="33">
      <t>リョウ</t>
    </rPh>
    <phoneticPr fontId="1"/>
  </si>
  <si>
    <t>m_A,H,f,i</t>
    <phoneticPr fontId="1"/>
  </si>
  <si>
    <t>階層fにおける単位住戸iの単位日射強度当たりの冷房期の日射熱取得量</t>
    <rPh sb="0" eb="2">
      <t>カイソウ</t>
    </rPh>
    <rPh sb="7" eb="9">
      <t>タンイ</t>
    </rPh>
    <rPh sb="9" eb="11">
      <t>ジュウコ</t>
    </rPh>
    <rPh sb="13" eb="15">
      <t>タンイ</t>
    </rPh>
    <rPh sb="15" eb="17">
      <t>ニッシャ</t>
    </rPh>
    <rPh sb="17" eb="19">
      <t>キョウド</t>
    </rPh>
    <rPh sb="19" eb="20">
      <t>ア</t>
    </rPh>
    <rPh sb="23" eb="25">
      <t>レイボウ</t>
    </rPh>
    <rPh sb="25" eb="26">
      <t>キ</t>
    </rPh>
    <rPh sb="27" eb="29">
      <t>ニッシャ</t>
    </rPh>
    <rPh sb="29" eb="30">
      <t>ネツ</t>
    </rPh>
    <rPh sb="30" eb="32">
      <t>シュトク</t>
    </rPh>
    <rPh sb="32" eb="33">
      <t>リョウ</t>
    </rPh>
    <phoneticPr fontId="1"/>
  </si>
  <si>
    <t>妻住戸
(d90側）</t>
  </si>
  <si>
    <t>m_A,C,f,i</t>
  </si>
  <si>
    <t>η_A,C,f,i</t>
    <phoneticPr fontId="1"/>
  </si>
  <si>
    <t>階層fにおける単位住戸iの単位温度差あたりの熱損失量の合計</t>
    <rPh sb="27" eb="29">
      <t>ゴウケイ</t>
    </rPh>
    <phoneticPr fontId="1"/>
  </si>
  <si>
    <t>付録A_式21a</t>
    <phoneticPr fontId="1"/>
  </si>
  <si>
    <t>付録A_式21b</t>
    <phoneticPr fontId="1"/>
  </si>
  <si>
    <t>付録A_式23a</t>
    <phoneticPr fontId="1"/>
  </si>
  <si>
    <t>付録A_式23b</t>
    <phoneticPr fontId="1"/>
  </si>
  <si>
    <t>付録A_式23c</t>
    <phoneticPr fontId="1"/>
  </si>
  <si>
    <t>付録A_式23d</t>
    <phoneticPr fontId="1"/>
  </si>
  <si>
    <t>付録A_式19a</t>
    <phoneticPr fontId="1"/>
  </si>
  <si>
    <t>付録A_式19b</t>
    <phoneticPr fontId="1"/>
  </si>
  <si>
    <t>付録A_式14</t>
    <phoneticPr fontId="1"/>
  </si>
  <si>
    <t>付録A_式11a</t>
    <phoneticPr fontId="1"/>
  </si>
  <si>
    <t>付録A_式11b</t>
    <phoneticPr fontId="1"/>
  </si>
  <si>
    <t>付録A_式11c</t>
    <phoneticPr fontId="1"/>
  </si>
  <si>
    <t>付録A_式11d</t>
    <phoneticPr fontId="1"/>
  </si>
  <si>
    <t>付録A_式12a</t>
    <phoneticPr fontId="1"/>
  </si>
  <si>
    <t>付録A_式12b</t>
    <phoneticPr fontId="1"/>
  </si>
  <si>
    <t>付録A_式12c</t>
    <phoneticPr fontId="1"/>
  </si>
  <si>
    <t>付録A_式12d</t>
    <phoneticPr fontId="1"/>
  </si>
  <si>
    <t>付録A_式16</t>
    <phoneticPr fontId="1"/>
  </si>
  <si>
    <t>付録A_式17</t>
    <phoneticPr fontId="1"/>
  </si>
  <si>
    <t>付録A_式27a</t>
    <phoneticPr fontId="1"/>
  </si>
  <si>
    <t>付録A_式27b</t>
    <phoneticPr fontId="1"/>
  </si>
  <si>
    <t>付録A_式28a</t>
    <phoneticPr fontId="1"/>
  </si>
  <si>
    <t>付録A_式28b</t>
    <phoneticPr fontId="1"/>
  </si>
  <si>
    <t>付録A_式28c</t>
    <phoneticPr fontId="1"/>
  </si>
  <si>
    <t>付録A_式29a</t>
    <phoneticPr fontId="1"/>
  </si>
  <si>
    <t>付録A_式29b</t>
    <phoneticPr fontId="1"/>
  </si>
  <si>
    <t>付録A_式29c</t>
    <phoneticPr fontId="1"/>
  </si>
  <si>
    <t>付録A_式29d</t>
    <phoneticPr fontId="1"/>
  </si>
  <si>
    <t>付録A_式31a</t>
    <phoneticPr fontId="1"/>
  </si>
  <si>
    <t>付録A_式31b</t>
    <phoneticPr fontId="1"/>
  </si>
  <si>
    <t>付録A_式33a</t>
    <phoneticPr fontId="1"/>
  </si>
  <si>
    <t>付録A_式33b</t>
    <phoneticPr fontId="1"/>
  </si>
  <si>
    <t>付録A_式33c</t>
    <phoneticPr fontId="1"/>
  </si>
  <si>
    <t>付録A_式33d</t>
    <phoneticPr fontId="1"/>
  </si>
  <si>
    <t>付録A_式9</t>
    <phoneticPr fontId="1"/>
  </si>
  <si>
    <t>付録A_式36</t>
    <phoneticPr fontId="1"/>
  </si>
  <si>
    <t>付録A_式37</t>
    <phoneticPr fontId="1"/>
  </si>
  <si>
    <t>付録A_A.9</t>
    <phoneticPr fontId="1"/>
  </si>
  <si>
    <t>付録A_式4-右辺第2項</t>
    <rPh sb="5" eb="7">
      <t>ウヘン</t>
    </rPh>
    <rPh sb="7" eb="8">
      <t>ダイ</t>
    </rPh>
    <phoneticPr fontId="1"/>
  </si>
  <si>
    <t>付録A_式4-右辺第3項</t>
    <rPh sb="4" eb="6">
      <t>ウヘン</t>
    </rPh>
    <rPh sb="6" eb="7">
      <t>ダイ</t>
    </rPh>
    <rPh sb="8" eb="9">
      <t>コウ</t>
    </rPh>
    <phoneticPr fontId="1"/>
  </si>
  <si>
    <t>付録A_式4-右辺第4項</t>
    <rPh sb="4" eb="6">
      <t>ウヘン</t>
    </rPh>
    <rPh sb="6" eb="7">
      <t>ダイ</t>
    </rPh>
    <rPh sb="8" eb="9">
      <t>コウ</t>
    </rPh>
    <phoneticPr fontId="1"/>
  </si>
  <si>
    <t>付録A_式4-右辺第5項</t>
    <rPh sb="4" eb="6">
      <t>ウヘン</t>
    </rPh>
    <rPh sb="6" eb="7">
      <t>ダイ</t>
    </rPh>
    <rPh sb="8" eb="9">
      <t>コウ</t>
    </rPh>
    <phoneticPr fontId="1"/>
  </si>
  <si>
    <t>付録A_式4-右辺第6項</t>
    <rPh sb="4" eb="6">
      <t>ウヘン</t>
    </rPh>
    <rPh sb="6" eb="7">
      <t>ダイ</t>
    </rPh>
    <rPh sb="8" eb="9">
      <t>コウ</t>
    </rPh>
    <phoneticPr fontId="1"/>
  </si>
  <si>
    <t>付録A_式4-右辺第7項</t>
    <rPh sb="4" eb="6">
      <t>ウヘン</t>
    </rPh>
    <rPh sb="6" eb="7">
      <t>ダイ</t>
    </rPh>
    <rPh sb="8" eb="9">
      <t>コウ</t>
    </rPh>
    <phoneticPr fontId="1"/>
  </si>
  <si>
    <t>付録A_式4-右辺第8項</t>
    <rPh sb="4" eb="6">
      <t>ウヘン</t>
    </rPh>
    <rPh sb="6" eb="7">
      <t>ダイ</t>
    </rPh>
    <rPh sb="8" eb="9">
      <t>コウ</t>
    </rPh>
    <phoneticPr fontId="1"/>
  </si>
  <si>
    <t>付録A_式4-右辺第9項</t>
    <rPh sb="4" eb="6">
      <t>ウヘン</t>
    </rPh>
    <rPh sb="6" eb="7">
      <t>ダイ</t>
    </rPh>
    <rPh sb="8" eb="9">
      <t>コウ</t>
    </rPh>
    <phoneticPr fontId="1"/>
  </si>
  <si>
    <t>付録A_式4-右辺第12項,第13項</t>
    <rPh sb="3" eb="5">
      <t>ウヘン</t>
    </rPh>
    <rPh sb="5" eb="6">
      <t>ダイ</t>
    </rPh>
    <rPh sb="7" eb="8">
      <t>コウ</t>
    </rPh>
    <phoneticPr fontId="1"/>
  </si>
  <si>
    <t>付録A_式4-右辺第14項</t>
    <rPh sb="3" eb="5">
      <t>ウヘン</t>
    </rPh>
    <rPh sb="5" eb="6">
      <t>ダイ</t>
    </rPh>
    <rPh sb="7" eb="8">
      <t>コウ</t>
    </rPh>
    <phoneticPr fontId="1"/>
  </si>
  <si>
    <t>付録A_式4-右辺第15項,第16項</t>
    <rPh sb="3" eb="5">
      <t>ウヘン</t>
    </rPh>
    <rPh sb="5" eb="6">
      <t>ダイ</t>
    </rPh>
    <rPh sb="7" eb="8">
      <t>コウ</t>
    </rPh>
    <phoneticPr fontId="1"/>
  </si>
  <si>
    <t>付録A_式4-右辺第17項</t>
    <rPh sb="3" eb="5">
      <t>ウヘン</t>
    </rPh>
    <rPh sb="5" eb="6">
      <t>ダイ</t>
    </rPh>
    <rPh sb="7" eb="8">
      <t>コウ</t>
    </rPh>
    <phoneticPr fontId="1"/>
  </si>
  <si>
    <t>付録A_式4-右辺第20項</t>
    <rPh sb="3" eb="5">
      <t>ウヘン</t>
    </rPh>
    <rPh sb="5" eb="6">
      <t>ダイ</t>
    </rPh>
    <rPh sb="7" eb="8">
      <t>コウ</t>
    </rPh>
    <phoneticPr fontId="1"/>
  </si>
  <si>
    <t>付録A_式4-右辺第19項</t>
    <rPh sb="3" eb="5">
      <t>ウヘン</t>
    </rPh>
    <rPh sb="5" eb="6">
      <t>ダイ</t>
    </rPh>
    <rPh sb="7" eb="8">
      <t>コウ</t>
    </rPh>
    <phoneticPr fontId="1"/>
  </si>
  <si>
    <t>付録A_式4-右辺第18項</t>
    <rPh sb="3" eb="5">
      <t>ウヘン</t>
    </rPh>
    <rPh sb="5" eb="6">
      <t>ダイ</t>
    </rPh>
    <rPh sb="7" eb="8">
      <t>コウ</t>
    </rPh>
    <phoneticPr fontId="1"/>
  </si>
  <si>
    <t>付録A_式4-右辺第23項,第24項</t>
    <rPh sb="3" eb="5">
      <t>ウヘン</t>
    </rPh>
    <rPh sb="5" eb="6">
      <t>ダイ</t>
    </rPh>
    <rPh sb="7" eb="8">
      <t>コウ</t>
    </rPh>
    <phoneticPr fontId="1"/>
  </si>
  <si>
    <t>付録A_式4-右辺第21項,第22項</t>
    <rPh sb="3" eb="5">
      <t>ウヘン</t>
    </rPh>
    <rPh sb="5" eb="6">
      <t>ダイ</t>
    </rPh>
    <rPh sb="7" eb="8">
      <t>コウ</t>
    </rPh>
    <phoneticPr fontId="1"/>
  </si>
  <si>
    <t>付録A_式3</t>
    <rPh sb="3" eb="4">
      <t>シキ</t>
    </rPh>
    <phoneticPr fontId="1"/>
  </si>
  <si>
    <t>付録A_A.13.1</t>
    <phoneticPr fontId="1"/>
  </si>
  <si>
    <t>付録A_A.13.2</t>
    <phoneticPr fontId="1"/>
  </si>
  <si>
    <t>付録A_A.13.4</t>
    <phoneticPr fontId="1"/>
  </si>
  <si>
    <t>付録A_A.13.6</t>
    <phoneticPr fontId="1"/>
  </si>
  <si>
    <t>付録A_式5b-右辺第1項</t>
    <rPh sb="6" eb="8">
      <t>ウヘン</t>
    </rPh>
    <rPh sb="8" eb="9">
      <t>ダイ</t>
    </rPh>
    <rPh sb="10" eb="11">
      <t>コウ</t>
    </rPh>
    <phoneticPr fontId="1"/>
  </si>
  <si>
    <t>付録A_式5b-右辺第2項</t>
    <rPh sb="5" eb="7">
      <t>ウヘン</t>
    </rPh>
    <rPh sb="7" eb="8">
      <t>ダイ</t>
    </rPh>
    <phoneticPr fontId="1"/>
  </si>
  <si>
    <t>付録A_式5b-右辺第3項～第6項</t>
    <rPh sb="6" eb="8">
      <t>ウヘン</t>
    </rPh>
    <rPh sb="8" eb="9">
      <t>ダイ</t>
    </rPh>
    <phoneticPr fontId="1"/>
  </si>
  <si>
    <t>付録A_式5b-右辺第7項</t>
    <rPh sb="6" eb="8">
      <t>ウヘン</t>
    </rPh>
    <rPh sb="8" eb="9">
      <t>ダイ</t>
    </rPh>
    <phoneticPr fontId="1"/>
  </si>
  <si>
    <t>付録A_式5b-右辺第8項</t>
    <rPh sb="6" eb="8">
      <t>ウヘン</t>
    </rPh>
    <rPh sb="8" eb="9">
      <t>ダイ</t>
    </rPh>
    <phoneticPr fontId="1"/>
  </si>
  <si>
    <t>付録A_式5b-右辺第9項</t>
    <rPh sb="6" eb="8">
      <t>ウヘン</t>
    </rPh>
    <rPh sb="8" eb="9">
      <t>ダイ</t>
    </rPh>
    <phoneticPr fontId="1"/>
  </si>
  <si>
    <t>付録A_式5b-右辺第10項</t>
    <rPh sb="6" eb="8">
      <t>ウヘン</t>
    </rPh>
    <rPh sb="8" eb="9">
      <t>ダイ</t>
    </rPh>
    <phoneticPr fontId="1"/>
  </si>
  <si>
    <t>付録A_式5b-右辺第11項,第12項</t>
    <rPh sb="6" eb="8">
      <t>ウヘン</t>
    </rPh>
    <rPh sb="8" eb="9">
      <t>ダイ</t>
    </rPh>
    <phoneticPr fontId="1"/>
  </si>
  <si>
    <t>付録A_式5b-右辺第13項</t>
    <rPh sb="6" eb="8">
      <t>ウヘン</t>
    </rPh>
    <rPh sb="8" eb="9">
      <t>ダイ</t>
    </rPh>
    <phoneticPr fontId="1"/>
  </si>
  <si>
    <t>付録A_式5b-右辺第14項,第15項</t>
    <rPh sb="6" eb="8">
      <t>ウヘン</t>
    </rPh>
    <rPh sb="8" eb="9">
      <t>ダイ</t>
    </rPh>
    <phoneticPr fontId="1"/>
  </si>
  <si>
    <t>付録A_式5b-右辺第16項</t>
    <rPh sb="6" eb="8">
      <t>ウヘン</t>
    </rPh>
    <rPh sb="8" eb="9">
      <t>ダイ</t>
    </rPh>
    <phoneticPr fontId="1"/>
  </si>
  <si>
    <t>付録A_式5b-右辺第17項</t>
    <rPh sb="6" eb="8">
      <t>ウヘン</t>
    </rPh>
    <rPh sb="8" eb="9">
      <t>ダイ</t>
    </rPh>
    <phoneticPr fontId="1"/>
  </si>
  <si>
    <t>付録A_式5b-右辺第18項</t>
    <rPh sb="6" eb="8">
      <t>ウヘン</t>
    </rPh>
    <rPh sb="8" eb="9">
      <t>ダイ</t>
    </rPh>
    <phoneticPr fontId="1"/>
  </si>
  <si>
    <t>付録A_式5b-右辺第19項</t>
    <rPh sb="6" eb="8">
      <t>ウヘン</t>
    </rPh>
    <rPh sb="8" eb="9">
      <t>ダイ</t>
    </rPh>
    <phoneticPr fontId="1"/>
  </si>
  <si>
    <t>付録A_式5b-右辺第20項</t>
    <rPh sb="6" eb="8">
      <t>ウヘン</t>
    </rPh>
    <rPh sb="8" eb="9">
      <t>ダイ</t>
    </rPh>
    <phoneticPr fontId="1"/>
  </si>
  <si>
    <t>付録A_式5a</t>
    <phoneticPr fontId="1"/>
  </si>
  <si>
    <t>付録A_式6b-右辺第1項</t>
    <rPh sb="6" eb="8">
      <t>ウヘン</t>
    </rPh>
    <rPh sb="8" eb="9">
      <t>ダイ</t>
    </rPh>
    <rPh sb="10" eb="11">
      <t>コウ</t>
    </rPh>
    <phoneticPr fontId="1"/>
  </si>
  <si>
    <t>付録A_式6b-右辺第2項</t>
    <rPh sb="6" eb="8">
      <t>ウヘン</t>
    </rPh>
    <rPh sb="8" eb="9">
      <t>ダイ</t>
    </rPh>
    <phoneticPr fontId="1"/>
  </si>
  <si>
    <t>付録A_式6b-右辺第3項～第6項</t>
    <rPh sb="6" eb="8">
      <t>ウヘン</t>
    </rPh>
    <rPh sb="8" eb="9">
      <t>ダイ</t>
    </rPh>
    <phoneticPr fontId="1"/>
  </si>
  <si>
    <t>付録A_式6b-右辺第7項</t>
    <rPh sb="6" eb="8">
      <t>ウヘン</t>
    </rPh>
    <rPh sb="8" eb="9">
      <t>ダイ</t>
    </rPh>
    <phoneticPr fontId="1"/>
  </si>
  <si>
    <t>付録A_式6b-右辺第8項</t>
    <rPh sb="6" eb="8">
      <t>ウヘン</t>
    </rPh>
    <rPh sb="8" eb="9">
      <t>ダイ</t>
    </rPh>
    <phoneticPr fontId="1"/>
  </si>
  <si>
    <t>付録A_式6b-右辺第9項</t>
    <rPh sb="6" eb="8">
      <t>ウヘン</t>
    </rPh>
    <rPh sb="8" eb="9">
      <t>ダイ</t>
    </rPh>
    <phoneticPr fontId="1"/>
  </si>
  <si>
    <t>付録A_式6b-右辺第10項</t>
    <rPh sb="6" eb="8">
      <t>ウヘン</t>
    </rPh>
    <rPh sb="8" eb="9">
      <t>ダイ</t>
    </rPh>
    <phoneticPr fontId="1"/>
  </si>
  <si>
    <t>付録A_式6b-右辺第11項,第12項</t>
    <rPh sb="6" eb="8">
      <t>ウヘン</t>
    </rPh>
    <rPh sb="8" eb="9">
      <t>ダイ</t>
    </rPh>
    <phoneticPr fontId="1"/>
  </si>
  <si>
    <t>付録A_式6b-右辺第13項</t>
    <rPh sb="6" eb="8">
      <t>ウヘン</t>
    </rPh>
    <rPh sb="8" eb="9">
      <t>ダイ</t>
    </rPh>
    <phoneticPr fontId="1"/>
  </si>
  <si>
    <t>付録A_式6b-右辺第14項,第15項</t>
    <rPh sb="6" eb="8">
      <t>ウヘン</t>
    </rPh>
    <rPh sb="8" eb="9">
      <t>ダイ</t>
    </rPh>
    <phoneticPr fontId="1"/>
  </si>
  <si>
    <t>付録A_式6b-右辺第16項</t>
    <rPh sb="6" eb="8">
      <t>ウヘン</t>
    </rPh>
    <rPh sb="8" eb="9">
      <t>ダイ</t>
    </rPh>
    <phoneticPr fontId="1"/>
  </si>
  <si>
    <t>付録A_式6b-右辺第17項</t>
    <rPh sb="6" eb="8">
      <t>ウヘン</t>
    </rPh>
    <rPh sb="8" eb="9">
      <t>ダイ</t>
    </rPh>
    <phoneticPr fontId="1"/>
  </si>
  <si>
    <t>付録A_式6b-右辺第18項</t>
    <rPh sb="6" eb="8">
      <t>ウヘン</t>
    </rPh>
    <rPh sb="8" eb="9">
      <t>ダイ</t>
    </rPh>
    <phoneticPr fontId="1"/>
  </si>
  <si>
    <t>付録A_式6b-右辺第20項</t>
    <rPh sb="6" eb="8">
      <t>ウヘン</t>
    </rPh>
    <rPh sb="8" eb="9">
      <t>ダイ</t>
    </rPh>
    <phoneticPr fontId="1"/>
  </si>
  <si>
    <t>付録A_式6b-右辺の合計</t>
    <rPh sb="7" eb="9">
      <t>ウヘン</t>
    </rPh>
    <rPh sb="10" eb="12">
      <t>ゴウケイ</t>
    </rPh>
    <phoneticPr fontId="1"/>
  </si>
  <si>
    <t>付録A_式6b</t>
    <phoneticPr fontId="1"/>
  </si>
  <si>
    <t>（式1及び式2の計算用）</t>
    <rPh sb="0" eb="1">
      <t>シキ</t>
    </rPh>
    <rPh sb="2" eb="3">
      <t>オヨ</t>
    </rPh>
    <rPh sb="4" eb="5">
      <t>シキ</t>
    </rPh>
    <rPh sb="7" eb="10">
      <t>ケイサンヨウ</t>
    </rPh>
    <phoneticPr fontId="1"/>
  </si>
  <si>
    <t>付録A_式1及び式2の分母</t>
    <rPh sb="0" eb="2">
      <t>フロク</t>
    </rPh>
    <rPh sb="4" eb="5">
      <t>シキ</t>
    </rPh>
    <rPh sb="6" eb="7">
      <t>オヨ</t>
    </rPh>
    <rPh sb="8" eb="9">
      <t>シキ</t>
    </rPh>
    <rPh sb="11" eb="13">
      <t>ブンボ</t>
    </rPh>
    <phoneticPr fontId="1"/>
  </si>
  <si>
    <t>付録A_式1の分子</t>
    <rPh sb="0" eb="2">
      <t>フロク</t>
    </rPh>
    <rPh sb="4" eb="5">
      <t>シキ</t>
    </rPh>
    <rPh sb="7" eb="9">
      <t>ブンシ</t>
    </rPh>
    <phoneticPr fontId="1"/>
  </si>
  <si>
    <t>付録A_式2の分子</t>
    <rPh sb="0" eb="2">
      <t>フロク</t>
    </rPh>
    <rPh sb="4" eb="5">
      <t>シキ</t>
    </rPh>
    <rPh sb="7" eb="9">
      <t>ブンシ</t>
    </rPh>
    <phoneticPr fontId="1"/>
  </si>
  <si>
    <t>付録A_式1</t>
    <rPh sb="0" eb="2">
      <t>フロク</t>
    </rPh>
    <rPh sb="4" eb="5">
      <t>シキ</t>
    </rPh>
    <phoneticPr fontId="1"/>
  </si>
  <si>
    <t>付録A_式2</t>
    <rPh sb="4" eb="5">
      <t>シキ</t>
    </rPh>
    <phoneticPr fontId="1"/>
  </si>
  <si>
    <t>U_A,total</t>
    <phoneticPr fontId="1"/>
  </si>
  <si>
    <t>W/(㎡K)</t>
    <phoneticPr fontId="1"/>
  </si>
  <si>
    <t>η_AC,total</t>
    <phoneticPr fontId="1"/>
  </si>
  <si>
    <t>×100 %</t>
  </si>
  <si>
    <t>×100 %</t>
    <phoneticPr fontId="1"/>
  </si>
  <si>
    <t>階層fにおける単位住戸iの冷房期の平均日射熱取得率</t>
    <rPh sb="13" eb="15">
      <t>レイボウ</t>
    </rPh>
    <phoneticPr fontId="1"/>
  </si>
  <si>
    <t>階層fにおける単位住戸iの暖房期の平均日射熱取得率</t>
    <phoneticPr fontId="1"/>
  </si>
  <si>
    <t>付録A_式4-右辺第3項</t>
    <rPh sb="0" eb="2">
      <t>ジュウコ</t>
    </rPh>
    <rPh sb="7" eb="8">
      <t>ガワ</t>
    </rPh>
    <phoneticPr fontId="1"/>
  </si>
  <si>
    <t>付録A_式4-右辺第10項</t>
    <rPh sb="4" eb="6">
      <t>ウヘン</t>
    </rPh>
    <rPh sb="6" eb="7">
      <t>ダイ</t>
    </rPh>
    <rPh sb="8" eb="9">
      <t>コウ</t>
    </rPh>
    <phoneticPr fontId="1"/>
  </si>
  <si>
    <t>付録A_式4-右辺第11項</t>
    <rPh sb="3" eb="5">
      <t>ウヘン</t>
    </rPh>
    <rPh sb="5" eb="6">
      <t>ダイ</t>
    </rPh>
    <rPh sb="7" eb="8">
      <t>コウ</t>
    </rPh>
    <phoneticPr fontId="1"/>
  </si>
  <si>
    <t>付録A_式7</t>
    <phoneticPr fontId="1"/>
  </si>
  <si>
    <t>付録A_式30</t>
    <rPh sb="0" eb="2">
      <t>フロク</t>
    </rPh>
    <rPh sb="4" eb="5">
      <t>シキ</t>
    </rPh>
    <phoneticPr fontId="1"/>
  </si>
  <si>
    <t xml:space="preserve"> 階層fにおける住戸部分全体の外周の各辺の長さ</t>
    <phoneticPr fontId="1"/>
  </si>
  <si>
    <t>付録A_式32</t>
    <phoneticPr fontId="1"/>
  </si>
  <si>
    <t>付録A_A.8.7</t>
    <phoneticPr fontId="1"/>
  </si>
  <si>
    <t>付録A_式35</t>
    <phoneticPr fontId="1"/>
  </si>
  <si>
    <t>付録A_式34</t>
    <phoneticPr fontId="1"/>
  </si>
  <si>
    <t>付録A_式18a</t>
    <phoneticPr fontId="1"/>
  </si>
  <si>
    <t>付録A_式18b</t>
    <phoneticPr fontId="1"/>
  </si>
  <si>
    <t>付録A_式8</t>
    <phoneticPr fontId="1"/>
  </si>
  <si>
    <t>付録A_式10a</t>
    <phoneticPr fontId="1"/>
  </si>
  <si>
    <t>付録A_式10b</t>
    <phoneticPr fontId="1"/>
  </si>
  <si>
    <t>付録A_式10c</t>
    <phoneticPr fontId="1"/>
  </si>
  <si>
    <t>付録A_式10d</t>
    <phoneticPr fontId="1"/>
  </si>
  <si>
    <t>付録A_式15</t>
    <phoneticPr fontId="1"/>
  </si>
  <si>
    <t>付録A_式19c</t>
    <phoneticPr fontId="1"/>
  </si>
  <si>
    <t>付録A_式19d</t>
    <phoneticPr fontId="1"/>
  </si>
  <si>
    <t>付録A_式20a</t>
    <phoneticPr fontId="1"/>
  </si>
  <si>
    <t>付録A_式20b</t>
    <phoneticPr fontId="1"/>
  </si>
  <si>
    <t>付録A_式21c</t>
    <phoneticPr fontId="1"/>
  </si>
  <si>
    <t>付録A_式21d</t>
    <phoneticPr fontId="1"/>
  </si>
  <si>
    <t>付録A_式22a</t>
    <phoneticPr fontId="1"/>
  </si>
  <si>
    <t>付録A_式22b</t>
    <phoneticPr fontId="1"/>
  </si>
  <si>
    <t>付録A_式22c</t>
    <phoneticPr fontId="1"/>
  </si>
  <si>
    <t>付録A_式22d</t>
    <phoneticPr fontId="1"/>
  </si>
  <si>
    <t>付録A_式23e</t>
    <phoneticPr fontId="1"/>
  </si>
  <si>
    <t>付録A_式23f</t>
    <phoneticPr fontId="1"/>
  </si>
  <si>
    <t>付録A_式23g</t>
    <phoneticPr fontId="1"/>
  </si>
  <si>
    <t>付録A_式23h</t>
    <phoneticPr fontId="1"/>
  </si>
  <si>
    <t>付録A_式24a</t>
    <phoneticPr fontId="1"/>
  </si>
  <si>
    <t>付録A_式24b</t>
    <phoneticPr fontId="1"/>
  </si>
  <si>
    <t>付録A_式24c</t>
    <phoneticPr fontId="1"/>
  </si>
  <si>
    <t>付録A_式24d</t>
    <phoneticPr fontId="1"/>
  </si>
  <si>
    <t>付録A_式24e</t>
    <phoneticPr fontId="1"/>
  </si>
  <si>
    <t>付録A_式24f</t>
    <phoneticPr fontId="1"/>
  </si>
  <si>
    <t>付録A_式24g</t>
    <phoneticPr fontId="1"/>
  </si>
  <si>
    <t>付録A_式24h</t>
    <phoneticPr fontId="1"/>
  </si>
  <si>
    <t>付録A_式25a</t>
    <phoneticPr fontId="1"/>
  </si>
  <si>
    <t>付録A_式25b</t>
    <phoneticPr fontId="1"/>
  </si>
  <si>
    <t>付録A_式25c</t>
    <phoneticPr fontId="1"/>
  </si>
  <si>
    <t>付録A_式25d</t>
    <phoneticPr fontId="1"/>
  </si>
  <si>
    <t>付録A_式26c</t>
    <phoneticPr fontId="1"/>
  </si>
  <si>
    <t>付録A_式26d</t>
    <phoneticPr fontId="1"/>
  </si>
  <si>
    <t>付録A_式26a</t>
    <phoneticPr fontId="1"/>
  </si>
  <si>
    <t>付録A_式26b</t>
    <phoneticPr fontId="1"/>
  </si>
  <si>
    <t>付録A_式28d</t>
    <phoneticPr fontId="1"/>
  </si>
  <si>
    <t>付録A_A.12.1</t>
    <phoneticPr fontId="1"/>
  </si>
  <si>
    <t>付録A_A.12.2</t>
    <phoneticPr fontId="1"/>
  </si>
  <si>
    <t>付録A_A.12.3</t>
    <phoneticPr fontId="1"/>
  </si>
  <si>
    <t>付録A_A.12.4</t>
    <phoneticPr fontId="1"/>
  </si>
  <si>
    <t>付録A_A.12.5</t>
    <phoneticPr fontId="1"/>
  </si>
  <si>
    <t>付録A_A.12.6</t>
    <phoneticPr fontId="1"/>
  </si>
  <si>
    <t>付録A_A.12.7</t>
    <phoneticPr fontId="1"/>
  </si>
  <si>
    <t>付録A_A.12.8</t>
    <phoneticPr fontId="1"/>
  </si>
  <si>
    <t>付録A_A.12.9</t>
    <phoneticPr fontId="1"/>
  </si>
  <si>
    <t>付録A_A.12.10</t>
    <phoneticPr fontId="1"/>
  </si>
  <si>
    <t>付録A_A.12.11</t>
    <phoneticPr fontId="1"/>
  </si>
  <si>
    <t>付録A_式4-右辺第1項</t>
    <rPh sb="5" eb="7">
      <t>ウヘン</t>
    </rPh>
    <rPh sb="7" eb="8">
      <t>ダイ</t>
    </rPh>
    <rPh sb="9" eb="10">
      <t>コウ</t>
    </rPh>
    <phoneticPr fontId="1"/>
  </si>
  <si>
    <t>付録A_A.13.3</t>
  </si>
  <si>
    <t>付録A_A.13.3</t>
    <phoneticPr fontId="1"/>
  </si>
  <si>
    <t>付録A_A.13.5</t>
  </si>
  <si>
    <t>付録A_A.13.5</t>
    <phoneticPr fontId="1"/>
  </si>
  <si>
    <t>付録A_A.13.14</t>
  </si>
  <si>
    <t>付録A_A.13.13</t>
  </si>
  <si>
    <t>付録A_A.13.15</t>
  </si>
  <si>
    <t>付録A_A.13.11</t>
  </si>
  <si>
    <t>付録A_A.13.10</t>
  </si>
  <si>
    <t>付録A_A.13.9</t>
  </si>
  <si>
    <t>付録A_A.13.8</t>
  </si>
  <si>
    <t>付録A_A.13.7</t>
  </si>
  <si>
    <t>付録A_A.13.6</t>
  </si>
  <si>
    <t>付録A_A.13.12</t>
  </si>
  <si>
    <t>付録A_A.13.12</t>
    <phoneticPr fontId="1"/>
  </si>
  <si>
    <t>付録A_A.13.15</t>
    <phoneticPr fontId="1"/>
  </si>
  <si>
    <t>付録A_A.10</t>
    <phoneticPr fontId="1"/>
  </si>
  <si>
    <t>付録A_式4-右辺の合計</t>
    <phoneticPr fontId="1"/>
  </si>
  <si>
    <t>（計算には使用しない）</t>
    <rPh sb="1" eb="3">
      <t>ケイサン</t>
    </rPh>
    <rPh sb="5" eb="7">
      <t>シヨウ</t>
    </rPh>
    <phoneticPr fontId="1"/>
  </si>
  <si>
    <t>付録A_A.13.1</t>
  </si>
  <si>
    <t>付録A_A.13.3</t>
    <phoneticPr fontId="1"/>
  </si>
  <si>
    <t>付録A_A.13.2</t>
  </si>
  <si>
    <t>付録A_A.13.4</t>
  </si>
  <si>
    <t>付録A_式b5-右辺の合計</t>
    <phoneticPr fontId="1"/>
  </si>
  <si>
    <t>　本エクセルシートの著作権は、国土交通省国土技術政策総合研究所（以下、国土技術政策総合研究所という。）及び国立研究開発法人建築研究所（以下、「建築研究所」という。）に帰属します。
　本エクセルシートの計算方法は、建築研究所内のページ「建築物のエネルギー消費性能に関する技術情報」における「平成28年省エネルギー基準に準拠したエネルギー消費性能の評価に関する技術情報（住宅）現行版」(http://www.kenken.go.jp/becc/house.html)に示す「エネルギー消費性能の算定方法」（以下、「建築研究所公開資料」という。）に基づき、国土技術政策総合研究所及び建築研究所が作成したものです。万一、建築研究所公開資料と本エクセルシートの内容に齟齬がある場合は、建築研究所公開資料で定める内容が優先されます。
　本エクセルシートを申請者の責任において、公的な申請に用いることは可能ですが、著作権者およびコントリビューターは、事由のいかんを問わず、損害発生の原因いかんを問わず、かつ責任の根拠が契約であるか厳格責任であるか（過失その他の）不法行為であるかを問わず、仮にそのような損害が発生する可能性が知らされていたとしても、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Copyright (c) 2016  National Institute for Land and Infrastructure Management &amp; Building Research Institute
Released under the MIT license
http://opensource.org/licenses/mit-license.php</t>
    <rPh sb="32" eb="34">
      <t>イカ</t>
    </rPh>
    <rPh sb="35" eb="37">
      <t>コクド</t>
    </rPh>
    <rPh sb="37" eb="39">
      <t>ギジュツ</t>
    </rPh>
    <rPh sb="39" eb="41">
      <t>セイサク</t>
    </rPh>
    <rPh sb="41" eb="43">
      <t>ソウゴウ</t>
    </rPh>
    <rPh sb="43" eb="45">
      <t>ケンキュウ</t>
    </rPh>
    <rPh sb="45" eb="46">
      <t>ショ</t>
    </rPh>
    <rPh sb="240" eb="242">
      <t>ショウヒ</t>
    </rPh>
    <rPh sb="242" eb="244">
      <t>セイノウ</t>
    </rPh>
    <rPh sb="245" eb="247">
      <t>サンテイ</t>
    </rPh>
    <rPh sb="247" eb="249">
      <t>ホウホウ</t>
    </rPh>
    <rPh sb="275" eb="286">
      <t>コクドギジュツセイサクソウゴウケンキュウショ</t>
    </rPh>
    <rPh sb="286" eb="287">
      <t>オヨ</t>
    </rPh>
    <phoneticPr fontId="1"/>
  </si>
  <si>
    <t>フロア入力法による共同住宅の評価シート Ver. 02</t>
    <rPh sb="3" eb="6">
      <t>ニュウリョクホウ</t>
    </rPh>
    <rPh sb="9" eb="11">
      <t>キョウドウ</t>
    </rPh>
    <rPh sb="11" eb="13">
      <t>ジュウタク</t>
    </rPh>
    <rPh sb="14" eb="16">
      <t>ヒョウカ</t>
    </rPh>
    <phoneticPr fontId="1"/>
  </si>
  <si>
    <t>建物全体の高さ</t>
    <rPh sb="0" eb="2">
      <t>タテモノ</t>
    </rPh>
    <rPh sb="2" eb="4">
      <t>ゼンタイ</t>
    </rPh>
    <rPh sb="5" eb="6">
      <t>タカ</t>
    </rPh>
    <phoneticPr fontId="1"/>
  </si>
  <si>
    <t>建物の階数</t>
    <rPh sb="0" eb="2">
      <t>タテモノ</t>
    </rPh>
    <rPh sb="3" eb="5">
      <t>カイスウ</t>
    </rPh>
    <phoneticPr fontId="1"/>
  </si>
  <si>
    <t>住戸部分の床面積の合計</t>
    <rPh sb="0" eb="2">
      <t>ジュウコ</t>
    </rPh>
    <rPh sb="2" eb="4">
      <t>ブブン</t>
    </rPh>
    <rPh sb="5" eb="8">
      <t>ユカメンセキ</t>
    </rPh>
    <rPh sb="9" eb="11">
      <t>ゴウケイ</t>
    </rPh>
    <phoneticPr fontId="1"/>
  </si>
  <si>
    <t>住戸部分の外周長</t>
    <rPh sb="0" eb="2">
      <t>ジュウコ</t>
    </rPh>
    <rPh sb="2" eb="3">
      <t>ブ</t>
    </rPh>
    <rPh sb="3" eb="4">
      <t>ブン</t>
    </rPh>
    <rPh sb="5" eb="7">
      <t>ガイシュウ</t>
    </rPh>
    <rPh sb="7" eb="8">
      <t>チョウ</t>
    </rPh>
    <phoneticPr fontId="1"/>
  </si>
  <si>
    <t>住戸部分の窓面積の合計</t>
    <rPh sb="0" eb="2">
      <t>ジュウコ</t>
    </rPh>
    <rPh sb="2" eb="4">
      <t>ブブン</t>
    </rPh>
    <rPh sb="5" eb="8">
      <t>マドメンセキ</t>
    </rPh>
    <rPh sb="9" eb="11">
      <t>ゴウケイ</t>
    </rPh>
    <phoneticPr fontId="1"/>
  </si>
  <si>
    <t>住戸部分の外気に接する床の面積の合計（最下階を除く）</t>
    <rPh sb="0" eb="2">
      <t>ジュウコ</t>
    </rPh>
    <rPh sb="2" eb="4">
      <t>ブブン</t>
    </rPh>
    <rPh sb="5" eb="7">
      <t>ガイキ</t>
    </rPh>
    <rPh sb="8" eb="9">
      <t>セッ</t>
    </rPh>
    <rPh sb="11" eb="12">
      <t>ユカ</t>
    </rPh>
    <rPh sb="13" eb="15">
      <t>メンセキ</t>
    </rPh>
    <rPh sb="16" eb="18">
      <t>ゴウケイ</t>
    </rPh>
    <rPh sb="19" eb="21">
      <t>サイカ</t>
    </rPh>
    <rPh sb="21" eb="22">
      <t>カイ</t>
    </rPh>
    <rPh sb="23" eb="24">
      <t>ノゾ</t>
    </rPh>
    <phoneticPr fontId="1"/>
  </si>
  <si>
    <t>住戸部分の屋根の面積の合計（最上階を除く）</t>
    <rPh sb="0" eb="2">
      <t>ジュウコ</t>
    </rPh>
    <rPh sb="2" eb="4">
      <t>ブブン</t>
    </rPh>
    <rPh sb="5" eb="7">
      <t>ヤネ</t>
    </rPh>
    <rPh sb="8" eb="10">
      <t>メンセキ</t>
    </rPh>
    <rPh sb="11" eb="13">
      <t>ゴウケイ</t>
    </rPh>
    <rPh sb="14" eb="17">
      <t>サイジョウカイ</t>
    </rPh>
    <rPh sb="18" eb="19">
      <t>ノゾ</t>
    </rPh>
    <phoneticPr fontId="1"/>
  </si>
  <si>
    <t>外気に接する床の熱貫流率</t>
    <rPh sb="0" eb="2">
      <t>ガイキ</t>
    </rPh>
    <rPh sb="3" eb="4">
      <t>セッ</t>
    </rPh>
    <rPh sb="6" eb="7">
      <t>ユカ</t>
    </rPh>
    <rPh sb="8" eb="12">
      <t>ネツカンリュウリツ</t>
    </rPh>
    <phoneticPr fontId="1"/>
  </si>
  <si>
    <t>下階側界床の熱貫流率</t>
    <rPh sb="0" eb="2">
      <t>カカイ</t>
    </rPh>
    <rPh sb="2" eb="3">
      <t>ガワ</t>
    </rPh>
    <rPh sb="3" eb="4">
      <t>カイ</t>
    </rPh>
    <rPh sb="4" eb="5">
      <t>ユカ</t>
    </rPh>
    <rPh sb="6" eb="7">
      <t>ネツ</t>
    </rPh>
    <rPh sb="7" eb="9">
      <t>カンリュウ</t>
    </rPh>
    <rPh sb="9" eb="10">
      <t>リツ</t>
    </rPh>
    <phoneticPr fontId="1"/>
  </si>
  <si>
    <t>外気に接する床の断熱位置（RC造のみ）</t>
    <rPh sb="0" eb="2">
      <t>ガイキ</t>
    </rPh>
    <rPh sb="3" eb="4">
      <t>セッ</t>
    </rPh>
    <rPh sb="6" eb="7">
      <t>ユカ</t>
    </rPh>
    <rPh sb="8" eb="12">
      <t>ダンネツイチ</t>
    </rPh>
    <rPh sb="15" eb="16">
      <t>ゾウ</t>
    </rPh>
    <phoneticPr fontId="1"/>
  </si>
  <si>
    <t>界床の断熱補強の有無（RC造のみ）</t>
    <rPh sb="0" eb="1">
      <t>カイ</t>
    </rPh>
    <rPh sb="1" eb="2">
      <t>ユカ</t>
    </rPh>
    <rPh sb="3" eb="5">
      <t>ダンネツ</t>
    </rPh>
    <rPh sb="5" eb="7">
      <t>ホキョウ</t>
    </rPh>
    <rPh sb="8" eb="10">
      <t>ウム</t>
    </rPh>
    <phoneticPr fontId="1"/>
  </si>
  <si>
    <t>※ この計算結果を「エネルギー消費性能計算プログラム（住宅版）」に入力し、各住戸の一次エネルギー消費量の計算を行ってください。</t>
    <rPh sb="4" eb="6">
      <t>ケイサン</t>
    </rPh>
    <rPh sb="6" eb="8">
      <t>ケッカ</t>
    </rPh>
    <rPh sb="15" eb="17">
      <t>ショウヒ</t>
    </rPh>
    <rPh sb="17" eb="19">
      <t>セイノウ</t>
    </rPh>
    <rPh sb="19" eb="21">
      <t>ケイサン</t>
    </rPh>
    <rPh sb="27" eb="29">
      <t>ジュウタク</t>
    </rPh>
    <rPh sb="29" eb="30">
      <t>バン</t>
    </rPh>
    <rPh sb="33" eb="35">
      <t>ニュウリョク</t>
    </rPh>
    <rPh sb="37" eb="38">
      <t>カク</t>
    </rPh>
    <rPh sb="38" eb="40">
      <t>ジュウコ</t>
    </rPh>
    <rPh sb="41" eb="43">
      <t>イチジ</t>
    </rPh>
    <rPh sb="48" eb="51">
      <t>ショウヒリョウ</t>
    </rPh>
    <rPh sb="52" eb="54">
      <t>ケイサン</t>
    </rPh>
    <rPh sb="55" eb="56">
      <t>オコナ</t>
    </rPh>
    <phoneticPr fontId="1"/>
  </si>
  <si>
    <t>「エネルギー省性能計算プログラム（住宅版）」はこちら</t>
    <rPh sb="6" eb="7">
      <t>ショウ</t>
    </rPh>
    <rPh sb="7" eb="9">
      <t>セイノウ</t>
    </rPh>
    <rPh sb="9" eb="11">
      <t>ケイサン</t>
    </rPh>
    <rPh sb="17" eb="19">
      <t>ジュウタク</t>
    </rPh>
    <rPh sb="19" eb="20">
      <t>バン</t>
    </rPh>
    <phoneticPr fontId="1"/>
  </si>
  <si>
    <t>3．一次エネルギー消費量の計算結果</t>
    <rPh sb="2" eb="4">
      <t>イチジ</t>
    </rPh>
    <rPh sb="9" eb="12">
      <t>ショウヒリョウ</t>
    </rPh>
    <rPh sb="13" eb="15">
      <t>ケイサン</t>
    </rPh>
    <rPh sb="15" eb="17">
      <t>ケッカ</t>
    </rPh>
    <phoneticPr fontId="1"/>
  </si>
  <si>
    <t>※ 「エネルギー消費性能計算プログラム」による一次エネルギー消費量の計算結果（合計・その他の設備）を下の表に転記してください。</t>
    <rPh sb="36" eb="38">
      <t>ケッカ</t>
    </rPh>
    <rPh sb="39" eb="41">
      <t>ゴウケイ</t>
    </rPh>
    <rPh sb="44" eb="45">
      <t>タ</t>
    </rPh>
    <rPh sb="46" eb="48">
      <t>セツビ</t>
    </rPh>
    <rPh sb="50" eb="51">
      <t>シタ</t>
    </rPh>
    <rPh sb="52" eb="53">
      <t>ヒョウ</t>
    </rPh>
    <rPh sb="54" eb="56">
      <t>テンキ</t>
    </rPh>
    <phoneticPr fontId="1"/>
  </si>
  <si>
    <t>←</t>
    <phoneticPr fontId="1"/>
  </si>
  <si>
    <t>「エネルギー消費性能計算プログラム（住宅版）」</t>
    <rPh sb="6" eb="8">
      <t>ショウヒ</t>
    </rPh>
    <rPh sb="8" eb="10">
      <t>セイノウ</t>
    </rPh>
    <rPh sb="10" eb="12">
      <t>ケイサン</t>
    </rPh>
    <rPh sb="18" eb="20">
      <t>ジュウタク</t>
    </rPh>
    <rPh sb="20" eb="21">
      <t>バン</t>
    </rPh>
    <phoneticPr fontId="1"/>
  </si>
  <si>
    <t>「エネルギー消費性能計算プログラム（非住宅版）」</t>
    <rPh sb="6" eb="8">
      <t>ショウヒ</t>
    </rPh>
    <rPh sb="8" eb="10">
      <t>セイノウ</t>
    </rPh>
    <rPh sb="10" eb="12">
      <t>ケイサン</t>
    </rPh>
    <rPh sb="18" eb="19">
      <t>ヒ</t>
    </rPh>
    <rPh sb="19" eb="21">
      <t>ジュウタク</t>
    </rPh>
    <rPh sb="21" eb="22">
      <t>バン</t>
    </rPh>
    <phoneticPr fontId="1"/>
  </si>
  <si>
    <t>設計一次エネルギー消費量</t>
    <rPh sb="0" eb="2">
      <t>セッケイ</t>
    </rPh>
    <rPh sb="2" eb="4">
      <t>イチジ</t>
    </rPh>
    <rPh sb="9" eb="12">
      <t>ショウヒリョウ</t>
    </rPh>
    <phoneticPr fontId="1"/>
  </si>
  <si>
    <t>基準一次エネルギー消費量</t>
    <rPh sb="0" eb="2">
      <t>キジュン</t>
    </rPh>
    <rPh sb="2" eb="4">
      <t>イチジ</t>
    </rPh>
    <rPh sb="9" eb="12">
      <t>ショウヒリョウ</t>
    </rPh>
    <phoneticPr fontId="1"/>
  </si>
  <si>
    <t>その他の設備</t>
    <rPh sb="2" eb="3">
      <t>タ</t>
    </rPh>
    <rPh sb="4" eb="6">
      <t>セツビ</t>
    </rPh>
    <phoneticPr fontId="1"/>
  </si>
  <si>
    <t>[GJ/年]</t>
    <rPh sb="4" eb="5">
      <t>ネン</t>
    </rPh>
    <phoneticPr fontId="1"/>
  </si>
  <si>
    <t>入力値演算</t>
    <rPh sb="0" eb="3">
      <t>ニュウリョクチ</t>
    </rPh>
    <rPh sb="3" eb="5">
      <t>エンザン</t>
    </rPh>
    <phoneticPr fontId="1"/>
  </si>
  <si>
    <t>更新履歴</t>
    <rPh sb="0" eb="2">
      <t>コウシン</t>
    </rPh>
    <rPh sb="2" eb="4">
      <t>リレキ</t>
    </rPh>
    <phoneticPr fontId="1"/>
  </si>
  <si>
    <t>No.</t>
    <phoneticPr fontId="1"/>
  </si>
  <si>
    <t>バージョン</t>
    <phoneticPr fontId="1"/>
  </si>
  <si>
    <t>前バージョンからの修正点等</t>
    <rPh sb="0" eb="1">
      <t>マエ</t>
    </rPh>
    <rPh sb="9" eb="11">
      <t>シュウセイ</t>
    </rPh>
    <rPh sb="11" eb="12">
      <t>テン</t>
    </rPh>
    <rPh sb="12" eb="13">
      <t>トウ</t>
    </rPh>
    <phoneticPr fontId="1"/>
  </si>
  <si>
    <t>Ver.02</t>
  </si>
  <si>
    <t>Ver.02</t>
    <phoneticPr fontId="1"/>
  </si>
  <si>
    <t>日射熱取得量の計算において、玄関ドアが含まれていない問題を修正しました。</t>
    <phoneticPr fontId="1"/>
  </si>
  <si>
    <t>日射熱取得量の計算において、外壁と床裏に接する床（最下階の床）の扱いを修正しました。</t>
    <phoneticPr fontId="1"/>
  </si>
  <si>
    <t>外壁と界床による熱橋の長さの計算において、屋根又は外気に接する床、若しくはその両方がある場合に過大となる問題を修正しました。</t>
    <phoneticPr fontId="1"/>
  </si>
  <si>
    <t>暖房期における窓の日射熱取得量の計算において、2階以上の妻住戸(主方位+90°側）が適切に計算されていない問題を修正しました。</t>
    <phoneticPr fontId="1"/>
  </si>
  <si>
    <t>日射熱取得量の計算において、屋根と外壁による熱橋部の方位を上面のみとしていたが、上面と各方位に按分するように修正しました。</t>
    <phoneticPr fontId="1"/>
  </si>
  <si>
    <t>日射熱取得量の計算において、外壁と外気に接する床による熱橋部における日射熱取得が適切に計算されていない問題を修正しました。</t>
    <phoneticPr fontId="1"/>
  </si>
  <si>
    <t>更新日</t>
    <rPh sb="0" eb="3">
      <t>コウシンビ</t>
    </rPh>
    <phoneticPr fontId="1"/>
  </si>
  <si>
    <t>その他の居室の有無</t>
    <rPh sb="2" eb="3">
      <t>タ</t>
    </rPh>
    <rPh sb="4" eb="6">
      <t>キョシツ</t>
    </rPh>
    <rPh sb="7" eb="9">
      <t>ウム</t>
    </rPh>
    <phoneticPr fontId="1"/>
  </si>
  <si>
    <t>住棟単位のBEI（共用部分等を含む）</t>
    <rPh sb="0" eb="2">
      <t>ジュウトウ</t>
    </rPh>
    <rPh sb="2" eb="4">
      <t>タンイ</t>
    </rPh>
    <rPh sb="9" eb="11">
      <t>キョウヨウ</t>
    </rPh>
    <rPh sb="11" eb="13">
      <t>ブブン</t>
    </rPh>
    <rPh sb="13" eb="14">
      <t>トウ</t>
    </rPh>
    <rPh sb="15" eb="16">
      <t>フク</t>
    </rPh>
    <phoneticPr fontId="1"/>
  </si>
  <si>
    <t>（2）共同住宅共用部分等</t>
    <rPh sb="3" eb="5">
      <t>キョウドウ</t>
    </rPh>
    <rPh sb="5" eb="7">
      <t>ジュウタク</t>
    </rPh>
    <rPh sb="7" eb="9">
      <t>キョウヨウ</t>
    </rPh>
    <rPh sb="9" eb="11">
      <t>ブブン</t>
    </rPh>
    <rPh sb="11" eb="12">
      <t>トウ</t>
    </rPh>
    <phoneticPr fontId="1"/>
  </si>
  <si>
    <t>・住棟単位のBEI（共用部分等を含む）を算出しない場合は、「（2）共同住宅共用部分等」は空欄のままで構いません。</t>
    <rPh sb="1" eb="3">
      <t>ジュウトウ</t>
    </rPh>
    <rPh sb="3" eb="5">
      <t>タンイ</t>
    </rPh>
    <rPh sb="10" eb="12">
      <t>キョウヨウ</t>
    </rPh>
    <rPh sb="12" eb="14">
      <t>ブブン</t>
    </rPh>
    <rPh sb="14" eb="15">
      <t>トウ</t>
    </rPh>
    <rPh sb="16" eb="17">
      <t>フク</t>
    </rPh>
    <rPh sb="20" eb="22">
      <t>サンシュツ</t>
    </rPh>
    <rPh sb="25" eb="27">
      <t>バアイ</t>
    </rPh>
    <rPh sb="33" eb="35">
      <t>キョウドウ</t>
    </rPh>
    <rPh sb="35" eb="37">
      <t>ジュウタク</t>
    </rPh>
    <rPh sb="37" eb="40">
      <t>キョウヨウブ</t>
    </rPh>
    <rPh sb="41" eb="42">
      <t>トウ</t>
    </rPh>
    <rPh sb="44" eb="46">
      <t>クウラン</t>
    </rPh>
    <rPh sb="50" eb="51">
      <t>カマ</t>
    </rPh>
    <phoneticPr fontId="1"/>
  </si>
  <si>
    <t>Ver.03</t>
    <phoneticPr fontId="1"/>
  </si>
  <si>
    <t>「階層fにおける単位住戸iの主開口方位から時計回りに0°の方向に面した外壁の上部と界床による熱橋の長さ」の計算において、条件分岐に用いるパラメータを「階層fにおける単位住戸iの外気に接する床面積」から「階層fにおける単位住戸の外気に接する床面積の合計」に修正しました。</t>
    <rPh sb="53" eb="55">
      <t>ケイサン</t>
    </rPh>
    <rPh sb="60" eb="62">
      <t>ジョウケン</t>
    </rPh>
    <rPh sb="62" eb="64">
      <t>ブンキ</t>
    </rPh>
    <rPh sb="65" eb="66">
      <t>モチ</t>
    </rPh>
    <rPh sb="126" eb="128">
      <t>シュウセイ</t>
    </rPh>
    <phoneticPr fontId="1"/>
  </si>
  <si>
    <t>「階層fにおける単位住戸iの主開口方位から時計回りに0°の方向に面した外壁の下部と界床による熱橋の長さ」の計算において、条件分岐に用いるパラメータを「階層fにおける単位住戸iの外気に接する屋根面積」から「階層fにおける単位住戸の屋根面積の合計」に修正しました。</t>
    <rPh sb="53" eb="55">
      <t>ケイサン</t>
    </rPh>
    <rPh sb="60" eb="62">
      <t>ジョウケン</t>
    </rPh>
    <rPh sb="62" eb="64">
      <t>ブンキ</t>
    </rPh>
    <rPh sb="65" eb="66">
      <t>モチ</t>
    </rPh>
    <rPh sb="123" eb="125">
      <t>シュウセイ</t>
    </rPh>
    <phoneticPr fontId="1"/>
  </si>
  <si>
    <t>階層fにおける単位住戸の外気に通じる床裏に接する床面積の合計</t>
    <rPh sb="0" eb="2">
      <t>カイソウ</t>
    </rPh>
    <rPh sb="7" eb="9">
      <t>タンイ</t>
    </rPh>
    <rPh sb="9" eb="11">
      <t>ジュウコ</t>
    </rPh>
    <rPh sb="12" eb="14">
      <t>ガイキ</t>
    </rPh>
    <rPh sb="15" eb="16">
      <t>ツウ</t>
    </rPh>
    <rPh sb="18" eb="19">
      <t>ユカ</t>
    </rPh>
    <rPh sb="19" eb="20">
      <t>ウラ</t>
    </rPh>
    <rPh sb="21" eb="22">
      <t>セッ</t>
    </rPh>
    <rPh sb="24" eb="27">
      <t>ユカメンセキ</t>
    </rPh>
    <rPh sb="25" eb="27">
      <t>メンセキ</t>
    </rPh>
    <rPh sb="28" eb="30">
      <t>ゴウケイ</t>
    </rPh>
    <phoneticPr fontId="1"/>
  </si>
  <si>
    <t>階層fにおける単位住戸iの外気に通じる床裏に接する床床面積</t>
    <rPh sb="13" eb="15">
      <t>ガイキ</t>
    </rPh>
    <rPh sb="16" eb="17">
      <t>ツウ</t>
    </rPh>
    <rPh sb="19" eb="20">
      <t>ユカ</t>
    </rPh>
    <rPh sb="20" eb="21">
      <t>ウラ</t>
    </rPh>
    <rPh sb="22" eb="23">
      <t>セッ</t>
    </rPh>
    <rPh sb="25" eb="26">
      <t>ユカ</t>
    </rPh>
    <rPh sb="26" eb="29">
      <t>ユカメンセキ</t>
    </rPh>
    <phoneticPr fontId="1"/>
  </si>
  <si>
    <t>(7) 階層fにおける単位住戸iの主開口方位から時計回りに0°の方向に面した外気に通じる床裏に接する床による熱橋の長さ</t>
    <phoneticPr fontId="1"/>
  </si>
  <si>
    <t>(7) 階層fにおける単位住戸iの主開口方位から時計回りに90°の方向に面した外壁と外気に通じる床裏に接する床による熱橋の長さ</t>
    <phoneticPr fontId="1"/>
  </si>
  <si>
    <t>(7) 階層fにおける単位住戸iの主開口方位から時計回りに180°の方向に面した外壁と外気に通じる床裏に接する床による熱橋の長さ</t>
    <phoneticPr fontId="1"/>
  </si>
  <si>
    <t>(7) 階層fにおける単位住戸iの主開口方位から時計回りに270°の方向に面した外壁と外気に通じる床裏に接する床による熱橋の長さ</t>
    <phoneticPr fontId="1"/>
  </si>
  <si>
    <t>(10) 階層fにおける単位住戸iの主開口方位から時計回りに90°の方向に面した界壁と外気に通じる床裏に接する床による熱橋の長さ</t>
    <phoneticPr fontId="1"/>
  </si>
  <si>
    <t>(10) 階層fにおける単位住戸iの主開口方位から時計回りに270°の方向に面した界壁と外気に通じる床裏に接する床による熱橋の長さ</t>
    <phoneticPr fontId="1"/>
  </si>
  <si>
    <t>(10) 階層fにおける単位住戸iの主開口方位から時計回りに90°の方向に面した室内壁と外気に通じる床裏に接する床による熱橋の加算長さ</t>
    <phoneticPr fontId="1"/>
  </si>
  <si>
    <t>(10) 階層fにおける単位住戸iの主開口方位から時計回りに0°の方向に面した室内壁と外気に通じる床裏に接する床による熱橋の加算長さ</t>
    <phoneticPr fontId="1"/>
  </si>
  <si>
    <t>外気に通じる床裏に接する床における単位温度差あたりの熱損失量</t>
    <rPh sb="0" eb="2">
      <t>ガイキ</t>
    </rPh>
    <rPh sb="3" eb="4">
      <t>ツウ</t>
    </rPh>
    <rPh sb="6" eb="7">
      <t>ユカ</t>
    </rPh>
    <rPh sb="7" eb="8">
      <t>ウラ</t>
    </rPh>
    <rPh sb="9" eb="10">
      <t>セッ</t>
    </rPh>
    <rPh sb="12" eb="13">
      <t>ユカ</t>
    </rPh>
    <rPh sb="17" eb="19">
      <t>タンイ</t>
    </rPh>
    <rPh sb="19" eb="22">
      <t>オンドサ</t>
    </rPh>
    <rPh sb="26" eb="27">
      <t>ネツ</t>
    </rPh>
    <rPh sb="27" eb="29">
      <t>ソンシツ</t>
    </rPh>
    <rPh sb="29" eb="30">
      <t>リョウ</t>
    </rPh>
    <phoneticPr fontId="1"/>
  </si>
  <si>
    <t>(7) 外壁と外気に通じる床裏に接する床による熱橋における単位温度差あたりの熱損失量</t>
    <rPh sb="4" eb="6">
      <t>ガイヘキ</t>
    </rPh>
    <rPh sb="7" eb="9">
      <t>ガイキ</t>
    </rPh>
    <rPh sb="10" eb="11">
      <t>ツウ</t>
    </rPh>
    <rPh sb="13" eb="14">
      <t>ユカ</t>
    </rPh>
    <rPh sb="14" eb="15">
      <t>ウラ</t>
    </rPh>
    <rPh sb="16" eb="17">
      <t>セッ</t>
    </rPh>
    <rPh sb="19" eb="20">
      <t>ユカ</t>
    </rPh>
    <rPh sb="23" eb="25">
      <t>ネッキョウ</t>
    </rPh>
    <rPh sb="29" eb="31">
      <t>タンイ</t>
    </rPh>
    <rPh sb="31" eb="34">
      <t>オンドサ</t>
    </rPh>
    <rPh sb="38" eb="39">
      <t>ネツ</t>
    </rPh>
    <rPh sb="39" eb="41">
      <t>ソンシツ</t>
    </rPh>
    <rPh sb="41" eb="42">
      <t>リョウ</t>
    </rPh>
    <phoneticPr fontId="1"/>
  </si>
  <si>
    <t>(10) 界壁又は室内壁と外気に通じる床裏に接する床による熱橋における単位温度差あたりの熱損失量</t>
    <rPh sb="5" eb="7">
      <t>カイヘキ</t>
    </rPh>
    <rPh sb="7" eb="8">
      <t>マタ</t>
    </rPh>
    <rPh sb="9" eb="11">
      <t>シツナイ</t>
    </rPh>
    <rPh sb="11" eb="12">
      <t>カベ</t>
    </rPh>
    <rPh sb="13" eb="15">
      <t>ガイキ</t>
    </rPh>
    <rPh sb="16" eb="17">
      <t>ツウ</t>
    </rPh>
    <rPh sb="19" eb="20">
      <t>ユカ</t>
    </rPh>
    <rPh sb="20" eb="21">
      <t>ウラ</t>
    </rPh>
    <rPh sb="22" eb="23">
      <t>セッ</t>
    </rPh>
    <rPh sb="25" eb="26">
      <t>ユカ</t>
    </rPh>
    <rPh sb="29" eb="31">
      <t>ネッキョウ</t>
    </rPh>
    <rPh sb="35" eb="37">
      <t>タンイ</t>
    </rPh>
    <rPh sb="37" eb="40">
      <t>オンドサ</t>
    </rPh>
    <rPh sb="44" eb="45">
      <t>ネツ</t>
    </rPh>
    <rPh sb="45" eb="47">
      <t>ソンシツ</t>
    </rPh>
    <rPh sb="47" eb="48">
      <t>リョウ</t>
    </rPh>
    <phoneticPr fontId="1"/>
  </si>
  <si>
    <t>(7) 外壁と外気に通じる床裏に接する床による熱橋における暖房期の日射熱取得量</t>
    <rPh sb="29" eb="31">
      <t>ダンボウ</t>
    </rPh>
    <rPh sb="31" eb="32">
      <t>キ</t>
    </rPh>
    <rPh sb="33" eb="35">
      <t>ニッシャ</t>
    </rPh>
    <rPh sb="35" eb="36">
      <t>ネツ</t>
    </rPh>
    <rPh sb="36" eb="38">
      <t>シュトク</t>
    </rPh>
    <rPh sb="38" eb="39">
      <t>リョウ</t>
    </rPh>
    <phoneticPr fontId="1"/>
  </si>
  <si>
    <t>(7) 外壁と外気に通じる床裏に接する床による熱橋における冷房期の日射熱取得量</t>
    <rPh sb="29" eb="31">
      <t>レイボウ</t>
    </rPh>
    <rPh sb="31" eb="32">
      <t>キ</t>
    </rPh>
    <rPh sb="33" eb="35">
      <t>ニッシャ</t>
    </rPh>
    <rPh sb="35" eb="36">
      <t>ネツ</t>
    </rPh>
    <rPh sb="36" eb="38">
      <t>シュトク</t>
    </rPh>
    <rPh sb="38" eb="39">
      <t>リョウ</t>
    </rPh>
    <phoneticPr fontId="1"/>
  </si>
  <si>
    <t>外気に通じる床裏に接する床</t>
    <rPh sb="0" eb="2">
      <t>ガイキ</t>
    </rPh>
    <rPh sb="3" eb="4">
      <t>ツウ</t>
    </rPh>
    <rPh sb="6" eb="7">
      <t>ユカ</t>
    </rPh>
    <rPh sb="7" eb="8">
      <t>ウラ</t>
    </rPh>
    <rPh sb="9" eb="10">
      <t>セッ</t>
    </rPh>
    <rPh sb="12" eb="13">
      <t>ユカ</t>
    </rPh>
    <phoneticPr fontId="1"/>
  </si>
  <si>
    <t>(7) 外壁と外気に通じる床裏に接する床による熱橋</t>
    <phoneticPr fontId="1"/>
  </si>
  <si>
    <t>(10) 界壁又は室内壁と外気に通じる床裏に接する床による熱橋</t>
    <phoneticPr fontId="1"/>
  </si>
  <si>
    <t>(10)界壁又は室内壁と外気に通じる床裏に接する床による熱橋</t>
    <phoneticPr fontId="1"/>
  </si>
  <si>
    <t>「床裏に接する床」から「外気に通じる床裏に接する床」に変更しました。</t>
    <rPh sb="27" eb="29">
      <t>ヘンコウ</t>
    </rPh>
    <phoneticPr fontId="1"/>
  </si>
  <si>
    <t>(7) 外壁と外気に通じる床裏に接する床の接合部</t>
    <phoneticPr fontId="1"/>
  </si>
  <si>
    <t>(10)界壁又は室内壁と外気に通じる床裏に接する床による熱橋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</si>
</sst>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00_ "/>
    <numFmt numFmtId="178" formatCode="0.00_ "/>
    <numFmt numFmtId="179" formatCode="0.000_);[Red]\(0.000\)"/>
    <numFmt numFmtId="180" formatCode="0.0_);[Red]\(0.0\)"/>
    <numFmt numFmtId="181" formatCode="0.0_ "/>
    <numFmt numFmtId="182" formatCode="0_ "/>
  </numFmts>
  <fonts count="24" x14ac:knownFonts="1">
    <font>
      <sz val="10"/>
      <color theme="1"/>
      <name val="メイリオ"/>
      <family val="2"/>
      <charset val="128"/>
    </font>
    <font>
      <sz val="6"/>
      <name val="メイリオ"/>
      <family val="2"/>
      <charset val="128"/>
    </font>
    <font>
      <sz val="14"/>
      <color theme="1"/>
      <name val="メイリオ"/>
      <family val="2"/>
      <charset val="128"/>
    </font>
    <font>
      <sz val="8"/>
      <color theme="1"/>
      <name val="メイリオ"/>
      <family val="3"/>
      <charset val="128"/>
    </font>
    <font>
      <sz val="10"/>
      <color theme="1"/>
      <name val="メイリオ"/>
      <family val="3"/>
      <charset val="128"/>
    </font>
    <font>
      <vertAlign val="subscript"/>
      <sz val="10"/>
      <color theme="1"/>
      <name val="メイリオ"/>
      <family val="3"/>
      <charset val="128"/>
    </font>
    <font>
      <sz val="10"/>
      <color rgb="FFFF0000"/>
      <name val="メイリオ"/>
      <family val="2"/>
      <charset val="128"/>
    </font>
    <font>
      <sz val="10"/>
      <color theme="0"/>
      <name val="メイリオ"/>
      <family val="2"/>
      <charset val="128"/>
    </font>
    <font>
      <sz val="10"/>
      <color theme="0"/>
      <name val="メイリオ"/>
      <family val="3"/>
      <charset val="128"/>
    </font>
    <font>
      <b/>
      <sz val="12"/>
      <color theme="1"/>
      <name val="メイリオ"/>
      <family val="3"/>
      <charset val="128"/>
    </font>
    <font>
      <sz val="16"/>
      <color rgb="FFFF0000"/>
      <name val="メイリオ"/>
      <family val="2"/>
      <charset val="128"/>
    </font>
    <font>
      <b/>
      <sz val="14"/>
      <color theme="1"/>
      <name val="メイリオ"/>
      <family val="3"/>
      <charset val="128"/>
    </font>
    <font>
      <b/>
      <sz val="11"/>
      <color theme="1"/>
      <name val="メイリオ"/>
      <family val="3"/>
      <charset val="128"/>
    </font>
    <font>
      <b/>
      <sz val="10"/>
      <color theme="1"/>
      <name val="メイリオ"/>
      <family val="3"/>
      <charset val="128"/>
    </font>
    <font>
      <b/>
      <sz val="10"/>
      <name val="メイリオ"/>
      <family val="3"/>
      <charset val="128"/>
    </font>
    <font>
      <u/>
      <sz val="10"/>
      <color theme="10"/>
      <name val="メイリオ"/>
      <family val="2"/>
      <charset val="128"/>
    </font>
    <font>
      <b/>
      <sz val="14"/>
      <name val="メイリオ"/>
      <family val="3"/>
      <charset val="128"/>
    </font>
    <font>
      <sz val="10"/>
      <color theme="4"/>
      <name val="メイリオ"/>
      <family val="2"/>
      <charset val="128"/>
    </font>
    <font>
      <sz val="10"/>
      <name val="メイリオ"/>
      <family val="3"/>
      <charset val="128"/>
    </font>
    <font>
      <sz val="10"/>
      <name val="メイリオ"/>
      <family val="2"/>
      <charset val="128"/>
    </font>
    <font>
      <sz val="10"/>
      <color theme="1"/>
      <name val="メイリオ"/>
      <family val="2"/>
      <charset val="128"/>
    </font>
    <font>
      <b/>
      <sz val="12"/>
      <name val="メイリオ"/>
      <family val="3"/>
      <charset val="128"/>
    </font>
    <font>
      <sz val="11"/>
      <name val="メイリオ"/>
      <family val="3"/>
      <charset val="128"/>
    </font>
    <font>
      <b/>
      <u/>
      <sz val="10"/>
      <color theme="10"/>
      <name val="メイリオ"/>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top/>
      <bottom style="thin">
        <color auto="1"/>
      </bottom>
      <diagonal/>
    </border>
    <border>
      <left/>
      <right/>
      <top style="thin">
        <color auto="1"/>
      </top>
      <bottom/>
      <diagonal/>
    </border>
    <border diagonalDown="1">
      <left style="thin">
        <color auto="1"/>
      </left>
      <right style="thin">
        <color auto="1"/>
      </right>
      <top style="thin">
        <color auto="1"/>
      </top>
      <bottom/>
      <diagonal style="hair">
        <color auto="1"/>
      </diagonal>
    </border>
    <border diagonalDown="1">
      <left style="thin">
        <color auto="1"/>
      </left>
      <right style="thin">
        <color auto="1"/>
      </right>
      <top/>
      <bottom style="thin">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3">
    <xf numFmtId="0" fontId="0" fillId="0" borderId="0">
      <alignment vertical="center"/>
    </xf>
    <xf numFmtId="0" fontId="15"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shrinkToFit="1"/>
    </xf>
    <xf numFmtId="0" fontId="0" fillId="3" borderId="1"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0" xfId="0" applyBorder="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NumberFormat="1" applyBorder="1">
      <alignment vertical="center"/>
    </xf>
    <xf numFmtId="176" fontId="0" fillId="3" borderId="10" xfId="0" applyNumberFormat="1" applyFill="1" applyBorder="1" applyAlignment="1">
      <alignment horizontal="center" vertical="center"/>
    </xf>
    <xf numFmtId="176" fontId="0" fillId="3" borderId="14" xfId="0" applyNumberFormat="1" applyFill="1" applyBorder="1" applyAlignment="1">
      <alignment horizontal="center" vertical="center"/>
    </xf>
    <xf numFmtId="176" fontId="0" fillId="3" borderId="18" xfId="0" applyNumberFormat="1" applyFill="1" applyBorder="1" applyAlignment="1">
      <alignment horizontal="center" vertical="center"/>
    </xf>
    <xf numFmtId="0" fontId="0" fillId="5" borderId="1" xfId="0" applyFill="1" applyBorder="1" applyAlignment="1">
      <alignment horizontal="center" vertical="center" wrapText="1" shrinkToFit="1"/>
    </xf>
    <xf numFmtId="0" fontId="0" fillId="5" borderId="1" xfId="0" applyFill="1" applyBorder="1" applyAlignment="1">
      <alignment horizontal="center" vertical="center" shrinkToFit="1"/>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14"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Alignment="1">
      <alignment horizontal="center" vertical="center" shrinkToFi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0" fontId="8" fillId="6" borderId="1" xfId="0" applyFont="1" applyFill="1" applyBorder="1" applyAlignment="1">
      <alignment horizontal="center" vertical="center"/>
    </xf>
    <xf numFmtId="0" fontId="0" fillId="5" borderId="1" xfId="0" applyFill="1" applyBorder="1" applyAlignment="1">
      <alignment horizontal="center" vertical="center"/>
    </xf>
    <xf numFmtId="177" fontId="0" fillId="3" borderId="1" xfId="0" applyNumberFormat="1" applyFill="1" applyBorder="1" applyAlignment="1">
      <alignment horizontal="center" vertical="center"/>
    </xf>
    <xf numFmtId="0" fontId="0" fillId="5" borderId="1" xfId="0" applyFill="1" applyBorder="1" applyAlignment="1">
      <alignment horizontal="center" vertical="center" wrapText="1"/>
    </xf>
    <xf numFmtId="178" fontId="0" fillId="3" borderId="1" xfId="0" applyNumberFormat="1" applyFill="1" applyBorder="1" applyAlignment="1">
      <alignment horizontal="center" vertical="center"/>
    </xf>
    <xf numFmtId="0" fontId="0" fillId="3" borderId="4" xfId="0" applyFill="1" applyBorder="1">
      <alignment vertical="center"/>
    </xf>
    <xf numFmtId="0" fontId="0" fillId="3" borderId="6" xfId="0" applyFill="1" applyBorder="1">
      <alignment vertical="center"/>
    </xf>
    <xf numFmtId="178" fontId="0" fillId="3" borderId="10" xfId="0" applyNumberFormat="1" applyFill="1" applyBorder="1" applyAlignment="1">
      <alignment horizontal="center" vertical="center"/>
    </xf>
    <xf numFmtId="178" fontId="0" fillId="3" borderId="14" xfId="0" applyNumberFormat="1" applyFill="1" applyBorder="1" applyAlignment="1">
      <alignment horizontal="center" vertical="center"/>
    </xf>
    <xf numFmtId="0" fontId="0" fillId="3" borderId="14" xfId="0" applyFill="1" applyBorder="1" applyAlignment="1">
      <alignment vertical="center"/>
    </xf>
    <xf numFmtId="178" fontId="0" fillId="3" borderId="18" xfId="0" applyNumberFormat="1" applyFill="1" applyBorder="1" applyAlignment="1">
      <alignment horizontal="center" vertical="center"/>
    </xf>
    <xf numFmtId="0" fontId="0" fillId="3" borderId="18" xfId="0" applyFill="1" applyBorder="1" applyAlignment="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6" fillId="3" borderId="10" xfId="0" applyFont="1" applyFill="1" applyBorder="1" applyAlignment="1">
      <alignment vertical="center"/>
    </xf>
    <xf numFmtId="0" fontId="0" fillId="0" borderId="1" xfId="0" applyBorder="1" applyAlignment="1">
      <alignment horizontal="center" vertical="center"/>
    </xf>
    <xf numFmtId="177" fontId="0" fillId="3" borderId="1" xfId="0" applyNumberForma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shrinkToFi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0" fillId="7" borderId="0" xfId="0" applyFill="1" applyBorder="1" applyAlignment="1">
      <alignment horizontal="center" vertical="center"/>
    </xf>
    <xf numFmtId="176" fontId="0" fillId="7" borderId="0" xfId="0" applyNumberFormat="1" applyFill="1" applyBorder="1" applyAlignment="1">
      <alignment horizontal="center" vertical="center"/>
    </xf>
    <xf numFmtId="177" fontId="0" fillId="9" borderId="1" xfId="0" applyNumberFormat="1" applyFill="1" applyBorder="1" applyAlignment="1">
      <alignment horizontal="center" vertical="center"/>
    </xf>
    <xf numFmtId="179" fontId="0" fillId="0" borderId="0" xfId="0" applyNumberFormat="1" applyBorder="1" applyAlignment="1">
      <alignment horizontal="center" vertical="center"/>
    </xf>
    <xf numFmtId="179" fontId="0" fillId="0" borderId="19" xfId="0" applyNumberFormat="1" applyBorder="1" applyAlignment="1">
      <alignment horizontal="center" vertical="center"/>
    </xf>
    <xf numFmtId="0" fontId="0" fillId="3" borderId="6" xfId="0" applyFill="1" applyBorder="1" applyAlignment="1">
      <alignment horizontal="center" vertical="center"/>
    </xf>
    <xf numFmtId="177" fontId="0" fillId="0" borderId="0" xfId="0" applyNumberFormat="1" applyAlignment="1">
      <alignment horizontal="center" vertical="center" shrinkToFit="1"/>
    </xf>
    <xf numFmtId="0" fontId="0" fillId="0" borderId="1" xfId="0" applyBorder="1" applyAlignment="1">
      <alignment horizontal="center" vertical="center" wrapText="1"/>
    </xf>
    <xf numFmtId="176" fontId="0" fillId="0" borderId="4" xfId="0" applyNumberFormat="1" applyBorder="1" applyAlignment="1">
      <alignment horizontal="center" vertical="center"/>
    </xf>
    <xf numFmtId="0" fontId="0" fillId="5" borderId="5" xfId="0" applyFill="1" applyBorder="1" applyAlignment="1">
      <alignment horizontal="center" vertical="center" shrinkToFit="1"/>
    </xf>
    <xf numFmtId="0" fontId="0" fillId="5" borderId="4" xfId="0" applyFill="1" applyBorder="1" applyAlignment="1">
      <alignment horizontal="center" vertical="center" wrapText="1"/>
    </xf>
    <xf numFmtId="0" fontId="0" fillId="5" borderId="6" xfId="0" applyFill="1" applyBorder="1" applyAlignment="1">
      <alignment horizontal="center" vertical="center" shrinkToFit="1"/>
    </xf>
    <xf numFmtId="0" fontId="0" fillId="0" borderId="0" xfId="0" applyAlignment="1">
      <alignment horizontal="left" vertical="center"/>
    </xf>
    <xf numFmtId="0" fontId="3" fillId="0" borderId="0" xfId="0" applyFont="1" applyAlignment="1">
      <alignment horizontal="center" vertical="center"/>
    </xf>
    <xf numFmtId="0" fontId="10" fillId="0" borderId="0" xfId="0" applyFont="1" applyAlignment="1">
      <alignment horizontal="right" vertical="center"/>
    </xf>
    <xf numFmtId="0" fontId="0" fillId="0" borderId="0" xfId="0" applyBorder="1" applyAlignment="1">
      <alignment horizontal="center" vertical="center"/>
    </xf>
    <xf numFmtId="180" fontId="0" fillId="0" borderId="19" xfId="0" applyNumberFormat="1" applyBorder="1" applyAlignment="1">
      <alignment horizontal="center" vertical="center"/>
    </xf>
    <xf numFmtId="180" fontId="0" fillId="0" borderId="0" xfId="0" applyNumberFormat="1" applyBorder="1" applyAlignment="1">
      <alignment horizontal="center" vertical="center"/>
    </xf>
    <xf numFmtId="180" fontId="0" fillId="0" borderId="20"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176" fontId="0" fillId="0" borderId="20" xfId="0" applyNumberFormat="1" applyBorder="1">
      <alignment vertical="center"/>
    </xf>
    <xf numFmtId="0" fontId="0" fillId="0" borderId="29" xfId="0" applyNumberFormat="1" applyBorder="1">
      <alignment vertical="center"/>
    </xf>
    <xf numFmtId="176" fontId="0" fillId="0" borderId="23" xfId="0" applyNumberFormat="1" applyBorder="1">
      <alignment vertical="center"/>
    </xf>
    <xf numFmtId="176" fontId="0" fillId="0" borderId="29"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7" borderId="29" xfId="0" applyNumberFormat="1" applyFill="1" applyBorder="1" applyAlignment="1">
      <alignment horizontal="center" vertical="center"/>
    </xf>
    <xf numFmtId="179" fontId="0" fillId="0" borderId="29" xfId="0" applyNumberFormat="1" applyBorder="1" applyAlignment="1">
      <alignment horizontal="center" vertical="center"/>
    </xf>
    <xf numFmtId="180" fontId="0" fillId="0" borderId="22" xfId="0" applyNumberFormat="1" applyBorder="1" applyAlignment="1">
      <alignment horizontal="center" vertical="center"/>
    </xf>
    <xf numFmtId="180" fontId="0" fillId="0" borderId="29" xfId="0" applyNumberFormat="1" applyBorder="1" applyAlignment="1">
      <alignment horizontal="center" vertical="center"/>
    </xf>
    <xf numFmtId="179" fontId="0" fillId="0" borderId="22" xfId="0" applyNumberFormat="1" applyBorder="1" applyAlignment="1">
      <alignment horizontal="center" vertical="center"/>
    </xf>
    <xf numFmtId="180" fontId="0" fillId="0" borderId="23" xfId="0" applyNumberFormat="1" applyBorder="1" applyAlignment="1">
      <alignment horizontal="center" vertical="center"/>
    </xf>
    <xf numFmtId="176" fontId="0" fillId="0" borderId="5" xfId="0" applyNumberFormat="1" applyBorder="1" applyAlignment="1">
      <alignment horizontal="center" vertical="center"/>
    </xf>
    <xf numFmtId="0" fontId="0" fillId="0" borderId="28" xfId="0" applyNumberFormat="1" applyBorder="1">
      <alignment vertical="center"/>
    </xf>
    <xf numFmtId="176" fontId="0" fillId="0" borderId="24" xfId="0" applyNumberFormat="1" applyBorder="1">
      <alignment vertical="center"/>
    </xf>
    <xf numFmtId="176" fontId="0" fillId="0" borderId="28"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4" xfId="0" applyNumberFormat="1" applyBorder="1" applyAlignment="1">
      <alignment horizontal="center" vertical="center"/>
    </xf>
    <xf numFmtId="176" fontId="0" fillId="7" borderId="28" xfId="0" applyNumberFormat="1" applyFill="1" applyBorder="1" applyAlignment="1">
      <alignment horizontal="center" vertical="center"/>
    </xf>
    <xf numFmtId="179" fontId="0" fillId="0" borderId="28" xfId="0" applyNumberFormat="1" applyBorder="1" applyAlignment="1">
      <alignment horizontal="center" vertical="center"/>
    </xf>
    <xf numFmtId="180" fontId="0" fillId="0" borderId="21" xfId="0" applyNumberFormat="1" applyBorder="1" applyAlignment="1">
      <alignment horizontal="center" vertical="center"/>
    </xf>
    <xf numFmtId="180" fontId="0" fillId="0" borderId="28" xfId="0" applyNumberFormat="1" applyBorder="1" applyAlignment="1">
      <alignment horizontal="center" vertical="center"/>
    </xf>
    <xf numFmtId="179" fontId="0" fillId="0" borderId="21" xfId="0" applyNumberFormat="1" applyBorder="1" applyAlignment="1">
      <alignment horizontal="center" vertical="center"/>
    </xf>
    <xf numFmtId="180" fontId="0" fillId="0" borderId="24" xfId="0" applyNumberFormat="1" applyBorder="1" applyAlignment="1">
      <alignment horizontal="center" vertical="center"/>
    </xf>
    <xf numFmtId="176" fontId="0" fillId="0" borderId="6" xfId="0" applyNumberFormat="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15" fillId="0" borderId="0" xfId="1" applyAlignment="1">
      <alignment horizontal="left" vertical="center"/>
    </xf>
    <xf numFmtId="0" fontId="15" fillId="0" borderId="0" xfId="1" applyFill="1">
      <alignment vertical="center"/>
    </xf>
    <xf numFmtId="0" fontId="4" fillId="0" borderId="0" xfId="0" applyFont="1" applyAlignment="1">
      <alignment horizontal="left" vertical="center"/>
    </xf>
    <xf numFmtId="0" fontId="0" fillId="4" borderId="1" xfId="0" applyFill="1" applyBorder="1" applyAlignment="1">
      <alignment horizontal="center" vertical="center"/>
    </xf>
    <xf numFmtId="0" fontId="0" fillId="0" borderId="19" xfId="0" applyNumberFormat="1" applyBorder="1" applyAlignment="1">
      <alignment horizontal="center" vertical="center"/>
    </xf>
    <xf numFmtId="0" fontId="0" fillId="0" borderId="0" xfId="0" applyNumberFormat="1" applyBorder="1" applyAlignment="1">
      <alignment horizontal="center" vertical="center"/>
    </xf>
    <xf numFmtId="0" fontId="0" fillId="0" borderId="20" xfId="0" applyNumberFormat="1" applyBorder="1" applyAlignment="1">
      <alignment horizontal="center" vertical="center"/>
    </xf>
    <xf numFmtId="0" fontId="0" fillId="0" borderId="22" xfId="0" applyNumberFormat="1" applyBorder="1" applyAlignment="1">
      <alignment horizontal="center" vertical="center"/>
    </xf>
    <xf numFmtId="0" fontId="0" fillId="0" borderId="29" xfId="0" applyNumberFormat="1" applyBorder="1" applyAlignment="1">
      <alignment horizontal="center" vertical="center"/>
    </xf>
    <xf numFmtId="0" fontId="0" fillId="0" borderId="23" xfId="0" applyNumberFormat="1" applyBorder="1" applyAlignment="1">
      <alignment horizontal="center" vertical="center"/>
    </xf>
    <xf numFmtId="0" fontId="0" fillId="0" borderId="21" xfId="0" applyNumberFormat="1" applyBorder="1" applyAlignment="1">
      <alignment horizontal="center" vertical="center"/>
    </xf>
    <xf numFmtId="0" fontId="0" fillId="0" borderId="28" xfId="0" applyNumberFormat="1" applyBorder="1" applyAlignment="1">
      <alignment horizontal="center" vertical="center"/>
    </xf>
    <xf numFmtId="0" fontId="0" fillId="0" borderId="24" xfId="0" applyNumberFormat="1" applyBorder="1" applyAlignment="1">
      <alignment horizontal="center" vertical="center"/>
    </xf>
    <xf numFmtId="0" fontId="16" fillId="0" borderId="0" xfId="0" applyFont="1">
      <alignment vertical="center"/>
    </xf>
    <xf numFmtId="0" fontId="9" fillId="0" borderId="0" xfId="0" applyFont="1">
      <alignment vertical="center"/>
    </xf>
    <xf numFmtId="0" fontId="13" fillId="0" borderId="0" xfId="0" applyFont="1">
      <alignment vertical="center"/>
    </xf>
    <xf numFmtId="0" fontId="0" fillId="5" borderId="1" xfId="0" applyFill="1" applyBorder="1" applyAlignment="1">
      <alignment horizontal="center" vertical="center"/>
    </xf>
    <xf numFmtId="0" fontId="0" fillId="0" borderId="1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176" fontId="0" fillId="0" borderId="10" xfId="0" applyNumberFormat="1" applyFill="1" applyBorder="1" applyAlignment="1">
      <alignment horizontal="center" vertical="center" shrinkToFit="1"/>
    </xf>
    <xf numFmtId="180" fontId="0" fillId="0" borderId="10" xfId="0" applyNumberFormat="1" applyFill="1" applyBorder="1" applyAlignment="1">
      <alignment horizontal="center" vertical="center" shrinkToFit="1"/>
    </xf>
    <xf numFmtId="176" fontId="0" fillId="0" borderId="14" xfId="0" applyNumberFormat="1" applyFill="1" applyBorder="1" applyAlignment="1">
      <alignment horizontal="center" vertical="center" shrinkToFit="1"/>
    </xf>
    <xf numFmtId="180" fontId="0" fillId="0" borderId="14" xfId="0" applyNumberFormat="1" applyFill="1" applyBorder="1" applyAlignment="1">
      <alignment horizontal="center" vertical="center" shrinkToFit="1"/>
    </xf>
    <xf numFmtId="176" fontId="0" fillId="0" borderId="18" xfId="0" applyNumberFormat="1" applyFill="1" applyBorder="1" applyAlignment="1">
      <alignment horizontal="center" vertical="center" shrinkToFit="1"/>
    </xf>
    <xf numFmtId="180" fontId="0" fillId="0" borderId="18" xfId="0" applyNumberFormat="1" applyFill="1" applyBorder="1" applyAlignment="1">
      <alignment horizontal="center" vertical="center" shrinkToFit="1"/>
    </xf>
    <xf numFmtId="0" fontId="17" fillId="0" borderId="0" xfId="0" applyFont="1" applyFill="1">
      <alignment vertical="center"/>
    </xf>
    <xf numFmtId="0" fontId="0" fillId="5" borderId="7" xfId="0" applyFill="1" applyBorder="1" applyAlignment="1">
      <alignment horizontal="center" vertical="center"/>
    </xf>
    <xf numFmtId="0" fontId="4" fillId="5" borderId="8" xfId="0" applyFont="1" applyFill="1" applyBorder="1" applyAlignment="1">
      <alignment horizontal="left" vertical="center"/>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4" fillId="5" borderId="12" xfId="0" applyFont="1" applyFill="1" applyBorder="1" applyAlignment="1">
      <alignment horizontal="left"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4" fillId="5" borderId="16" xfId="0" applyFont="1" applyFill="1" applyBorder="1" applyAlignment="1">
      <alignment horizontal="left" vertical="center"/>
    </xf>
    <xf numFmtId="0" fontId="0" fillId="5" borderId="17" xfId="0" applyFill="1" applyBorder="1" applyAlignment="1">
      <alignment horizontal="center" vertical="center"/>
    </xf>
    <xf numFmtId="0" fontId="0" fillId="5" borderId="25" xfId="0" applyFill="1" applyBorder="1" applyAlignment="1">
      <alignment horizontal="center" vertical="center"/>
    </xf>
    <xf numFmtId="0" fontId="4" fillId="5" borderId="27" xfId="0" applyFont="1" applyFill="1" applyBorder="1" applyAlignment="1">
      <alignment horizontal="left" vertical="center"/>
    </xf>
    <xf numFmtId="0" fontId="0" fillId="5" borderId="26" xfId="0"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4" xfId="0" applyFill="1" applyBorder="1" applyAlignment="1">
      <alignment horizontal="center" vertical="top" wrapText="1"/>
    </xf>
    <xf numFmtId="0" fontId="4" fillId="5" borderId="4" xfId="0" applyFont="1" applyFill="1" applyBorder="1" applyAlignment="1">
      <alignment horizontal="center" vertical="center" shrinkToFit="1"/>
    </xf>
    <xf numFmtId="0" fontId="0" fillId="10" borderId="7" xfId="0" applyFill="1" applyBorder="1" applyAlignment="1">
      <alignment horizontal="right" vertical="center" shrinkToFit="1"/>
    </xf>
    <xf numFmtId="0" fontId="0" fillId="10" borderId="9" xfId="0" applyFill="1" applyBorder="1" applyAlignment="1">
      <alignment horizontal="left" vertical="center" shrinkToFit="1"/>
    </xf>
    <xf numFmtId="0" fontId="0" fillId="10" borderId="11" xfId="0" applyFill="1" applyBorder="1" applyAlignment="1">
      <alignment horizontal="right" vertical="center" shrinkToFit="1"/>
    </xf>
    <xf numFmtId="0" fontId="0" fillId="10" borderId="13" xfId="0" applyFill="1" applyBorder="1" applyAlignment="1">
      <alignment horizontal="left" vertical="center" shrinkToFit="1"/>
    </xf>
    <xf numFmtId="0" fontId="0" fillId="10" borderId="15" xfId="0" applyFill="1" applyBorder="1" applyAlignment="1">
      <alignment horizontal="right" vertical="center" shrinkToFit="1"/>
    </xf>
    <xf numFmtId="0" fontId="0" fillId="10" borderId="17" xfId="0" applyFill="1" applyBorder="1" applyAlignment="1">
      <alignment horizontal="left" vertical="center" shrinkToFit="1"/>
    </xf>
    <xf numFmtId="0" fontId="0" fillId="5" borderId="4" xfId="0" applyFill="1" applyBorder="1" applyAlignment="1">
      <alignment horizontal="center" vertical="center" shrinkToFit="1"/>
    </xf>
    <xf numFmtId="0" fontId="0" fillId="5" borderId="4" xfId="0" applyFill="1" applyBorder="1" applyAlignment="1">
      <alignment horizontal="center" vertical="center"/>
    </xf>
    <xf numFmtId="0" fontId="0" fillId="10" borderId="22" xfId="0" applyNumberFormat="1" applyFill="1" applyBorder="1">
      <alignment vertical="center"/>
    </xf>
    <xf numFmtId="176" fontId="0" fillId="10" borderId="23" xfId="0" applyNumberFormat="1" applyFill="1" applyBorder="1">
      <alignment vertical="center"/>
    </xf>
    <xf numFmtId="176" fontId="0" fillId="10" borderId="10" xfId="0" applyNumberFormat="1" applyFill="1" applyBorder="1" applyAlignment="1">
      <alignment vertical="center" shrinkToFit="1"/>
    </xf>
    <xf numFmtId="0" fontId="0" fillId="10" borderId="19" xfId="0" applyNumberFormat="1" applyFill="1" applyBorder="1">
      <alignment vertical="center"/>
    </xf>
    <xf numFmtId="176" fontId="0" fillId="10" borderId="20" xfId="0" applyNumberFormat="1" applyFill="1" applyBorder="1">
      <alignment vertical="center"/>
    </xf>
    <xf numFmtId="176" fontId="0" fillId="10" borderId="14" xfId="0" applyNumberFormat="1" applyFill="1" applyBorder="1" applyAlignment="1">
      <alignment vertical="center" shrinkToFit="1"/>
    </xf>
    <xf numFmtId="0" fontId="0" fillId="10" borderId="21" xfId="0" applyNumberFormat="1" applyFill="1" applyBorder="1">
      <alignment vertical="center"/>
    </xf>
    <xf numFmtId="176" fontId="0" fillId="10" borderId="24" xfId="0" applyNumberFormat="1" applyFill="1" applyBorder="1">
      <alignment vertical="center"/>
    </xf>
    <xf numFmtId="176" fontId="0" fillId="10" borderId="18" xfId="0" applyNumberFormat="1" applyFill="1" applyBorder="1" applyAlignment="1">
      <alignment vertical="center" shrinkToFit="1"/>
    </xf>
    <xf numFmtId="0" fontId="0" fillId="10" borderId="22" xfId="0" applyNumberFormat="1" applyFill="1" applyBorder="1" applyAlignment="1">
      <alignment vertical="center"/>
    </xf>
    <xf numFmtId="176" fontId="0" fillId="10" borderId="23" xfId="0" applyNumberFormat="1" applyFill="1" applyBorder="1" applyAlignment="1">
      <alignment vertical="center"/>
    </xf>
    <xf numFmtId="0" fontId="0" fillId="10" borderId="19" xfId="0" applyNumberFormat="1" applyFill="1" applyBorder="1" applyAlignment="1">
      <alignment vertical="center"/>
    </xf>
    <xf numFmtId="176" fontId="0" fillId="10" borderId="20" xfId="0" applyNumberFormat="1" applyFill="1" applyBorder="1" applyAlignment="1">
      <alignment vertical="center"/>
    </xf>
    <xf numFmtId="0" fontId="0" fillId="10" borderId="21" xfId="0" applyNumberFormat="1" applyFill="1" applyBorder="1" applyAlignment="1">
      <alignment vertical="center"/>
    </xf>
    <xf numFmtId="176" fontId="0" fillId="10" borderId="24" xfId="0" applyNumberFormat="1" applyFill="1" applyBorder="1" applyAlignment="1">
      <alignment vertical="center"/>
    </xf>
    <xf numFmtId="0" fontId="0" fillId="10" borderId="1" xfId="0" applyFill="1"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19" fillId="0" borderId="29"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0" fillId="11" borderId="19" xfId="0" applyNumberFormat="1" applyFill="1" applyBorder="1" applyAlignment="1">
      <alignment horizontal="center" vertical="center"/>
    </xf>
    <xf numFmtId="176" fontId="0" fillId="11" borderId="0" xfId="0" applyNumberFormat="1" applyFill="1" applyBorder="1" applyAlignment="1">
      <alignment horizontal="center" vertical="center"/>
    </xf>
    <xf numFmtId="176" fontId="0" fillId="11" borderId="20"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0" fillId="11" borderId="22" xfId="0" applyNumberFormat="1" applyFill="1" applyBorder="1" applyAlignment="1">
      <alignment horizontal="center" vertical="center"/>
    </xf>
    <xf numFmtId="176" fontId="0" fillId="11" borderId="29" xfId="0" applyNumberFormat="1" applyFill="1" applyBorder="1" applyAlignment="1">
      <alignment horizontal="center" vertical="center"/>
    </xf>
    <xf numFmtId="176" fontId="0" fillId="11" borderId="23" xfId="0" applyNumberFormat="1" applyFill="1" applyBorder="1" applyAlignment="1">
      <alignment horizontal="center" vertical="center"/>
    </xf>
    <xf numFmtId="178" fontId="6" fillId="3" borderId="10"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0" fillId="0" borderId="29"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28" xfId="0" applyNumberFormat="1" applyFill="1" applyBorder="1" applyAlignment="1">
      <alignment horizontal="center" vertical="center"/>
    </xf>
    <xf numFmtId="176" fontId="0" fillId="0" borderId="22" xfId="0" applyNumberFormat="1" applyFill="1" applyBorder="1" applyAlignment="1">
      <alignment horizontal="center" vertical="center"/>
    </xf>
    <xf numFmtId="176" fontId="0" fillId="0" borderId="23" xfId="0" applyNumberFormat="1" applyFill="1" applyBorder="1" applyAlignment="1">
      <alignment horizontal="center" vertical="center"/>
    </xf>
    <xf numFmtId="176" fontId="0" fillId="0" borderId="19"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21" xfId="0" applyNumberFormat="1" applyFill="1" applyBorder="1" applyAlignment="1">
      <alignment horizontal="center" vertical="center"/>
    </xf>
    <xf numFmtId="176" fontId="0" fillId="0" borderId="24"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1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8" fontId="0" fillId="0" borderId="29" xfId="0" applyNumberFormat="1" applyFill="1" applyBorder="1" applyAlignment="1">
      <alignment horizontal="center" vertical="center"/>
    </xf>
    <xf numFmtId="178" fontId="0" fillId="0" borderId="28" xfId="0" applyNumberFormat="1" applyFill="1" applyBorder="1" applyAlignment="1">
      <alignment horizontal="center" vertical="center"/>
    </xf>
    <xf numFmtId="0" fontId="0" fillId="0" borderId="18" xfId="0" applyBorder="1" applyAlignment="1" applyProtection="1">
      <alignment horizontal="center" vertical="center" shrinkToFit="1"/>
      <protection locked="0"/>
    </xf>
    <xf numFmtId="176" fontId="0" fillId="0" borderId="0" xfId="0" applyNumberFormat="1" applyAlignment="1">
      <alignment horizontal="center" vertical="center"/>
    </xf>
    <xf numFmtId="0" fontId="4" fillId="5" borderId="16" xfId="0" applyFont="1" applyFill="1" applyBorder="1" applyAlignment="1">
      <alignment horizontal="left" vertical="center"/>
    </xf>
    <xf numFmtId="0" fontId="4" fillId="5" borderId="8" xfId="0" applyFont="1" applyFill="1" applyBorder="1" applyAlignment="1">
      <alignment horizontal="left" vertical="center"/>
    </xf>
    <xf numFmtId="0" fontId="4" fillId="5" borderId="12" xfId="0" applyFont="1" applyFill="1" applyBorder="1" applyAlignment="1">
      <alignment horizontal="left" vertical="center"/>
    </xf>
    <xf numFmtId="0" fontId="18" fillId="0" borderId="0" xfId="0" applyFont="1" applyBorder="1" applyAlignment="1">
      <alignment horizontal="center" vertical="center" shrinkToFit="1"/>
    </xf>
    <xf numFmtId="0" fontId="18" fillId="0" borderId="20" xfId="0" applyFont="1" applyBorder="1" applyAlignment="1">
      <alignment horizontal="right" vertical="center"/>
    </xf>
    <xf numFmtId="0" fontId="18" fillId="0" borderId="0" xfId="0" applyFont="1" applyAlignment="1">
      <alignment horizontal="center" vertical="center" shrinkToFit="1"/>
    </xf>
    <xf numFmtId="0" fontId="18" fillId="0" borderId="0" xfId="0" quotePrefix="1" applyFont="1" applyAlignment="1">
      <alignment horizontal="center" vertical="center" shrinkToFit="1"/>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8" fillId="7" borderId="0" xfId="0" quotePrefix="1" applyFont="1" applyFill="1" applyBorder="1" applyAlignment="1">
      <alignment horizontal="center" vertical="center" shrinkToFit="1"/>
    </xf>
    <xf numFmtId="56" fontId="18" fillId="7" borderId="0" xfId="0" quotePrefix="1" applyNumberFormat="1" applyFont="1" applyFill="1" applyAlignment="1">
      <alignment horizontal="center" vertical="center" shrinkToFit="1"/>
    </xf>
    <xf numFmtId="0" fontId="18" fillId="0" borderId="20" xfId="0" quotePrefix="1" applyFont="1" applyBorder="1" applyAlignment="1">
      <alignment horizontal="center" vertical="center" shrinkToFit="1"/>
    </xf>
    <xf numFmtId="0" fontId="18" fillId="7" borderId="0" xfId="0" quotePrefix="1" applyFont="1" applyFill="1" applyAlignment="1">
      <alignment horizontal="center" vertical="center" shrinkToFit="1"/>
    </xf>
    <xf numFmtId="0" fontId="18" fillId="7" borderId="0" xfId="0" applyFont="1" applyFill="1" applyAlignment="1">
      <alignment horizontal="center" vertical="center" shrinkToFit="1"/>
    </xf>
    <xf numFmtId="0" fontId="18" fillId="0" borderId="4" xfId="0" applyFont="1" applyBorder="1" applyAlignment="1">
      <alignment horizontal="center" vertical="center" shrinkToFit="1"/>
    </xf>
    <xf numFmtId="0" fontId="18" fillId="7" borderId="0"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8" fillId="8" borderId="4"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quotePrefix="1" applyFont="1" applyBorder="1" applyAlignment="1">
      <alignment horizontal="center" vertical="center" wrapText="1"/>
    </xf>
    <xf numFmtId="178" fontId="21" fillId="8" borderId="4" xfId="0" applyNumberFormat="1" applyFont="1" applyFill="1" applyBorder="1" applyAlignment="1">
      <alignment horizontal="center" vertical="center" wrapText="1"/>
    </xf>
    <xf numFmtId="181" fontId="21" fillId="8" borderId="4" xfId="0" applyNumberFormat="1" applyFont="1" applyFill="1" applyBorder="1" applyAlignment="1">
      <alignment horizontal="center" vertical="center" wrapText="1"/>
    </xf>
    <xf numFmtId="0" fontId="21" fillId="8" borderId="4" xfId="0" applyFont="1" applyFill="1" applyBorder="1" applyAlignment="1">
      <alignment horizontal="center" vertical="center" wrapText="1"/>
    </xf>
    <xf numFmtId="0" fontId="18" fillId="7" borderId="0"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19" xfId="0" applyNumberFormat="1" applyFont="1" applyBorder="1" applyAlignment="1">
      <alignment horizontal="center" vertical="center" shrinkToFit="1"/>
    </xf>
    <xf numFmtId="0" fontId="18" fillId="0" borderId="0" xfId="0" applyNumberFormat="1" applyFont="1" applyBorder="1" applyAlignment="1">
      <alignment horizontal="center" vertical="center" shrinkToFit="1"/>
    </xf>
    <xf numFmtId="0" fontId="18" fillId="0" borderId="20" xfId="0" applyNumberFormat="1" applyFont="1" applyBorder="1" applyAlignment="1">
      <alignment horizontal="center" vertical="center" shrinkToFit="1"/>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7" borderId="0" xfId="0" applyFont="1" applyFill="1" applyBorder="1" applyAlignment="1">
      <alignment horizontal="center"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4" xfId="0" applyFont="1" applyBorder="1" applyAlignment="1">
      <alignment horizontal="center" vertical="center"/>
    </xf>
    <xf numFmtId="0" fontId="18" fillId="0" borderId="19"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22" fillId="0" borderId="0" xfId="0" applyFont="1" applyAlignment="1">
      <alignment vertical="center" wrapText="1"/>
    </xf>
    <xf numFmtId="0" fontId="12" fillId="0" borderId="0" xfId="0" applyFont="1">
      <alignment vertical="center"/>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5" borderId="1" xfId="0" applyFill="1" applyBorder="1" applyAlignment="1">
      <alignment horizontal="center" vertical="center"/>
    </xf>
    <xf numFmtId="0" fontId="18" fillId="0" borderId="19" xfId="0" applyFont="1" applyBorder="1" applyAlignment="1">
      <alignment horizontal="center" vertical="center" shrinkToFit="1"/>
    </xf>
    <xf numFmtId="0" fontId="18" fillId="0" borderId="0" xfId="0" applyFont="1" applyAlignment="1">
      <alignment horizontal="center" vertical="center" shrinkToFit="1"/>
    </xf>
    <xf numFmtId="0" fontId="18" fillId="0" borderId="20" xfId="0" applyFont="1" applyBorder="1" applyAlignment="1">
      <alignment horizontal="center" vertical="center" shrinkToFit="1"/>
    </xf>
    <xf numFmtId="0" fontId="0" fillId="0" borderId="1" xfId="0" applyBorder="1" applyAlignment="1">
      <alignment horizontal="center" vertical="center"/>
    </xf>
    <xf numFmtId="0" fontId="14" fillId="0" borderId="0" xfId="0" applyFont="1">
      <alignment vertical="center"/>
    </xf>
    <xf numFmtId="0" fontId="23" fillId="0" borderId="0" xfId="1" applyFont="1" applyAlignment="1">
      <alignment horizontal="left" vertical="center"/>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178" fontId="0" fillId="4" borderId="1" xfId="0" applyNumberFormat="1" applyFill="1" applyBorder="1" applyAlignment="1">
      <alignment horizontal="center" vertical="center"/>
    </xf>
    <xf numFmtId="181" fontId="0" fillId="4" borderId="1" xfId="0" applyNumberFormat="1" applyFill="1" applyBorder="1" applyAlignment="1">
      <alignment horizontal="center" vertical="center"/>
    </xf>
    <xf numFmtId="0" fontId="0" fillId="0" borderId="1" xfId="0" applyBorder="1">
      <alignment vertical="center"/>
    </xf>
    <xf numFmtId="14" fontId="0" fillId="0" borderId="1" xfId="0" applyNumberFormat="1" applyBorder="1">
      <alignment vertical="center"/>
    </xf>
    <xf numFmtId="182"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8" xfId="0"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2" borderId="10" xfId="0"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5" borderId="8" xfId="0" applyFill="1" applyBorder="1" applyAlignment="1">
      <alignment horizontal="left" vertical="center"/>
    </xf>
    <xf numFmtId="0" fontId="0" fillId="5" borderId="8" xfId="0" applyFill="1" applyBorder="1">
      <alignment vertical="center"/>
    </xf>
    <xf numFmtId="0" fontId="0" fillId="5" borderId="12" xfId="0" applyFill="1" applyBorder="1" applyAlignment="1">
      <alignment horizontal="left" vertical="center"/>
    </xf>
    <xf numFmtId="0" fontId="0" fillId="5" borderId="12" xfId="0" applyFill="1" applyBorder="1">
      <alignment vertical="center"/>
    </xf>
    <xf numFmtId="0" fontId="0" fillId="5" borderId="16" xfId="0" applyFill="1" applyBorder="1" applyAlignment="1">
      <alignment horizontal="left" vertical="center"/>
    </xf>
    <xf numFmtId="0" fontId="0" fillId="5" borderId="16" xfId="0" applyFill="1" applyBorder="1">
      <alignment vertical="center"/>
    </xf>
    <xf numFmtId="0" fontId="0" fillId="5" borderId="27" xfId="0" applyFill="1" applyBorder="1" applyAlignment="1">
      <alignment horizontal="left" vertical="center"/>
    </xf>
    <xf numFmtId="0" fontId="0" fillId="5" borderId="27" xfId="0" applyFill="1" applyBorder="1">
      <alignment vertical="center"/>
    </xf>
    <xf numFmtId="0" fontId="0" fillId="5" borderId="21" xfId="0" applyFill="1" applyBorder="1" applyAlignment="1">
      <alignment horizontal="center" vertical="center"/>
    </xf>
    <xf numFmtId="0" fontId="0" fillId="5" borderId="24" xfId="0" applyFill="1" applyBorder="1" applyAlignment="1">
      <alignment horizontal="center" vertical="center"/>
    </xf>
    <xf numFmtId="0" fontId="4" fillId="5" borderId="16" xfId="0" applyFont="1" applyFill="1" applyBorder="1" applyAlignment="1">
      <alignment horizontal="left" vertical="center"/>
    </xf>
    <xf numFmtId="0" fontId="4" fillId="5" borderId="8" xfId="0" applyFont="1" applyFill="1" applyBorder="1" applyAlignment="1">
      <alignment horizontal="left" vertical="center"/>
    </xf>
    <xf numFmtId="0" fontId="4" fillId="5" borderId="12" xfId="0" applyFont="1" applyFill="1" applyBorder="1" applyAlignment="1">
      <alignment horizontal="left" vertical="center"/>
    </xf>
    <xf numFmtId="0" fontId="0" fillId="5" borderId="1" xfId="0" applyFill="1" applyBorder="1" applyAlignment="1">
      <alignment horizontal="center" vertical="center" shrinkToFit="1"/>
    </xf>
    <xf numFmtId="0" fontId="0" fillId="5" borderId="1" xfId="0" applyFill="1" applyBorder="1" applyAlignment="1">
      <alignment horizontal="center" vertical="center"/>
    </xf>
    <xf numFmtId="0" fontId="12" fillId="0" borderId="0" xfId="0" applyFont="1" applyAlignment="1">
      <alignment vertical="center" shrinkToFit="1"/>
    </xf>
    <xf numFmtId="0" fontId="0" fillId="0" borderId="0" xfId="0" applyAlignment="1">
      <alignment vertical="center" shrinkToFit="1"/>
    </xf>
    <xf numFmtId="0" fontId="15" fillId="0" borderId="0" xfId="1" applyAlignment="1">
      <alignment vertical="center"/>
    </xf>
    <xf numFmtId="0" fontId="23" fillId="0" borderId="0" xfId="1" applyFont="1" applyFill="1" applyAlignment="1">
      <alignment horizontal="left" vertical="center"/>
    </xf>
    <xf numFmtId="0" fontId="23" fillId="0" borderId="0" xfId="1" applyFont="1" applyAlignment="1">
      <alignment horizontal="left" vertical="center"/>
    </xf>
    <xf numFmtId="0" fontId="23" fillId="0" borderId="0" xfId="1" applyFont="1" applyAlignment="1">
      <alignment vertical="center"/>
    </xf>
    <xf numFmtId="0" fontId="0" fillId="5" borderId="22" xfId="0" applyFill="1" applyBorder="1" applyAlignment="1">
      <alignment horizontal="center" vertical="center"/>
    </xf>
    <xf numFmtId="0" fontId="0" fillId="0" borderId="23" xfId="0" applyBorder="1" applyAlignment="1">
      <alignment horizontal="center" vertical="center"/>
    </xf>
    <xf numFmtId="0" fontId="0" fillId="5" borderId="19" xfId="0" applyFill="1" applyBorder="1" applyAlignment="1">
      <alignment horizontal="center" vertical="center"/>
    </xf>
    <xf numFmtId="0" fontId="0" fillId="0" borderId="20" xfId="0" applyBorder="1" applyAlignment="1">
      <alignment horizontal="center" vertical="center"/>
    </xf>
    <xf numFmtId="0" fontId="0" fillId="5" borderId="22" xfId="0" applyFill="1" applyBorder="1" applyAlignment="1">
      <alignment horizontal="center" vertical="center" shrinkToFit="1"/>
    </xf>
    <xf numFmtId="0" fontId="0" fillId="0" borderId="24" xfId="0" applyBorder="1" applyAlignment="1">
      <alignment horizontal="center" vertical="center"/>
    </xf>
    <xf numFmtId="0" fontId="0" fillId="5" borderId="32" xfId="0" applyFill="1" applyBorder="1" applyAlignment="1">
      <alignment horizontal="center" vertical="center" shrinkToFit="1"/>
    </xf>
    <xf numFmtId="0" fontId="0" fillId="5" borderId="33"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6" fontId="0" fillId="10" borderId="7" xfId="0" applyNumberFormat="1" applyFill="1" applyBorder="1" applyAlignment="1">
      <alignment vertical="center" shrinkToFit="1"/>
    </xf>
    <xf numFmtId="0" fontId="0" fillId="0" borderId="9" xfId="0" applyBorder="1" applyAlignment="1">
      <alignment vertical="center"/>
    </xf>
    <xf numFmtId="176" fontId="0" fillId="10" borderId="11" xfId="0" applyNumberFormat="1" applyFill="1" applyBorder="1" applyAlignment="1">
      <alignment vertical="center" shrinkToFit="1"/>
    </xf>
    <xf numFmtId="0" fontId="0" fillId="0" borderId="13" xfId="0" applyBorder="1" applyAlignment="1">
      <alignment vertical="center"/>
    </xf>
    <xf numFmtId="176" fontId="0" fillId="10" borderId="15" xfId="0" applyNumberFormat="1" applyFill="1" applyBorder="1" applyAlignment="1">
      <alignment vertical="center" shrinkToFit="1"/>
    </xf>
    <xf numFmtId="0" fontId="0" fillId="0" borderId="17"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8" fillId="0" borderId="19" xfId="0" applyFont="1" applyBorder="1" applyAlignment="1">
      <alignment horizontal="center" vertical="center" shrinkToFit="1"/>
    </xf>
    <xf numFmtId="0" fontId="18" fillId="0" borderId="0" xfId="0" applyFont="1" applyAlignment="1">
      <alignment horizontal="center" vertical="center" shrinkToFit="1"/>
    </xf>
    <xf numFmtId="0" fontId="18" fillId="0" borderId="2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9" xfId="0" quotePrefix="1" applyFont="1" applyBorder="1" applyAlignment="1">
      <alignment horizontal="center" vertical="center" shrinkToFit="1"/>
    </xf>
    <xf numFmtId="0" fontId="18" fillId="0" borderId="0" xfId="0" quotePrefix="1" applyFont="1" applyAlignment="1">
      <alignment horizontal="center" vertical="center" shrinkToFit="1"/>
    </xf>
    <xf numFmtId="0" fontId="18" fillId="0" borderId="20" xfId="0" quotePrefix="1" applyFont="1" applyBorder="1" applyAlignment="1">
      <alignment horizontal="center" vertical="center" shrinkToFit="1"/>
    </xf>
    <xf numFmtId="17" fontId="18" fillId="0" borderId="19" xfId="0" quotePrefix="1" applyNumberFormat="1" applyFont="1" applyBorder="1" applyAlignment="1">
      <alignment horizontal="center" vertical="center" shrinkToFit="1"/>
    </xf>
    <xf numFmtId="17" fontId="18" fillId="0" borderId="0" xfId="0" quotePrefix="1" applyNumberFormat="1" applyFont="1" applyAlignment="1">
      <alignment horizontal="center" vertical="center" shrinkToFit="1"/>
    </xf>
    <xf numFmtId="17" fontId="18" fillId="0" borderId="20" xfId="0" quotePrefix="1" applyNumberFormat="1" applyFont="1" applyBorder="1" applyAlignment="1">
      <alignment horizontal="center" vertical="center" shrinkToFi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8" borderId="19"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20" xfId="0" applyFont="1" applyFill="1" applyBorder="1" applyAlignment="1">
      <alignment horizontal="center" vertical="center" wrapText="1"/>
    </xf>
    <xf numFmtId="176" fontId="18" fillId="0" borderId="19" xfId="0" applyNumberFormat="1" applyFont="1" applyBorder="1" applyAlignment="1">
      <alignment horizontal="center" vertical="center" wrapText="1"/>
    </xf>
    <xf numFmtId="0" fontId="18" fillId="0" borderId="0" xfId="0" applyFont="1" applyAlignment="1">
      <alignment horizontal="center" vertical="center"/>
    </xf>
    <xf numFmtId="0" fontId="18" fillId="0" borderId="20" xfId="0" applyFont="1" applyBorder="1" applyAlignment="1">
      <alignment horizontal="center" vertical="center"/>
    </xf>
    <xf numFmtId="56" fontId="18" fillId="0" borderId="19" xfId="0" applyNumberFormat="1" applyFont="1" applyBorder="1" applyAlignment="1">
      <alignment horizontal="center" vertical="center" shrinkToFit="1"/>
    </xf>
    <xf numFmtId="56" fontId="18" fillId="0" borderId="0" xfId="0" applyNumberFormat="1" applyFont="1" applyAlignment="1">
      <alignment horizontal="center" vertical="center" shrinkToFit="1"/>
    </xf>
    <xf numFmtId="56" fontId="18" fillId="0" borderId="20" xfId="0" applyNumberFormat="1" applyFont="1" applyBorder="1" applyAlignment="1">
      <alignment horizontal="center" vertical="center" shrinkToFit="1"/>
    </xf>
    <xf numFmtId="0" fontId="18" fillId="0" borderId="0" xfId="0" quotePrefix="1" applyFont="1" applyBorder="1" applyAlignment="1">
      <alignment horizontal="center" vertical="center" shrinkToFit="1"/>
    </xf>
    <xf numFmtId="0" fontId="18" fillId="0" borderId="0" xfId="0" applyFont="1" applyBorder="1" applyAlignment="1">
      <alignment horizontal="right" vertical="center" wrapText="1"/>
    </xf>
    <xf numFmtId="0" fontId="18" fillId="0" borderId="20" xfId="0" applyFont="1" applyBorder="1" applyAlignment="1">
      <alignment horizontal="right" vertical="center" wrapText="1"/>
    </xf>
    <xf numFmtId="38" fontId="18" fillId="0" borderId="19" xfId="2" applyFont="1" applyBorder="1" applyAlignment="1">
      <alignment horizontal="center" vertical="center" shrinkToFit="1"/>
    </xf>
    <xf numFmtId="38" fontId="18" fillId="0" borderId="0" xfId="2" applyFont="1" applyAlignment="1">
      <alignment horizontal="center" vertical="center" shrinkToFit="1"/>
    </xf>
    <xf numFmtId="38" fontId="18" fillId="0" borderId="20" xfId="2" applyFont="1" applyBorder="1" applyAlignment="1">
      <alignment horizontal="center" vertical="center" shrinkToFit="1"/>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vertical="center"/>
    </xf>
    <xf numFmtId="0" fontId="0" fillId="5" borderId="2" xfId="0" applyFill="1" applyBorder="1" applyAlignment="1">
      <alignment horizontal="center" vertical="center"/>
    </xf>
    <xf numFmtId="0" fontId="0" fillId="3" borderId="11" xfId="0" applyFill="1" applyBorder="1" applyAlignment="1">
      <alignment horizontal="center" vertical="center"/>
    </xf>
    <xf numFmtId="0" fontId="0" fillId="0" borderId="13" xfId="0"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3" borderId="15" xfId="0" applyFill="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cellXfs>
  <cellStyles count="3">
    <cellStyle name="ハイパーリンク" xfId="1" builtinId="8"/>
    <cellStyle name="桁区切り" xfId="2" builtinId="6"/>
    <cellStyle name="標準" xfId="0" builtinId="0"/>
  </cellStyles>
  <dxfs count="9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ouse.lowenergy.jp/program.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building.app.lowenergy.jp/" TargetMode="External"/><Relationship Id="rId1" Type="http://schemas.openxmlformats.org/officeDocument/2006/relationships/hyperlink" Target="https://house.lowenergy.jp/program.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F306-35D5-4438-B36D-34EFA9D21FF3}">
  <sheetPr codeName="Sheet13"/>
  <dimension ref="A1"/>
  <sheetViews>
    <sheetView tabSelected="1" workbookViewId="0">
      <selection activeCell="E1" sqref="E1"/>
    </sheetView>
  </sheetViews>
  <sheetFormatPr defaultRowHeight="16.2" x14ac:dyDescent="0.45"/>
  <cols>
    <col min="1" max="1" width="81.36328125" customWidth="1"/>
  </cols>
  <sheetData>
    <row r="1" spans="1:1" ht="409.5" customHeight="1" x14ac:dyDescent="0.45">
      <c r="A1" s="292" t="s">
        <v>768</v>
      </c>
    </row>
  </sheetData>
  <sheetProtection algorithmName="SHA-512" hashValue="BcUbOn0FQubk8mrCpfcfYvdbbRj9ifXhA7icLE6ATRlo+qdeYsn12ds7nHGYKJaDbi2SkZ+qtEkFsGrY1+QBxA==" saltValue="Wyy3KBiZgRWUa8c46g3KIw==" spinCount="100000" sheet="1" objects="1" scenarios="1"/>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E9E2-0A99-4C85-8669-AA63B6AD87C3}">
  <sheetPr codeName="Sheet1"/>
  <dimension ref="A1:AV171"/>
  <sheetViews>
    <sheetView showGridLines="0" zoomScaleNormal="100" workbookViewId="0">
      <pane ySplit="6" topLeftCell="A7" activePane="bottomLeft" state="frozen"/>
      <selection activeCell="N59" sqref="N59"/>
      <selection pane="bottomLeft" activeCell="A7" sqref="A7"/>
    </sheetView>
  </sheetViews>
  <sheetFormatPr defaultColWidth="10" defaultRowHeight="16.2" x14ac:dyDescent="0.45"/>
  <cols>
    <col min="1" max="2" width="10" style="1"/>
    <col min="3" max="3" width="11.08984375" style="1" customWidth="1"/>
    <col min="4" max="5" width="11.08984375" style="67" customWidth="1"/>
    <col min="6" max="9" width="11.08984375" style="1" customWidth="1"/>
    <col min="10" max="24" width="10" style="1"/>
    <col min="25" max="25" width="10" style="67"/>
    <col min="26" max="16384" width="10" style="1"/>
  </cols>
  <sheetData>
    <row r="1" spans="1:13" s="67" customFormat="1" ht="26.4" x14ac:dyDescent="0.45">
      <c r="A1" s="119" t="s">
        <v>769</v>
      </c>
      <c r="I1" s="82"/>
    </row>
    <row r="2" spans="1:13" s="81" customFormat="1" x14ac:dyDescent="0.45">
      <c r="A2" s="67"/>
      <c r="B2" s="67"/>
      <c r="C2" s="67"/>
      <c r="D2" s="67"/>
      <c r="E2" s="67"/>
      <c r="F2" s="67"/>
      <c r="G2" s="67"/>
      <c r="H2" s="67"/>
      <c r="J2" s="2"/>
      <c r="K2" s="2"/>
      <c r="L2" s="2"/>
      <c r="M2" s="2"/>
    </row>
    <row r="3" spans="1:13" s="81" customFormat="1" ht="19.2" x14ac:dyDescent="0.45">
      <c r="A3" s="118" t="s">
        <v>221</v>
      </c>
      <c r="B3" s="67"/>
      <c r="D3" s="67"/>
      <c r="E3" s="67"/>
      <c r="F3" s="67"/>
      <c r="G3" s="67"/>
      <c r="H3" s="67"/>
      <c r="J3" s="2"/>
      <c r="K3" s="2"/>
      <c r="L3" s="2"/>
      <c r="M3" s="2"/>
    </row>
    <row r="4" spans="1:13" s="123" customFormat="1" x14ac:dyDescent="0.45">
      <c r="A4" s="127" t="s">
        <v>226</v>
      </c>
      <c r="J4" s="124"/>
      <c r="K4" s="124"/>
      <c r="L4" s="124"/>
      <c r="M4" s="124"/>
    </row>
    <row r="5" spans="1:13" s="123" customFormat="1" x14ac:dyDescent="0.45">
      <c r="A5" s="127" t="s">
        <v>225</v>
      </c>
      <c r="J5" s="124"/>
      <c r="K5" s="124"/>
      <c r="L5" s="124"/>
      <c r="M5" s="124"/>
    </row>
    <row r="6" spans="1:13" s="81" customFormat="1" x14ac:dyDescent="0.45">
      <c r="B6" s="126" t="s">
        <v>222</v>
      </c>
      <c r="C6" s="123"/>
      <c r="D6" s="151" t="s">
        <v>223</v>
      </c>
      <c r="E6" s="125" t="s">
        <v>241</v>
      </c>
      <c r="F6" s="125" t="s">
        <v>242</v>
      </c>
      <c r="G6" s="125" t="s">
        <v>224</v>
      </c>
      <c r="H6" s="67"/>
      <c r="J6" s="2"/>
      <c r="K6" s="2"/>
      <c r="L6" s="2"/>
      <c r="M6" s="2"/>
    </row>
    <row r="7" spans="1:13" s="123" customFormat="1" x14ac:dyDescent="0.45">
      <c r="B7" s="121"/>
      <c r="J7" s="124"/>
      <c r="K7" s="124"/>
      <c r="L7" s="124"/>
      <c r="M7" s="124"/>
    </row>
    <row r="8" spans="1:13" s="67" customFormat="1" ht="17.399999999999999" x14ac:dyDescent="0.45">
      <c r="A8" s="120" t="s">
        <v>222</v>
      </c>
    </row>
    <row r="9" spans="1:13" s="67" customFormat="1" x14ac:dyDescent="0.45">
      <c r="A9" s="164" t="s">
        <v>30</v>
      </c>
      <c r="B9" s="335" t="s">
        <v>111</v>
      </c>
      <c r="C9" s="335"/>
      <c r="D9" s="335"/>
      <c r="E9" s="153" t="s">
        <v>172</v>
      </c>
      <c r="F9" s="165"/>
      <c r="G9" s="314"/>
      <c r="H9" s="314"/>
      <c r="I9" s="314"/>
    </row>
    <row r="10" spans="1:13" s="67" customFormat="1" x14ac:dyDescent="0.45">
      <c r="A10" s="166" t="s">
        <v>36</v>
      </c>
      <c r="B10" s="336" t="s">
        <v>5</v>
      </c>
      <c r="C10" s="336"/>
      <c r="D10" s="336"/>
      <c r="E10" s="156" t="s">
        <v>172</v>
      </c>
      <c r="F10" s="167"/>
      <c r="G10" s="315"/>
      <c r="H10" s="315"/>
      <c r="I10" s="315"/>
    </row>
    <row r="11" spans="1:13" s="67" customFormat="1" x14ac:dyDescent="0.45">
      <c r="A11" s="166" t="s">
        <v>37</v>
      </c>
      <c r="B11" s="336" t="s">
        <v>16</v>
      </c>
      <c r="C11" s="336"/>
      <c r="D11" s="336"/>
      <c r="E11" s="156" t="s">
        <v>172</v>
      </c>
      <c r="F11" s="167"/>
      <c r="G11" s="315"/>
      <c r="H11" s="315"/>
      <c r="I11" s="315"/>
    </row>
    <row r="12" spans="1:13" s="67" customFormat="1" x14ac:dyDescent="0.45">
      <c r="A12" s="166" t="s">
        <v>38</v>
      </c>
      <c r="B12" s="336" t="s">
        <v>17</v>
      </c>
      <c r="C12" s="336"/>
      <c r="D12" s="336"/>
      <c r="E12" s="156" t="s">
        <v>172</v>
      </c>
      <c r="F12" s="167"/>
      <c r="G12" s="315"/>
      <c r="H12" s="315"/>
      <c r="I12" s="315"/>
    </row>
    <row r="13" spans="1:13" s="67" customFormat="1" x14ac:dyDescent="0.45">
      <c r="A13" s="166" t="s">
        <v>39</v>
      </c>
      <c r="B13" s="336" t="s">
        <v>6</v>
      </c>
      <c r="C13" s="336"/>
      <c r="D13" s="336"/>
      <c r="E13" s="156" t="s">
        <v>173</v>
      </c>
      <c r="F13" s="167"/>
      <c r="G13" s="315"/>
      <c r="H13" s="315"/>
      <c r="I13" s="315"/>
    </row>
    <row r="14" spans="1:13" s="67" customFormat="1" x14ac:dyDescent="0.45">
      <c r="A14" s="168" t="s">
        <v>162</v>
      </c>
      <c r="B14" s="334" t="s">
        <v>12</v>
      </c>
      <c r="C14" s="334"/>
      <c r="D14" s="334"/>
      <c r="E14" s="159" t="s">
        <v>174</v>
      </c>
      <c r="F14" s="169" t="s">
        <v>175</v>
      </c>
      <c r="G14" s="316"/>
      <c r="H14" s="316"/>
      <c r="I14" s="316"/>
    </row>
    <row r="15" spans="1:13" s="67" customFormat="1" x14ac:dyDescent="0.45"/>
    <row r="16" spans="1:13" s="67" customFormat="1" ht="17.399999999999999" x14ac:dyDescent="0.45">
      <c r="A16" s="120" t="s">
        <v>223</v>
      </c>
    </row>
    <row r="17" spans="1:19" s="67" customFormat="1" x14ac:dyDescent="0.45">
      <c r="A17" s="121" t="s">
        <v>241</v>
      </c>
    </row>
    <row r="18" spans="1:19" s="67" customFormat="1" x14ac:dyDescent="0.45">
      <c r="A18" s="152" t="s">
        <v>30</v>
      </c>
      <c r="B18" s="324" t="s">
        <v>7</v>
      </c>
      <c r="C18" s="324"/>
      <c r="D18" s="324"/>
      <c r="E18" s="236" t="s">
        <v>173</v>
      </c>
      <c r="F18" s="165"/>
      <c r="G18" s="314"/>
      <c r="H18" s="317"/>
      <c r="I18" s="317"/>
    </row>
    <row r="19" spans="1:19" s="67" customFormat="1" x14ac:dyDescent="0.45">
      <c r="A19" s="155" t="s">
        <v>36</v>
      </c>
      <c r="B19" s="326" t="s">
        <v>770</v>
      </c>
      <c r="C19" s="326"/>
      <c r="D19" s="326"/>
      <c r="E19" s="237" t="s">
        <v>18</v>
      </c>
      <c r="F19" s="167" t="s">
        <v>176</v>
      </c>
      <c r="G19" s="315"/>
      <c r="H19" s="318"/>
      <c r="I19" s="318"/>
    </row>
    <row r="20" spans="1:19" s="67" customFormat="1" x14ac:dyDescent="0.45">
      <c r="A20" s="155" t="s">
        <v>37</v>
      </c>
      <c r="B20" s="326" t="s">
        <v>771</v>
      </c>
      <c r="C20" s="326"/>
      <c r="D20" s="326"/>
      <c r="E20" s="237" t="s">
        <v>18</v>
      </c>
      <c r="F20" s="167" t="s">
        <v>177</v>
      </c>
      <c r="G20" s="315"/>
      <c r="H20" s="318"/>
      <c r="I20" s="318"/>
    </row>
    <row r="21" spans="1:19" s="67" customFormat="1" x14ac:dyDescent="0.45">
      <c r="A21" s="155" t="s">
        <v>38</v>
      </c>
      <c r="B21" s="326" t="s">
        <v>3</v>
      </c>
      <c r="C21" s="326"/>
      <c r="D21" s="326"/>
      <c r="E21" s="237" t="s">
        <v>173</v>
      </c>
      <c r="F21" s="167"/>
      <c r="G21" s="315"/>
      <c r="H21" s="315"/>
      <c r="I21" s="315"/>
    </row>
    <row r="22" spans="1:19" s="67" customFormat="1" x14ac:dyDescent="0.45">
      <c r="A22" s="158" t="s">
        <v>39</v>
      </c>
      <c r="B22" s="328" t="s">
        <v>40</v>
      </c>
      <c r="C22" s="328"/>
      <c r="D22" s="328"/>
      <c r="E22" s="235" t="s">
        <v>173</v>
      </c>
      <c r="F22" s="169"/>
      <c r="G22" s="316"/>
      <c r="H22" s="319"/>
      <c r="I22" s="319"/>
    </row>
    <row r="23" spans="1:19" s="67" customFormat="1" x14ac:dyDescent="0.45"/>
    <row r="24" spans="1:19" s="67" customFormat="1" x14ac:dyDescent="0.45">
      <c r="A24" s="121" t="s">
        <v>242</v>
      </c>
    </row>
    <row r="25" spans="1:19" s="67" customFormat="1" x14ac:dyDescent="0.45">
      <c r="A25" s="170"/>
      <c r="B25" s="171"/>
      <c r="C25" s="77" t="s">
        <v>8</v>
      </c>
      <c r="D25" s="77" t="s">
        <v>9</v>
      </c>
      <c r="E25" s="77" t="s">
        <v>10</v>
      </c>
      <c r="F25" s="77" t="s">
        <v>11</v>
      </c>
      <c r="G25" s="77" t="s">
        <v>13</v>
      </c>
      <c r="H25" s="77" t="s">
        <v>66</v>
      </c>
      <c r="I25" s="77" t="s">
        <v>190</v>
      </c>
    </row>
    <row r="26" spans="1:19" s="67" customFormat="1" ht="81" x14ac:dyDescent="0.45">
      <c r="A26" s="172"/>
      <c r="B26" s="173"/>
      <c r="C26" s="174" t="s">
        <v>772</v>
      </c>
      <c r="D26" s="174" t="s">
        <v>773</v>
      </c>
      <c r="E26" s="174" t="s">
        <v>774</v>
      </c>
      <c r="F26" s="174" t="s">
        <v>775</v>
      </c>
      <c r="G26" s="174" t="s">
        <v>776</v>
      </c>
      <c r="H26" s="174" t="s">
        <v>53</v>
      </c>
      <c r="I26" s="174" t="s">
        <v>806</v>
      </c>
    </row>
    <row r="27" spans="1:19" s="67" customFormat="1" x14ac:dyDescent="0.45">
      <c r="A27" s="172"/>
      <c r="B27" s="173"/>
      <c r="C27" s="175" t="s">
        <v>18</v>
      </c>
      <c r="D27" s="175" t="s">
        <v>18</v>
      </c>
      <c r="E27" s="175" t="s">
        <v>18</v>
      </c>
      <c r="F27" s="175" t="s">
        <v>18</v>
      </c>
      <c r="G27" s="175" t="s">
        <v>18</v>
      </c>
      <c r="H27" s="175" t="s">
        <v>18</v>
      </c>
      <c r="I27" s="175" t="s">
        <v>173</v>
      </c>
      <c r="K27" s="58"/>
      <c r="L27" s="58"/>
      <c r="M27" s="58"/>
      <c r="N27" s="58"/>
      <c r="O27" s="58"/>
      <c r="P27" s="58"/>
      <c r="Q27" s="58"/>
      <c r="R27" s="58"/>
    </row>
    <row r="28" spans="1:19" s="67" customFormat="1" x14ac:dyDescent="0.45">
      <c r="A28" s="332" t="s">
        <v>244</v>
      </c>
      <c r="B28" s="333"/>
      <c r="C28" s="79" t="s">
        <v>178</v>
      </c>
      <c r="D28" s="79" t="s">
        <v>179</v>
      </c>
      <c r="E28" s="79" t="s">
        <v>175</v>
      </c>
      <c r="F28" s="79" t="s">
        <v>178</v>
      </c>
      <c r="G28" s="79" t="s">
        <v>178</v>
      </c>
      <c r="H28" s="79" t="s">
        <v>180</v>
      </c>
      <c r="I28" s="79"/>
      <c r="J28" s="58"/>
      <c r="K28" s="58"/>
      <c r="L28" s="58"/>
      <c r="M28" s="58"/>
      <c r="N28" s="58"/>
      <c r="O28" s="58"/>
      <c r="P28" s="58"/>
      <c r="Q28" s="58"/>
      <c r="R28" s="58"/>
      <c r="S28" s="58"/>
    </row>
    <row r="29" spans="1:19" s="67" customFormat="1" x14ac:dyDescent="0.45">
      <c r="A29" s="176">
        <v>1</v>
      </c>
      <c r="B29" s="177" t="s">
        <v>121</v>
      </c>
      <c r="C29" s="230"/>
      <c r="D29" s="230"/>
      <c r="E29" s="230"/>
      <c r="F29" s="230"/>
      <c r="G29" s="230"/>
      <c r="H29" s="230"/>
      <c r="I29" s="230"/>
      <c r="J29" s="58"/>
      <c r="K29" s="58"/>
      <c r="L29" s="58"/>
      <c r="M29" s="58"/>
      <c r="N29" s="58"/>
      <c r="O29" s="58"/>
      <c r="P29" s="58"/>
      <c r="Q29" s="58"/>
      <c r="R29" s="58"/>
      <c r="S29" s="58"/>
    </row>
    <row r="30" spans="1:19" s="3" customFormat="1" x14ac:dyDescent="0.45">
      <c r="A30" s="178">
        <v>2</v>
      </c>
      <c r="B30" s="179" t="s">
        <v>121</v>
      </c>
      <c r="C30" s="229"/>
      <c r="D30" s="229"/>
      <c r="E30" s="229"/>
      <c r="F30" s="229"/>
      <c r="G30" s="229"/>
      <c r="H30" s="229"/>
      <c r="I30" s="229"/>
      <c r="J30" s="58"/>
      <c r="K30" s="58"/>
      <c r="L30" s="58"/>
      <c r="M30" s="58"/>
      <c r="N30" s="58"/>
      <c r="O30" s="58"/>
      <c r="P30" s="58"/>
      <c r="Q30" s="58"/>
      <c r="R30" s="58"/>
      <c r="S30" s="58"/>
    </row>
    <row r="31" spans="1:19" s="3" customFormat="1" x14ac:dyDescent="0.45">
      <c r="A31" s="178">
        <v>3</v>
      </c>
      <c r="B31" s="179" t="s">
        <v>121</v>
      </c>
      <c r="C31" s="229"/>
      <c r="D31" s="229"/>
      <c r="E31" s="229"/>
      <c r="F31" s="229"/>
      <c r="G31" s="229"/>
      <c r="H31" s="229"/>
      <c r="I31" s="229"/>
      <c r="J31" s="58"/>
      <c r="K31" s="58"/>
      <c r="L31" s="58"/>
      <c r="M31" s="58"/>
      <c r="N31" s="58"/>
      <c r="O31" s="58"/>
      <c r="P31" s="58"/>
      <c r="Q31" s="58"/>
      <c r="R31" s="58"/>
      <c r="S31" s="58"/>
    </row>
    <row r="32" spans="1:19" s="3" customFormat="1" x14ac:dyDescent="0.45">
      <c r="A32" s="178">
        <v>4</v>
      </c>
      <c r="B32" s="179" t="s">
        <v>121</v>
      </c>
      <c r="C32" s="229"/>
      <c r="D32" s="229"/>
      <c r="E32" s="229"/>
      <c r="F32" s="229"/>
      <c r="G32" s="229"/>
      <c r="H32" s="229"/>
      <c r="I32" s="229"/>
      <c r="J32" s="58"/>
      <c r="K32" s="58"/>
      <c r="L32" s="58"/>
      <c r="M32" s="58"/>
      <c r="N32" s="58"/>
      <c r="O32" s="58"/>
      <c r="P32" s="58"/>
      <c r="Q32" s="58"/>
      <c r="R32" s="58"/>
      <c r="S32" s="58"/>
    </row>
    <row r="33" spans="1:41" s="6" customFormat="1" x14ac:dyDescent="0.45">
      <c r="A33" s="180">
        <v>5</v>
      </c>
      <c r="B33" s="181" t="s">
        <v>121</v>
      </c>
      <c r="C33" s="233"/>
      <c r="D33" s="233"/>
      <c r="E33" s="233"/>
      <c r="F33" s="233"/>
      <c r="G33" s="233"/>
      <c r="H33" s="233"/>
      <c r="I33" s="233"/>
      <c r="J33" s="58"/>
      <c r="K33" s="58"/>
      <c r="L33" s="58"/>
      <c r="M33" s="58"/>
      <c r="N33" s="58"/>
      <c r="O33" s="58"/>
      <c r="P33" s="58"/>
      <c r="Q33" s="58"/>
      <c r="R33" s="58"/>
      <c r="S33" s="58"/>
    </row>
    <row r="34" spans="1:41" s="8" customFormat="1" x14ac:dyDescent="0.45">
      <c r="A34" s="176">
        <v>6</v>
      </c>
      <c r="B34" s="177" t="s">
        <v>1</v>
      </c>
      <c r="C34" s="230"/>
      <c r="D34" s="230"/>
      <c r="E34" s="230"/>
      <c r="F34" s="230"/>
      <c r="G34" s="230"/>
      <c r="H34" s="230"/>
      <c r="I34" s="230"/>
      <c r="J34" s="58"/>
      <c r="K34" s="58"/>
      <c r="L34" s="58"/>
      <c r="M34" s="58"/>
      <c r="N34" s="58"/>
      <c r="O34" s="58"/>
      <c r="P34" s="58"/>
      <c r="Q34" s="58"/>
      <c r="R34" s="58"/>
      <c r="S34" s="58"/>
    </row>
    <row r="35" spans="1:41" s="6" customFormat="1" x14ac:dyDescent="0.45">
      <c r="A35" s="178">
        <v>7</v>
      </c>
      <c r="B35" s="179" t="s">
        <v>1</v>
      </c>
      <c r="C35" s="229"/>
      <c r="D35" s="229"/>
      <c r="E35" s="229"/>
      <c r="F35" s="229"/>
      <c r="G35" s="229"/>
      <c r="H35" s="229"/>
      <c r="I35" s="229"/>
      <c r="J35" s="58"/>
      <c r="K35" s="58"/>
      <c r="L35" s="58"/>
      <c r="M35" s="58"/>
      <c r="N35" s="58"/>
      <c r="O35" s="58"/>
      <c r="P35" s="58"/>
      <c r="Q35" s="58"/>
      <c r="R35" s="58"/>
      <c r="S35" s="58"/>
    </row>
    <row r="36" spans="1:41" s="6" customFormat="1" x14ac:dyDescent="0.45">
      <c r="A36" s="178">
        <v>8</v>
      </c>
      <c r="B36" s="179" t="s">
        <v>1</v>
      </c>
      <c r="C36" s="229"/>
      <c r="D36" s="229"/>
      <c r="E36" s="229"/>
      <c r="F36" s="229"/>
      <c r="G36" s="229"/>
      <c r="H36" s="229"/>
      <c r="I36" s="229"/>
      <c r="J36" s="58"/>
      <c r="K36" s="58"/>
      <c r="L36" s="58"/>
      <c r="M36" s="58"/>
      <c r="N36" s="58"/>
      <c r="O36" s="58"/>
      <c r="P36" s="58"/>
      <c r="Q36" s="58"/>
      <c r="R36" s="58"/>
      <c r="S36" s="58"/>
    </row>
    <row r="37" spans="1:41" s="9" customFormat="1" x14ac:dyDescent="0.45">
      <c r="A37" s="178">
        <v>9</v>
      </c>
      <c r="B37" s="179" t="s">
        <v>1</v>
      </c>
      <c r="C37" s="229"/>
      <c r="D37" s="229"/>
      <c r="E37" s="229"/>
      <c r="F37" s="229"/>
      <c r="G37" s="229"/>
      <c r="H37" s="229"/>
      <c r="I37" s="229"/>
      <c r="J37" s="58"/>
      <c r="K37" s="58"/>
      <c r="L37" s="58"/>
      <c r="M37" s="58"/>
      <c r="N37" s="58"/>
      <c r="O37" s="58"/>
      <c r="P37" s="58"/>
      <c r="Q37" s="58"/>
      <c r="R37" s="58"/>
      <c r="S37" s="58"/>
    </row>
    <row r="38" spans="1:41" s="6" customFormat="1" x14ac:dyDescent="0.45">
      <c r="A38" s="180">
        <v>10</v>
      </c>
      <c r="B38" s="181" t="s">
        <v>1</v>
      </c>
      <c r="C38" s="233"/>
      <c r="D38" s="233"/>
      <c r="E38" s="233"/>
      <c r="F38" s="233"/>
      <c r="G38" s="233"/>
      <c r="H38" s="233"/>
      <c r="I38" s="233"/>
      <c r="J38" s="58"/>
      <c r="K38" s="58"/>
      <c r="L38" s="58"/>
      <c r="M38" s="58"/>
      <c r="N38" s="58"/>
      <c r="O38" s="58"/>
      <c r="P38" s="58"/>
      <c r="Q38" s="58"/>
      <c r="R38" s="58"/>
      <c r="S38" s="58"/>
    </row>
    <row r="39" spans="1:41" s="6" customFormat="1" x14ac:dyDescent="0.45">
      <c r="A39" s="176">
        <v>11</v>
      </c>
      <c r="B39" s="177" t="s">
        <v>1</v>
      </c>
      <c r="C39" s="230"/>
      <c r="D39" s="230"/>
      <c r="E39" s="230"/>
      <c r="F39" s="230"/>
      <c r="G39" s="230"/>
      <c r="H39" s="230"/>
      <c r="I39" s="230"/>
      <c r="J39" s="58"/>
      <c r="K39" s="58"/>
      <c r="L39" s="58"/>
      <c r="M39" s="58"/>
      <c r="N39" s="58"/>
      <c r="O39" s="58"/>
      <c r="P39" s="58"/>
      <c r="Q39" s="58"/>
      <c r="R39" s="58"/>
      <c r="S39" s="58"/>
    </row>
    <row r="40" spans="1:41" s="6" customFormat="1" x14ac:dyDescent="0.45">
      <c r="A40" s="178">
        <v>12</v>
      </c>
      <c r="B40" s="179" t="s">
        <v>1</v>
      </c>
      <c r="C40" s="143"/>
      <c r="D40" s="143"/>
      <c r="E40" s="143"/>
      <c r="F40" s="143"/>
      <c r="G40" s="143"/>
      <c r="H40" s="143"/>
      <c r="I40" s="143"/>
      <c r="J40" s="58"/>
      <c r="K40" s="58"/>
      <c r="L40" s="58"/>
      <c r="M40" s="58"/>
      <c r="N40" s="58"/>
      <c r="O40" s="58"/>
      <c r="P40" s="58"/>
      <c r="Q40" s="58"/>
      <c r="R40" s="58"/>
      <c r="S40" s="58"/>
    </row>
    <row r="41" spans="1:41" s="6" customFormat="1" x14ac:dyDescent="0.45">
      <c r="A41" s="178">
        <v>13</v>
      </c>
      <c r="B41" s="179" t="s">
        <v>1</v>
      </c>
      <c r="C41" s="143"/>
      <c r="D41" s="143"/>
      <c r="E41" s="143"/>
      <c r="F41" s="143"/>
      <c r="G41" s="143"/>
      <c r="H41" s="143"/>
      <c r="I41" s="143"/>
      <c r="J41" s="58"/>
      <c r="K41" s="58"/>
      <c r="L41" s="58"/>
      <c r="M41" s="58"/>
      <c r="N41" s="58"/>
      <c r="O41" s="58"/>
      <c r="P41" s="58"/>
      <c r="Q41" s="58"/>
      <c r="R41" s="58"/>
      <c r="S41" s="58"/>
    </row>
    <row r="42" spans="1:41" s="6" customFormat="1" x14ac:dyDescent="0.45">
      <c r="A42" s="178">
        <v>14</v>
      </c>
      <c r="B42" s="179" t="s">
        <v>1</v>
      </c>
      <c r="C42" s="143"/>
      <c r="D42" s="143"/>
      <c r="E42" s="143"/>
      <c r="F42" s="143"/>
      <c r="G42" s="143"/>
      <c r="H42" s="143"/>
      <c r="I42" s="143"/>
      <c r="J42" s="67"/>
      <c r="K42" s="67"/>
      <c r="L42" s="67"/>
      <c r="M42" s="67"/>
      <c r="N42" s="67"/>
    </row>
    <row r="43" spans="1:41" s="6" customFormat="1" x14ac:dyDescent="0.45">
      <c r="A43" s="180">
        <v>15</v>
      </c>
      <c r="B43" s="181" t="s">
        <v>1</v>
      </c>
      <c r="C43" s="144"/>
      <c r="D43" s="144"/>
      <c r="E43" s="144"/>
      <c r="F43" s="144"/>
      <c r="G43" s="144"/>
      <c r="H43" s="144"/>
      <c r="I43" s="144"/>
    </row>
    <row r="44" spans="1:41" s="6" customFormat="1" x14ac:dyDescent="0.45">
      <c r="A44" s="176">
        <v>16</v>
      </c>
      <c r="B44" s="177" t="s">
        <v>1</v>
      </c>
      <c r="C44" s="142"/>
      <c r="D44" s="142"/>
      <c r="E44" s="142"/>
      <c r="F44" s="142"/>
      <c r="G44" s="142"/>
      <c r="H44" s="142"/>
      <c r="I44" s="142"/>
    </row>
    <row r="45" spans="1:41" s="6" customFormat="1" x14ac:dyDescent="0.45">
      <c r="A45" s="178">
        <v>17</v>
      </c>
      <c r="B45" s="179" t="s">
        <v>1</v>
      </c>
      <c r="C45" s="143"/>
      <c r="D45" s="143"/>
      <c r="E45" s="143"/>
      <c r="F45" s="143"/>
      <c r="G45" s="143"/>
      <c r="H45" s="143"/>
      <c r="I45" s="143"/>
    </row>
    <row r="46" spans="1:41" s="6" customFormat="1" x14ac:dyDescent="0.45">
      <c r="A46" s="178">
        <v>18</v>
      </c>
      <c r="B46" s="179" t="s">
        <v>1</v>
      </c>
      <c r="C46" s="143"/>
      <c r="D46" s="143"/>
      <c r="E46" s="143"/>
      <c r="F46" s="143"/>
      <c r="G46" s="143"/>
      <c r="H46" s="143"/>
      <c r="I46" s="143"/>
      <c r="AC46" s="32"/>
      <c r="AD46" s="32"/>
      <c r="AE46" s="32"/>
      <c r="AF46" s="32"/>
      <c r="AG46" s="32"/>
      <c r="AH46" s="32"/>
      <c r="AI46" s="32"/>
      <c r="AJ46" s="32"/>
      <c r="AK46" s="32"/>
      <c r="AL46" s="32"/>
      <c r="AM46" s="32"/>
      <c r="AN46" s="32"/>
      <c r="AO46" s="32"/>
    </row>
    <row r="47" spans="1:41" s="6" customFormat="1" x14ac:dyDescent="0.45">
      <c r="A47" s="178">
        <v>19</v>
      </c>
      <c r="B47" s="179" t="s">
        <v>1</v>
      </c>
      <c r="C47" s="143"/>
      <c r="D47" s="143"/>
      <c r="E47" s="143"/>
      <c r="F47" s="143"/>
      <c r="G47" s="143"/>
      <c r="H47" s="143"/>
      <c r="I47" s="143"/>
      <c r="AC47" s="32"/>
      <c r="AD47" s="32"/>
      <c r="AE47" s="32"/>
      <c r="AF47" s="32"/>
      <c r="AG47" s="32"/>
      <c r="AH47" s="32"/>
      <c r="AI47" s="32"/>
      <c r="AJ47" s="32"/>
      <c r="AK47" s="32"/>
      <c r="AL47" s="32"/>
      <c r="AM47" s="32"/>
      <c r="AN47" s="32"/>
      <c r="AO47" s="32"/>
    </row>
    <row r="48" spans="1:41" s="6" customFormat="1" x14ac:dyDescent="0.45">
      <c r="A48" s="180">
        <v>20</v>
      </c>
      <c r="B48" s="181" t="s">
        <v>1</v>
      </c>
      <c r="C48" s="144"/>
      <c r="D48" s="144"/>
      <c r="E48" s="144"/>
      <c r="F48" s="144"/>
      <c r="G48" s="144"/>
      <c r="H48" s="144"/>
      <c r="I48" s="144"/>
      <c r="AC48" s="32"/>
      <c r="AD48" s="32"/>
      <c r="AE48" s="32"/>
      <c r="AF48" s="32"/>
      <c r="AG48" s="32"/>
      <c r="AH48" s="32"/>
      <c r="AI48" s="32"/>
      <c r="AJ48" s="32"/>
      <c r="AK48" s="32"/>
      <c r="AL48" s="32"/>
      <c r="AM48" s="32"/>
      <c r="AN48" s="32"/>
      <c r="AO48" s="32"/>
    </row>
    <row r="49" spans="1:41" s="6" customFormat="1" x14ac:dyDescent="0.45">
      <c r="A49" s="176">
        <v>21</v>
      </c>
      <c r="B49" s="177" t="s">
        <v>1</v>
      </c>
      <c r="C49" s="142"/>
      <c r="D49" s="142"/>
      <c r="E49" s="142"/>
      <c r="F49" s="142"/>
      <c r="G49" s="142"/>
      <c r="H49" s="142"/>
      <c r="I49" s="142"/>
      <c r="AC49" s="32"/>
      <c r="AD49" s="32"/>
      <c r="AE49" s="32"/>
      <c r="AF49" s="32"/>
      <c r="AG49" s="32"/>
      <c r="AH49" s="32"/>
      <c r="AI49" s="32"/>
      <c r="AJ49" s="32"/>
      <c r="AK49" s="32"/>
      <c r="AL49" s="32"/>
      <c r="AM49" s="32"/>
      <c r="AN49" s="32"/>
      <c r="AO49" s="32"/>
    </row>
    <row r="50" spans="1:41" s="6" customFormat="1" x14ac:dyDescent="0.45">
      <c r="A50" s="178">
        <v>22</v>
      </c>
      <c r="B50" s="179" t="s">
        <v>1</v>
      </c>
      <c r="C50" s="143"/>
      <c r="D50" s="143"/>
      <c r="E50" s="143"/>
      <c r="F50" s="143"/>
      <c r="G50" s="143"/>
      <c r="H50" s="143"/>
      <c r="I50" s="143"/>
      <c r="AC50" s="32"/>
      <c r="AD50" s="32"/>
      <c r="AE50" s="32"/>
      <c r="AF50" s="32"/>
      <c r="AG50" s="32"/>
      <c r="AH50" s="32"/>
      <c r="AI50" s="32"/>
      <c r="AJ50" s="32"/>
      <c r="AK50" s="32"/>
      <c r="AL50" s="32"/>
      <c r="AM50" s="32"/>
      <c r="AN50" s="32"/>
      <c r="AO50" s="32"/>
    </row>
    <row r="51" spans="1:41" s="6" customFormat="1" x14ac:dyDescent="0.45">
      <c r="A51" s="178">
        <v>23</v>
      </c>
      <c r="B51" s="179" t="s">
        <v>1</v>
      </c>
      <c r="C51" s="143"/>
      <c r="D51" s="143"/>
      <c r="E51" s="143"/>
      <c r="F51" s="143"/>
      <c r="G51" s="143"/>
      <c r="H51" s="143"/>
      <c r="I51" s="143"/>
      <c r="AC51" s="32"/>
      <c r="AD51" s="32"/>
      <c r="AE51" s="32"/>
      <c r="AF51" s="32"/>
      <c r="AG51" s="32"/>
      <c r="AH51" s="32"/>
      <c r="AI51" s="32"/>
      <c r="AJ51" s="32"/>
      <c r="AK51" s="32"/>
      <c r="AL51" s="32"/>
      <c r="AM51" s="32"/>
      <c r="AN51" s="32"/>
      <c r="AO51" s="32"/>
    </row>
    <row r="52" spans="1:41" s="6" customFormat="1" x14ac:dyDescent="0.45">
      <c r="A52" s="178">
        <v>24</v>
      </c>
      <c r="B52" s="179" t="s">
        <v>1</v>
      </c>
      <c r="C52" s="143"/>
      <c r="D52" s="143"/>
      <c r="E52" s="143"/>
      <c r="F52" s="143"/>
      <c r="G52" s="143"/>
      <c r="H52" s="143"/>
      <c r="I52" s="143"/>
      <c r="AC52" s="32"/>
      <c r="AD52" s="32"/>
      <c r="AE52" s="32"/>
      <c r="AF52" s="32"/>
      <c r="AG52" s="32"/>
      <c r="AH52" s="32"/>
      <c r="AI52" s="32"/>
      <c r="AJ52" s="32"/>
      <c r="AK52" s="32"/>
      <c r="AL52" s="32"/>
      <c r="AM52" s="32"/>
      <c r="AN52" s="32"/>
      <c r="AO52" s="32"/>
    </row>
    <row r="53" spans="1:41" s="6" customFormat="1" x14ac:dyDescent="0.45">
      <c r="A53" s="180">
        <v>25</v>
      </c>
      <c r="B53" s="181" t="s">
        <v>1</v>
      </c>
      <c r="C53" s="144"/>
      <c r="D53" s="144"/>
      <c r="E53" s="144"/>
      <c r="F53" s="144"/>
      <c r="G53" s="144"/>
      <c r="H53" s="144"/>
      <c r="I53" s="144"/>
      <c r="AC53" s="32"/>
      <c r="AD53" s="32"/>
      <c r="AE53" s="32"/>
      <c r="AF53" s="32"/>
      <c r="AG53" s="32"/>
      <c r="AH53" s="32"/>
      <c r="AI53" s="32"/>
      <c r="AJ53" s="32"/>
      <c r="AK53" s="32"/>
      <c r="AL53" s="32"/>
      <c r="AM53" s="32"/>
      <c r="AN53" s="32"/>
      <c r="AO53" s="32"/>
    </row>
    <row r="54" spans="1:41" s="6" customFormat="1" x14ac:dyDescent="0.45">
      <c r="A54" s="176">
        <v>26</v>
      </c>
      <c r="B54" s="177" t="s">
        <v>1</v>
      </c>
      <c r="C54" s="142"/>
      <c r="D54" s="142"/>
      <c r="E54" s="142"/>
      <c r="F54" s="142"/>
      <c r="G54" s="142"/>
      <c r="H54" s="142"/>
      <c r="I54" s="142"/>
    </row>
    <row r="55" spans="1:41" s="6" customFormat="1" x14ac:dyDescent="0.45">
      <c r="A55" s="178">
        <v>27</v>
      </c>
      <c r="B55" s="179" t="s">
        <v>1</v>
      </c>
      <c r="C55" s="143"/>
      <c r="D55" s="143"/>
      <c r="E55" s="143"/>
      <c r="F55" s="143"/>
      <c r="G55" s="143"/>
      <c r="H55" s="143"/>
      <c r="I55" s="143"/>
    </row>
    <row r="56" spans="1:41" s="6" customFormat="1" x14ac:dyDescent="0.45">
      <c r="A56" s="178">
        <v>28</v>
      </c>
      <c r="B56" s="179" t="s">
        <v>1</v>
      </c>
      <c r="C56" s="143"/>
      <c r="D56" s="143"/>
      <c r="E56" s="143"/>
      <c r="F56" s="143"/>
      <c r="G56" s="143"/>
      <c r="H56" s="143"/>
      <c r="I56" s="143"/>
    </row>
    <row r="57" spans="1:41" s="6" customFormat="1" x14ac:dyDescent="0.45">
      <c r="A57" s="178">
        <v>29</v>
      </c>
      <c r="B57" s="179" t="s">
        <v>1</v>
      </c>
      <c r="C57" s="143"/>
      <c r="D57" s="143"/>
      <c r="E57" s="143"/>
      <c r="F57" s="143"/>
      <c r="G57" s="143"/>
      <c r="H57" s="143"/>
      <c r="I57" s="143"/>
    </row>
    <row r="58" spans="1:41" s="6" customFormat="1" x14ac:dyDescent="0.45">
      <c r="A58" s="180">
        <v>30</v>
      </c>
      <c r="B58" s="181" t="s">
        <v>1</v>
      </c>
      <c r="C58" s="144"/>
      <c r="D58" s="144"/>
      <c r="E58" s="144"/>
      <c r="F58" s="144"/>
      <c r="G58" s="144"/>
      <c r="H58" s="144"/>
      <c r="I58" s="144"/>
    </row>
    <row r="59" spans="1:41" s="6" customFormat="1" x14ac:dyDescent="0.45"/>
    <row r="60" spans="1:41" s="6" customFormat="1" ht="17.399999999999999" x14ac:dyDescent="0.45">
      <c r="A60" s="120" t="s">
        <v>224</v>
      </c>
      <c r="K60" s="67"/>
      <c r="L60" s="67"/>
      <c r="M60" s="67"/>
      <c r="N60" s="67"/>
      <c r="O60" s="67"/>
      <c r="P60" s="67"/>
      <c r="Q60" s="67"/>
      <c r="R60" s="67"/>
      <c r="S60" s="67"/>
      <c r="T60" s="67"/>
      <c r="U60" s="67"/>
      <c r="V60" s="67"/>
      <c r="W60" s="67"/>
      <c r="X60" s="67"/>
      <c r="Y60" s="67"/>
      <c r="Z60" s="67"/>
      <c r="AA60" s="67"/>
      <c r="AB60" s="67"/>
    </row>
    <row r="61" spans="1:41" s="6" customFormat="1" x14ac:dyDescent="0.45">
      <c r="A61" s="152" t="s">
        <v>30</v>
      </c>
      <c r="B61" s="324" t="s">
        <v>4</v>
      </c>
      <c r="C61" s="325"/>
      <c r="D61" s="325"/>
      <c r="E61" s="325"/>
      <c r="F61" s="236" t="s">
        <v>18</v>
      </c>
      <c r="G61" s="154" t="s">
        <v>185</v>
      </c>
      <c r="H61" s="320"/>
      <c r="I61" s="321"/>
      <c r="K61" s="67"/>
      <c r="L61" s="67"/>
      <c r="M61" s="67"/>
      <c r="N61" s="67"/>
      <c r="O61" s="67"/>
      <c r="P61" s="67"/>
      <c r="Q61" s="67"/>
      <c r="R61" s="67"/>
      <c r="S61" s="67"/>
      <c r="T61" s="67"/>
      <c r="U61" s="67"/>
      <c r="V61" s="67"/>
      <c r="W61" s="67"/>
      <c r="X61" s="67"/>
      <c r="Y61" s="67"/>
      <c r="Z61" s="67"/>
      <c r="AA61" s="67"/>
      <c r="AB61" s="67"/>
      <c r="AC61" s="3"/>
      <c r="AD61" s="3"/>
      <c r="AE61" s="3"/>
      <c r="AF61" s="3"/>
      <c r="AG61" s="3"/>
      <c r="AH61" s="3"/>
      <c r="AI61" s="3"/>
      <c r="AJ61" s="3"/>
      <c r="AK61" s="3"/>
      <c r="AL61" s="3"/>
      <c r="AM61" s="3"/>
      <c r="AN61" s="3"/>
    </row>
    <row r="62" spans="1:41" s="6" customFormat="1" x14ac:dyDescent="0.45">
      <c r="A62" s="155" t="s">
        <v>36</v>
      </c>
      <c r="B62" s="326" t="s">
        <v>112</v>
      </c>
      <c r="C62" s="327"/>
      <c r="D62" s="327"/>
      <c r="E62" s="327"/>
      <c r="F62" s="237" t="s">
        <v>18</v>
      </c>
      <c r="G62" s="157" t="s">
        <v>185</v>
      </c>
      <c r="H62" s="322"/>
      <c r="I62" s="323"/>
      <c r="K62" s="67"/>
      <c r="L62" s="67"/>
      <c r="M62" s="67"/>
      <c r="N62" s="67"/>
      <c r="O62" s="67"/>
      <c r="P62" s="67"/>
      <c r="Q62" s="67"/>
      <c r="R62" s="67"/>
      <c r="S62" s="67"/>
      <c r="T62" s="67"/>
      <c r="U62" s="67"/>
      <c r="V62" s="67"/>
      <c r="W62" s="67"/>
      <c r="X62" s="67"/>
      <c r="Y62" s="67"/>
      <c r="Z62" s="67"/>
      <c r="AA62" s="67"/>
      <c r="AB62" s="67"/>
    </row>
    <row r="63" spans="1:41" s="6" customFormat="1" x14ac:dyDescent="0.45">
      <c r="A63" s="155" t="s">
        <v>37</v>
      </c>
      <c r="B63" s="326" t="s">
        <v>124</v>
      </c>
      <c r="C63" s="327"/>
      <c r="D63" s="327"/>
      <c r="E63" s="327"/>
      <c r="F63" s="237" t="s">
        <v>18</v>
      </c>
      <c r="G63" s="157" t="s">
        <v>185</v>
      </c>
      <c r="H63" s="322"/>
      <c r="I63" s="323"/>
      <c r="K63" s="67"/>
      <c r="L63" s="67"/>
      <c r="M63" s="67"/>
      <c r="N63" s="67"/>
      <c r="O63" s="67"/>
      <c r="P63" s="67"/>
      <c r="Q63" s="67"/>
      <c r="R63" s="67"/>
      <c r="S63" s="67"/>
      <c r="T63" s="67"/>
      <c r="U63" s="67"/>
      <c r="V63" s="67"/>
      <c r="W63" s="67"/>
      <c r="X63" s="67"/>
      <c r="Y63" s="67"/>
      <c r="Z63" s="67"/>
      <c r="AA63" s="67"/>
      <c r="AB63" s="67"/>
    </row>
    <row r="64" spans="1:41" s="6" customFormat="1" x14ac:dyDescent="0.45">
      <c r="A64" s="155" t="s">
        <v>38</v>
      </c>
      <c r="B64" s="326" t="s">
        <v>777</v>
      </c>
      <c r="C64" s="327"/>
      <c r="D64" s="327"/>
      <c r="E64" s="327"/>
      <c r="F64" s="237" t="s">
        <v>18</v>
      </c>
      <c r="G64" s="157" t="s">
        <v>185</v>
      </c>
      <c r="H64" s="322"/>
      <c r="I64" s="323"/>
      <c r="K64" s="67"/>
      <c r="L64" s="67"/>
      <c r="M64" s="67"/>
      <c r="N64" s="67"/>
      <c r="O64" s="67"/>
      <c r="P64" s="67"/>
      <c r="Q64" s="67"/>
      <c r="R64" s="67"/>
      <c r="S64" s="67"/>
      <c r="T64" s="67"/>
      <c r="U64" s="67"/>
      <c r="V64" s="67"/>
      <c r="W64" s="67"/>
      <c r="X64" s="67"/>
      <c r="Y64" s="67"/>
      <c r="Z64" s="67"/>
      <c r="AA64" s="67"/>
      <c r="AB64" s="67"/>
    </row>
    <row r="65" spans="1:48" s="6" customFormat="1" x14ac:dyDescent="0.45">
      <c r="A65" s="155" t="s">
        <v>39</v>
      </c>
      <c r="B65" s="326" t="s">
        <v>114</v>
      </c>
      <c r="C65" s="327"/>
      <c r="D65" s="327"/>
      <c r="E65" s="327"/>
      <c r="F65" s="237" t="s">
        <v>18</v>
      </c>
      <c r="G65" s="157" t="s">
        <v>185</v>
      </c>
      <c r="H65" s="322"/>
      <c r="I65" s="323"/>
      <c r="K65" s="67"/>
      <c r="L65" s="67"/>
      <c r="M65" s="67"/>
      <c r="N65" s="67"/>
      <c r="O65" s="67"/>
      <c r="P65" s="67"/>
      <c r="Q65" s="67"/>
      <c r="R65" s="67"/>
      <c r="S65" s="67"/>
      <c r="T65" s="67"/>
      <c r="U65" s="67"/>
      <c r="V65" s="67"/>
      <c r="W65" s="67"/>
      <c r="X65" s="67"/>
      <c r="Y65" s="67"/>
      <c r="Z65" s="67"/>
      <c r="AA65" s="67"/>
      <c r="AB65" s="67"/>
    </row>
    <row r="66" spans="1:48" s="6" customFormat="1" x14ac:dyDescent="0.45">
      <c r="A66" s="155" t="s">
        <v>162</v>
      </c>
      <c r="B66" s="326" t="s">
        <v>778</v>
      </c>
      <c r="C66" s="327"/>
      <c r="D66" s="327"/>
      <c r="E66" s="327"/>
      <c r="F66" s="237" t="s">
        <v>18</v>
      </c>
      <c r="G66" s="157" t="s">
        <v>185</v>
      </c>
      <c r="H66" s="322"/>
      <c r="I66" s="323"/>
      <c r="K66" s="67"/>
      <c r="L66" s="67"/>
      <c r="M66" s="67"/>
      <c r="N66" s="67"/>
      <c r="O66" s="67"/>
      <c r="P66" s="67"/>
      <c r="Q66" s="67"/>
      <c r="R66" s="67"/>
      <c r="S66" s="67"/>
      <c r="T66" s="67"/>
      <c r="U66" s="67"/>
      <c r="V66" s="67"/>
      <c r="W66" s="67"/>
      <c r="X66" s="67"/>
      <c r="Y66" s="67"/>
      <c r="Z66" s="67"/>
      <c r="AA66" s="67"/>
      <c r="AB66" s="67"/>
    </row>
    <row r="67" spans="1:48" x14ac:dyDescent="0.45">
      <c r="A67" s="155" t="s">
        <v>163</v>
      </c>
      <c r="B67" s="326" t="s">
        <v>115</v>
      </c>
      <c r="C67" s="327"/>
      <c r="D67" s="327"/>
      <c r="E67" s="327"/>
      <c r="F67" s="237" t="s">
        <v>18</v>
      </c>
      <c r="G67" s="157" t="s">
        <v>185</v>
      </c>
      <c r="H67" s="322"/>
      <c r="I67" s="323"/>
      <c r="K67" s="67"/>
      <c r="L67" s="67"/>
      <c r="M67" s="67"/>
      <c r="N67" s="67"/>
      <c r="O67" s="67"/>
      <c r="P67" s="67"/>
      <c r="Q67" s="67"/>
      <c r="R67" s="67"/>
      <c r="S67" s="67"/>
      <c r="T67" s="67"/>
      <c r="U67" s="67"/>
      <c r="V67" s="67"/>
      <c r="W67" s="67"/>
      <c r="X67" s="67"/>
      <c r="Z67" s="67"/>
      <c r="AA67" s="67"/>
      <c r="AB67" s="67"/>
    </row>
    <row r="68" spans="1:48" x14ac:dyDescent="0.45">
      <c r="A68" s="155" t="s">
        <v>181</v>
      </c>
      <c r="B68" s="326" t="s">
        <v>26</v>
      </c>
      <c r="C68" s="327"/>
      <c r="D68" s="327"/>
      <c r="E68" s="327"/>
      <c r="F68" s="237" t="s">
        <v>18</v>
      </c>
      <c r="G68" s="157"/>
      <c r="H68" s="322"/>
      <c r="I68" s="323"/>
      <c r="K68" s="67"/>
      <c r="L68" s="67"/>
      <c r="M68" s="67"/>
      <c r="N68" s="67"/>
      <c r="O68" s="67"/>
      <c r="P68" s="67"/>
      <c r="Q68" s="67"/>
      <c r="R68" s="67"/>
      <c r="S68" s="67"/>
      <c r="T68" s="67"/>
      <c r="U68" s="67"/>
      <c r="V68" s="67"/>
      <c r="W68" s="67"/>
      <c r="X68" s="67"/>
      <c r="Z68" s="67"/>
      <c r="AA68" s="67"/>
      <c r="AB68" s="67"/>
    </row>
    <row r="69" spans="1:48" x14ac:dyDescent="0.45">
      <c r="A69" s="158" t="s">
        <v>182</v>
      </c>
      <c r="B69" s="328" t="s">
        <v>27</v>
      </c>
      <c r="C69" s="329"/>
      <c r="D69" s="329"/>
      <c r="E69" s="329"/>
      <c r="F69" s="235" t="s">
        <v>18</v>
      </c>
      <c r="G69" s="160"/>
      <c r="H69" s="322"/>
      <c r="I69" s="323"/>
      <c r="K69" s="67"/>
      <c r="L69" s="67"/>
      <c r="M69" s="67"/>
      <c r="N69" s="67"/>
      <c r="O69" s="67"/>
      <c r="P69" s="67"/>
      <c r="Q69" s="67"/>
      <c r="R69" s="67"/>
      <c r="S69" s="67"/>
      <c r="T69" s="67"/>
      <c r="U69" s="67"/>
      <c r="V69" s="67"/>
      <c r="W69" s="67"/>
      <c r="X69" s="67"/>
      <c r="Z69" s="67"/>
      <c r="AA69" s="67"/>
      <c r="AB69" s="67"/>
      <c r="AC69" s="67"/>
      <c r="AD69" s="67"/>
      <c r="AE69" s="67"/>
      <c r="AF69" s="67"/>
      <c r="AG69" s="67"/>
      <c r="AH69" s="67"/>
      <c r="AI69" s="67"/>
      <c r="AJ69" s="67"/>
      <c r="AK69" s="67"/>
      <c r="AL69" s="67"/>
      <c r="AM69" s="67"/>
      <c r="AN69" s="67"/>
    </row>
    <row r="70" spans="1:48" s="67" customFormat="1" x14ac:dyDescent="0.45">
      <c r="A70" s="161" t="s">
        <v>22</v>
      </c>
      <c r="B70" s="330" t="s">
        <v>116</v>
      </c>
      <c r="C70" s="331"/>
      <c r="D70" s="331"/>
      <c r="E70" s="331"/>
      <c r="F70" s="162" t="s">
        <v>173</v>
      </c>
      <c r="G70" s="163"/>
      <c r="H70" s="321"/>
      <c r="I70" s="321"/>
    </row>
    <row r="71" spans="1:48" x14ac:dyDescent="0.45">
      <c r="A71" s="155" t="s">
        <v>23</v>
      </c>
      <c r="B71" s="326" t="s">
        <v>117</v>
      </c>
      <c r="C71" s="327"/>
      <c r="D71" s="327"/>
      <c r="E71" s="327"/>
      <c r="F71" s="237" t="s">
        <v>173</v>
      </c>
      <c r="G71" s="157"/>
      <c r="H71" s="323"/>
      <c r="I71" s="323"/>
      <c r="K71" s="67"/>
      <c r="L71" s="67"/>
      <c r="M71" s="67"/>
      <c r="N71" s="67"/>
      <c r="O71" s="67"/>
      <c r="P71" s="67"/>
      <c r="Q71" s="67"/>
      <c r="R71" s="67"/>
      <c r="S71" s="67"/>
      <c r="T71" s="67"/>
      <c r="U71" s="67"/>
      <c r="V71" s="67"/>
      <c r="W71" s="67"/>
      <c r="X71" s="67"/>
      <c r="Z71" s="67"/>
      <c r="AA71" s="67"/>
      <c r="AB71" s="67"/>
    </row>
    <row r="72" spans="1:48" x14ac:dyDescent="0.45">
      <c r="A72" s="155" t="s">
        <v>24</v>
      </c>
      <c r="B72" s="326" t="s">
        <v>118</v>
      </c>
      <c r="C72" s="327"/>
      <c r="D72" s="327"/>
      <c r="E72" s="327"/>
      <c r="F72" s="237" t="s">
        <v>173</v>
      </c>
      <c r="G72" s="157"/>
      <c r="H72" s="323"/>
      <c r="I72" s="323"/>
      <c r="K72" s="67"/>
      <c r="L72" s="67"/>
      <c r="M72" s="67"/>
      <c r="N72" s="67"/>
      <c r="O72" s="67"/>
      <c r="P72" s="67"/>
      <c r="Q72" s="67"/>
      <c r="R72" s="67"/>
      <c r="S72" s="67"/>
      <c r="T72" s="67"/>
      <c r="U72" s="67"/>
      <c r="V72" s="67"/>
      <c r="W72" s="67"/>
      <c r="X72" s="67"/>
      <c r="Z72" s="67"/>
      <c r="AA72" s="67"/>
      <c r="AB72" s="67"/>
    </row>
    <row r="73" spans="1:48" x14ac:dyDescent="0.45">
      <c r="A73" s="155" t="s">
        <v>25</v>
      </c>
      <c r="B73" s="326" t="s">
        <v>779</v>
      </c>
      <c r="C73" s="327"/>
      <c r="D73" s="327"/>
      <c r="E73" s="327"/>
      <c r="F73" s="237" t="s">
        <v>173</v>
      </c>
      <c r="G73" s="157"/>
      <c r="H73" s="323"/>
      <c r="I73" s="323"/>
      <c r="J73" s="6"/>
      <c r="K73" s="67"/>
      <c r="L73" s="67"/>
      <c r="M73" s="67"/>
      <c r="N73" s="67"/>
      <c r="O73" s="67"/>
      <c r="P73" s="67"/>
      <c r="Q73" s="67"/>
      <c r="R73" s="67"/>
      <c r="S73" s="67"/>
      <c r="T73" s="67"/>
      <c r="U73" s="67"/>
      <c r="V73" s="67"/>
      <c r="W73" s="67"/>
      <c r="X73" s="67"/>
      <c r="Z73" s="67"/>
      <c r="AA73" s="67"/>
      <c r="AB73" s="67"/>
    </row>
    <row r="74" spans="1:48" x14ac:dyDescent="0.45">
      <c r="A74" s="155" t="s">
        <v>183</v>
      </c>
      <c r="B74" s="326" t="s">
        <v>104</v>
      </c>
      <c r="C74" s="327"/>
      <c r="D74" s="327"/>
      <c r="E74" s="327"/>
      <c r="F74" s="237" t="s">
        <v>173</v>
      </c>
      <c r="G74" s="157"/>
      <c r="H74" s="323"/>
      <c r="I74" s="323"/>
      <c r="J74" s="6"/>
      <c r="K74" s="67"/>
      <c r="L74" s="67"/>
      <c r="M74" s="67"/>
      <c r="N74" s="67"/>
      <c r="O74" s="67"/>
      <c r="P74" s="67"/>
      <c r="Q74" s="67"/>
      <c r="R74" s="67"/>
      <c r="S74" s="67"/>
      <c r="T74" s="67"/>
      <c r="U74" s="67"/>
      <c r="V74" s="67"/>
      <c r="W74" s="67"/>
      <c r="X74" s="67"/>
      <c r="Z74" s="67"/>
      <c r="AA74" s="67"/>
      <c r="AB74" s="67"/>
    </row>
    <row r="75" spans="1:48" x14ac:dyDescent="0.45">
      <c r="A75" s="158" t="s">
        <v>184</v>
      </c>
      <c r="B75" s="328" t="s">
        <v>780</v>
      </c>
      <c r="C75" s="329"/>
      <c r="D75" s="329"/>
      <c r="E75" s="329"/>
      <c r="F75" s="235" t="s">
        <v>173</v>
      </c>
      <c r="G75" s="160"/>
      <c r="H75" s="313"/>
      <c r="I75" s="313"/>
      <c r="J75" s="6"/>
      <c r="K75" s="6"/>
      <c r="L75" s="6"/>
      <c r="Z75" s="67"/>
      <c r="AA75" s="67"/>
      <c r="AB75" s="67"/>
      <c r="AC75" s="67"/>
      <c r="AD75" s="67"/>
      <c r="AE75" s="67"/>
      <c r="AF75" s="67"/>
      <c r="AG75" s="67"/>
      <c r="AH75" s="67"/>
      <c r="AI75" s="67"/>
      <c r="AJ75" s="67"/>
      <c r="AK75" s="67"/>
      <c r="AL75" s="67"/>
      <c r="AM75" s="67"/>
      <c r="AN75" s="67"/>
    </row>
    <row r="76" spans="1:48" x14ac:dyDescent="0.45">
      <c r="J76" s="6"/>
      <c r="K76" s="6"/>
      <c r="L76" s="6"/>
      <c r="Z76" s="67"/>
      <c r="AA76" s="67"/>
      <c r="AB76" s="67"/>
      <c r="AC76" s="67"/>
      <c r="AD76" s="67"/>
      <c r="AE76" s="67"/>
      <c r="AF76" s="67"/>
      <c r="AG76" s="67"/>
      <c r="AH76" s="67"/>
      <c r="AI76" s="67"/>
      <c r="AJ76" s="67"/>
      <c r="AK76" s="67"/>
      <c r="AL76" s="67"/>
      <c r="AM76" s="67"/>
      <c r="AN76" s="67"/>
    </row>
    <row r="77" spans="1:48" x14ac:dyDescent="0.45">
      <c r="J77" s="6"/>
      <c r="K77" s="6"/>
      <c r="L77" s="6"/>
      <c r="Y77" s="1"/>
    </row>
    <row r="78" spans="1:48" x14ac:dyDescent="0.45">
      <c r="A78" s="67"/>
      <c r="B78" s="67"/>
      <c r="C78" s="67"/>
      <c r="F78" s="67"/>
      <c r="G78" s="67"/>
      <c r="H78" s="67"/>
      <c r="I78" s="67"/>
      <c r="J78" s="67"/>
      <c r="K78" s="67"/>
      <c r="L78" s="67"/>
      <c r="M78" s="67"/>
      <c r="N78" s="67"/>
      <c r="Y78" s="1"/>
      <c r="AE78" s="67"/>
      <c r="AF78" s="67"/>
      <c r="AO78" s="6"/>
      <c r="AP78" s="6"/>
      <c r="AQ78" s="6"/>
      <c r="AR78" s="67"/>
      <c r="AS78" s="67"/>
      <c r="AU78" s="67"/>
      <c r="AV78" s="67"/>
    </row>
    <row r="79" spans="1:48" x14ac:dyDescent="0.45">
      <c r="A79" s="67"/>
      <c r="B79" s="67"/>
      <c r="C79" s="67"/>
      <c r="F79" s="67"/>
      <c r="G79" s="67"/>
      <c r="H79" s="67"/>
      <c r="I79" s="67"/>
      <c r="J79" s="67"/>
      <c r="K79" s="67"/>
      <c r="L79" s="67"/>
      <c r="M79" s="67"/>
      <c r="N79" s="67"/>
      <c r="Y79" s="1"/>
      <c r="AE79" s="67"/>
      <c r="AF79" s="67"/>
      <c r="AO79" s="6"/>
      <c r="AP79" s="6"/>
      <c r="AQ79" s="6"/>
      <c r="AR79" s="67"/>
      <c r="AS79" s="67"/>
      <c r="AU79" s="67"/>
      <c r="AV79" s="67"/>
    </row>
    <row r="80" spans="1:48" x14ac:dyDescent="0.45">
      <c r="A80" s="67"/>
      <c r="B80" s="67"/>
      <c r="C80" s="67"/>
      <c r="F80" s="67"/>
      <c r="G80" s="67"/>
      <c r="H80" s="67"/>
      <c r="I80" s="67"/>
      <c r="J80" s="67"/>
      <c r="K80" s="67"/>
      <c r="L80" s="67"/>
      <c r="M80" s="67"/>
      <c r="N80" s="67"/>
      <c r="O80" s="67"/>
      <c r="P80" s="67"/>
      <c r="Q80" s="67"/>
      <c r="R80" s="67"/>
      <c r="S80" s="67"/>
      <c r="T80" s="67"/>
      <c r="U80" s="67"/>
      <c r="V80" s="67"/>
      <c r="W80" s="67"/>
      <c r="X80" s="67"/>
      <c r="Z80" s="67"/>
      <c r="AA80" s="67"/>
      <c r="AB80" s="67"/>
      <c r="AC80" s="67"/>
      <c r="AD80" s="67"/>
      <c r="AE80" s="67"/>
      <c r="AF80" s="67"/>
      <c r="AO80" s="6"/>
      <c r="AP80" s="6"/>
      <c r="AQ80" s="6"/>
      <c r="AR80" s="67"/>
      <c r="AS80" s="67"/>
      <c r="AU80" s="67"/>
      <c r="AV80" s="67"/>
    </row>
    <row r="81" spans="1:48" x14ac:dyDescent="0.45">
      <c r="A81" s="67"/>
      <c r="B81" s="67"/>
      <c r="C81" s="67"/>
      <c r="F81" s="67"/>
      <c r="G81" s="67"/>
      <c r="H81" s="67"/>
      <c r="I81" s="67"/>
      <c r="J81" s="67"/>
      <c r="K81" s="67"/>
      <c r="L81" s="67"/>
      <c r="M81" s="67"/>
      <c r="N81" s="67"/>
      <c r="O81" s="67"/>
      <c r="P81" s="67"/>
      <c r="Q81" s="67"/>
      <c r="R81" s="67"/>
      <c r="S81" s="67"/>
      <c r="T81" s="67"/>
      <c r="U81" s="67"/>
      <c r="V81" s="67"/>
      <c r="W81" s="67"/>
      <c r="X81" s="67"/>
      <c r="Z81" s="67"/>
      <c r="AA81" s="67"/>
      <c r="AB81" s="67"/>
      <c r="AC81" s="67"/>
      <c r="AD81" s="67"/>
      <c r="AE81" s="67"/>
      <c r="AF81" s="67"/>
      <c r="AO81" s="6"/>
      <c r="AP81" s="6"/>
      <c r="AQ81" s="6"/>
      <c r="AR81" s="67"/>
      <c r="AS81" s="67"/>
      <c r="AU81" s="67"/>
      <c r="AV81" s="67"/>
    </row>
    <row r="82" spans="1:48" x14ac:dyDescent="0.45">
      <c r="A82" s="67"/>
      <c r="B82" s="67"/>
      <c r="C82" s="67"/>
      <c r="F82" s="67"/>
      <c r="G82" s="67"/>
      <c r="H82" s="67"/>
      <c r="I82" s="67"/>
      <c r="J82" s="67"/>
      <c r="K82" s="67"/>
      <c r="L82" s="67"/>
      <c r="M82" s="67"/>
      <c r="N82" s="67"/>
      <c r="O82" s="67"/>
      <c r="P82" s="67"/>
      <c r="Q82" s="67"/>
      <c r="R82" s="67"/>
      <c r="S82" s="67"/>
      <c r="T82" s="67"/>
      <c r="U82" s="67"/>
      <c r="V82" s="67"/>
      <c r="W82" s="67"/>
      <c r="X82" s="67"/>
      <c r="Z82" s="67"/>
      <c r="AA82" s="67"/>
      <c r="AB82" s="67"/>
      <c r="AC82" s="67"/>
      <c r="AD82" s="67"/>
      <c r="AE82" s="67"/>
      <c r="AF82" s="67"/>
      <c r="AO82" s="6"/>
      <c r="AP82" s="6"/>
      <c r="AQ82" s="6"/>
      <c r="AR82" s="67"/>
      <c r="AS82" s="67"/>
      <c r="AU82" s="67"/>
      <c r="AV82" s="67"/>
    </row>
    <row r="83" spans="1:48" s="67" customFormat="1" x14ac:dyDescent="0.45">
      <c r="AO83" s="58"/>
      <c r="AP83" s="58"/>
      <c r="AQ83" s="58"/>
    </row>
    <row r="84" spans="1:48" s="67" customFormat="1" x14ac:dyDescent="0.45">
      <c r="AO84" s="58"/>
      <c r="AP84" s="58"/>
      <c r="AQ84" s="58"/>
    </row>
    <row r="85" spans="1:48" x14ac:dyDescent="0.45">
      <c r="A85" s="67"/>
      <c r="B85" s="67"/>
      <c r="C85" s="67"/>
      <c r="F85" s="67"/>
      <c r="G85" s="67"/>
      <c r="H85" s="67"/>
      <c r="I85" s="67"/>
      <c r="J85" s="67"/>
      <c r="K85" s="67"/>
      <c r="L85" s="67"/>
      <c r="M85" s="67"/>
      <c r="N85" s="67"/>
      <c r="O85" s="67"/>
      <c r="P85" s="67"/>
      <c r="Q85" s="67"/>
      <c r="R85" s="67"/>
      <c r="S85" s="67"/>
      <c r="T85" s="67"/>
      <c r="U85" s="67"/>
      <c r="V85" s="67"/>
      <c r="W85" s="67"/>
      <c r="X85" s="67"/>
      <c r="Z85" s="67"/>
      <c r="AA85" s="67"/>
      <c r="AB85" s="67"/>
      <c r="AC85" s="67"/>
      <c r="AD85" s="67"/>
      <c r="AE85" s="67"/>
      <c r="AF85" s="67"/>
      <c r="AO85" s="6"/>
      <c r="AP85" s="6"/>
      <c r="AQ85" s="6"/>
      <c r="AR85" s="67"/>
      <c r="AS85" s="67"/>
      <c r="AU85" s="67"/>
      <c r="AV85" s="67"/>
    </row>
    <row r="86" spans="1:48" s="67" customFormat="1" x14ac:dyDescent="0.45">
      <c r="AO86" s="58"/>
      <c r="AP86" s="58"/>
      <c r="AQ86" s="58"/>
    </row>
    <row r="87" spans="1:48" s="67" customFormat="1" x14ac:dyDescent="0.45">
      <c r="AO87" s="58"/>
      <c r="AP87" s="58"/>
      <c r="AQ87" s="58"/>
    </row>
    <row r="88" spans="1:48" x14ac:dyDescent="0.45">
      <c r="A88" s="67"/>
      <c r="B88" s="67"/>
      <c r="C88" s="67"/>
      <c r="F88" s="67"/>
      <c r="G88" s="67"/>
      <c r="H88" s="67"/>
      <c r="I88" s="67"/>
      <c r="J88" s="67"/>
      <c r="K88" s="67"/>
      <c r="L88" s="67"/>
      <c r="M88" s="67"/>
      <c r="N88" s="67"/>
      <c r="O88" s="67"/>
      <c r="P88" s="67"/>
      <c r="Q88" s="67"/>
      <c r="R88" s="67"/>
      <c r="S88" s="67"/>
      <c r="T88" s="67"/>
      <c r="U88" s="67"/>
      <c r="V88" s="67"/>
      <c r="W88" s="67"/>
      <c r="X88" s="67"/>
      <c r="Z88" s="67"/>
      <c r="AA88" s="67"/>
      <c r="AB88" s="67"/>
      <c r="AC88" s="67"/>
      <c r="AD88" s="67"/>
      <c r="AE88" s="67"/>
      <c r="AF88" s="67"/>
      <c r="AO88" s="6"/>
      <c r="AP88" s="6"/>
      <c r="AQ88" s="6"/>
      <c r="AR88" s="67"/>
      <c r="AS88" s="67"/>
      <c r="AU88" s="67"/>
      <c r="AV88" s="67"/>
    </row>
    <row r="89" spans="1:48" s="67" customFormat="1" x14ac:dyDescent="0.45">
      <c r="AO89" s="58"/>
      <c r="AP89" s="58"/>
      <c r="AQ89" s="58"/>
    </row>
    <row r="90" spans="1:48" s="67" customFormat="1" x14ac:dyDescent="0.45">
      <c r="AO90" s="58"/>
      <c r="AP90" s="58"/>
      <c r="AQ90" s="58"/>
    </row>
    <row r="91" spans="1:48" x14ac:dyDescent="0.45">
      <c r="A91" s="67"/>
      <c r="B91" s="67"/>
      <c r="C91" s="67"/>
      <c r="F91" s="67"/>
      <c r="G91" s="67"/>
      <c r="H91" s="67"/>
      <c r="I91" s="67"/>
      <c r="J91" s="67"/>
      <c r="K91" s="67"/>
      <c r="L91" s="67"/>
      <c r="M91" s="67"/>
      <c r="N91" s="67"/>
      <c r="O91" s="67"/>
      <c r="P91" s="67"/>
      <c r="Q91" s="67"/>
      <c r="R91" s="67"/>
      <c r="S91" s="67"/>
      <c r="T91" s="67"/>
      <c r="U91" s="67"/>
      <c r="V91" s="67"/>
      <c r="W91" s="67"/>
      <c r="X91" s="67"/>
      <c r="Z91" s="67"/>
      <c r="AA91" s="67"/>
      <c r="AB91" s="67"/>
      <c r="AC91" s="67"/>
      <c r="AD91" s="67"/>
      <c r="AE91" s="67"/>
      <c r="AF91" s="67"/>
      <c r="AO91" s="6"/>
      <c r="AP91" s="6"/>
      <c r="AQ91" s="6"/>
      <c r="AR91" s="67"/>
      <c r="AS91" s="67"/>
      <c r="AU91" s="67"/>
      <c r="AV91" s="67"/>
    </row>
    <row r="92" spans="1:48" s="67" customFormat="1" x14ac:dyDescent="0.45">
      <c r="AO92" s="58"/>
      <c r="AP92" s="58"/>
      <c r="AQ92" s="58"/>
    </row>
    <row r="93" spans="1:48" s="67" customFormat="1" x14ac:dyDescent="0.45">
      <c r="AO93" s="58"/>
      <c r="AP93" s="58"/>
      <c r="AQ93" s="58"/>
    </row>
    <row r="94" spans="1:48" x14ac:dyDescent="0.45">
      <c r="A94" s="67"/>
      <c r="B94" s="67"/>
      <c r="C94" s="67"/>
      <c r="F94" s="67"/>
      <c r="G94" s="67"/>
      <c r="H94" s="67"/>
      <c r="I94" s="67"/>
      <c r="J94" s="67"/>
      <c r="K94" s="67"/>
      <c r="L94" s="67"/>
      <c r="M94" s="67"/>
      <c r="N94" s="67"/>
      <c r="O94" s="67"/>
      <c r="P94" s="67"/>
      <c r="Q94" s="67"/>
      <c r="R94" s="67"/>
      <c r="S94" s="67"/>
      <c r="T94" s="67"/>
      <c r="U94" s="67"/>
      <c r="V94" s="67"/>
      <c r="W94" s="67"/>
      <c r="X94" s="67"/>
      <c r="Z94" s="67"/>
      <c r="AA94" s="67"/>
      <c r="AB94" s="67"/>
      <c r="AC94" s="67"/>
      <c r="AD94" s="67"/>
      <c r="AE94" s="67"/>
      <c r="AF94" s="67"/>
      <c r="AO94" s="6"/>
      <c r="AP94" s="6"/>
      <c r="AQ94" s="6"/>
      <c r="AR94" s="67"/>
      <c r="AS94" s="67"/>
      <c r="AU94" s="67"/>
      <c r="AV94" s="67"/>
    </row>
    <row r="95" spans="1:48" s="67" customFormat="1" x14ac:dyDescent="0.45">
      <c r="AO95" s="58"/>
      <c r="AP95" s="58"/>
      <c r="AQ95" s="58"/>
    </row>
    <row r="96" spans="1:48" s="67" customFormat="1" x14ac:dyDescent="0.45">
      <c r="AO96" s="58"/>
      <c r="AP96" s="58"/>
      <c r="AQ96" s="58"/>
    </row>
    <row r="97" spans="1:48" x14ac:dyDescent="0.45">
      <c r="A97" s="67"/>
      <c r="B97" s="67"/>
      <c r="C97" s="67"/>
      <c r="F97" s="67"/>
      <c r="G97" s="67"/>
      <c r="H97" s="67"/>
      <c r="I97" s="67"/>
      <c r="J97" s="67"/>
      <c r="K97" s="67"/>
      <c r="L97" s="67"/>
      <c r="M97" s="67"/>
      <c r="N97" s="67"/>
      <c r="O97" s="67"/>
      <c r="P97" s="67"/>
      <c r="Q97" s="67"/>
      <c r="R97" s="67"/>
      <c r="S97" s="67"/>
      <c r="T97" s="67"/>
      <c r="U97" s="67"/>
      <c r="V97" s="67"/>
      <c r="W97" s="67"/>
      <c r="X97" s="67"/>
      <c r="Z97" s="67"/>
      <c r="AA97" s="67"/>
      <c r="AB97" s="67"/>
      <c r="AC97" s="67"/>
      <c r="AD97" s="67"/>
      <c r="AE97" s="67"/>
      <c r="AF97" s="67"/>
      <c r="AO97" s="6"/>
      <c r="AP97" s="6"/>
      <c r="AQ97" s="6"/>
      <c r="AR97" s="67"/>
      <c r="AS97" s="67"/>
      <c r="AU97" s="67"/>
      <c r="AV97" s="67"/>
    </row>
    <row r="98" spans="1:48" s="67" customFormat="1" x14ac:dyDescent="0.45">
      <c r="AO98" s="58"/>
      <c r="AP98" s="58"/>
      <c r="AQ98" s="58"/>
    </row>
    <row r="99" spans="1:48" s="67" customFormat="1" x14ac:dyDescent="0.45">
      <c r="AO99" s="58"/>
      <c r="AP99" s="58"/>
      <c r="AQ99" s="58"/>
    </row>
    <row r="100" spans="1:48" x14ac:dyDescent="0.45">
      <c r="A100" s="67"/>
      <c r="B100" s="67"/>
      <c r="C100" s="67"/>
      <c r="F100" s="67"/>
      <c r="G100" s="67"/>
      <c r="H100" s="67"/>
      <c r="I100" s="67"/>
      <c r="J100" s="67"/>
      <c r="K100" s="67"/>
      <c r="L100" s="67"/>
      <c r="M100" s="67"/>
      <c r="N100" s="67"/>
      <c r="O100" s="67"/>
      <c r="P100" s="67"/>
      <c r="Q100" s="67"/>
      <c r="R100" s="67"/>
      <c r="S100" s="67"/>
      <c r="T100" s="67"/>
      <c r="U100" s="67"/>
      <c r="V100" s="67"/>
      <c r="W100" s="67"/>
      <c r="X100" s="67"/>
      <c r="Z100" s="67"/>
      <c r="AA100" s="67"/>
      <c r="AB100" s="67"/>
      <c r="AC100" s="67"/>
      <c r="AD100" s="67"/>
      <c r="AE100" s="67"/>
      <c r="AF100" s="67"/>
      <c r="AO100" s="3"/>
      <c r="AR100" s="67"/>
      <c r="AS100" s="67"/>
      <c r="AU100" s="67"/>
      <c r="AV100" s="67"/>
    </row>
    <row r="101" spans="1:48" s="67" customFormat="1" x14ac:dyDescent="0.45">
      <c r="AO101" s="3"/>
    </row>
    <row r="102" spans="1:48" s="67" customFormat="1" x14ac:dyDescent="0.45">
      <c r="AO102" s="3"/>
    </row>
    <row r="103" spans="1:48" x14ac:dyDescent="0.45">
      <c r="A103" s="67"/>
      <c r="B103" s="67"/>
      <c r="C103" s="67"/>
      <c r="F103" s="67"/>
      <c r="G103" s="67"/>
      <c r="H103" s="67"/>
      <c r="I103" s="67"/>
      <c r="J103" s="67"/>
      <c r="K103" s="67"/>
      <c r="L103" s="67"/>
      <c r="M103" s="67"/>
      <c r="N103" s="67"/>
      <c r="O103" s="67"/>
      <c r="P103" s="67"/>
      <c r="Q103" s="67"/>
      <c r="R103" s="67"/>
      <c r="S103" s="67"/>
      <c r="T103" s="67"/>
      <c r="U103" s="67"/>
      <c r="V103" s="67"/>
      <c r="W103" s="67"/>
      <c r="X103" s="67"/>
      <c r="Z103" s="67"/>
      <c r="AA103" s="67"/>
      <c r="AB103" s="67"/>
      <c r="AC103" s="67"/>
      <c r="AD103" s="67"/>
      <c r="AE103" s="67"/>
      <c r="AF103" s="67"/>
      <c r="AO103" s="3"/>
      <c r="AR103" s="67"/>
      <c r="AS103" s="67"/>
      <c r="AU103" s="67"/>
      <c r="AV103" s="67"/>
    </row>
    <row r="104" spans="1:48" s="67" customFormat="1" x14ac:dyDescent="0.45">
      <c r="AO104" s="3"/>
    </row>
    <row r="105" spans="1:48" s="67" customFormat="1" x14ac:dyDescent="0.45">
      <c r="AO105" s="3"/>
    </row>
    <row r="106" spans="1:48" x14ac:dyDescent="0.45">
      <c r="A106" s="67"/>
      <c r="B106" s="67"/>
      <c r="C106" s="67"/>
      <c r="F106" s="67"/>
      <c r="G106" s="67"/>
      <c r="H106" s="67"/>
      <c r="I106" s="67"/>
      <c r="J106" s="67"/>
      <c r="K106" s="67"/>
      <c r="L106" s="67"/>
      <c r="M106" s="67"/>
      <c r="N106" s="67"/>
      <c r="O106" s="67"/>
      <c r="P106" s="67"/>
      <c r="Q106" s="67"/>
      <c r="R106" s="67"/>
      <c r="S106" s="67"/>
      <c r="T106" s="67"/>
      <c r="U106" s="67"/>
      <c r="V106" s="67"/>
      <c r="W106" s="67"/>
      <c r="X106" s="67"/>
      <c r="Z106" s="67"/>
      <c r="AA106" s="67"/>
      <c r="AB106" s="67"/>
      <c r="AC106" s="67"/>
      <c r="AD106" s="67"/>
      <c r="AE106" s="67"/>
      <c r="AF106" s="67"/>
      <c r="AO106" s="3"/>
      <c r="AR106" s="67"/>
      <c r="AS106" s="67"/>
      <c r="AU106" s="67"/>
      <c r="AV106" s="67"/>
    </row>
    <row r="107" spans="1:48" s="67" customFormat="1" x14ac:dyDescent="0.45">
      <c r="AO107" s="3"/>
    </row>
    <row r="108" spans="1:48" s="67" customFormat="1" x14ac:dyDescent="0.45">
      <c r="AO108" s="3"/>
    </row>
    <row r="109" spans="1:48" x14ac:dyDescent="0.45">
      <c r="A109" s="67"/>
      <c r="B109" s="67"/>
      <c r="C109" s="67"/>
      <c r="F109" s="67"/>
      <c r="G109" s="67"/>
      <c r="H109" s="67"/>
      <c r="I109" s="67"/>
      <c r="J109" s="67"/>
      <c r="K109" s="67"/>
      <c r="L109" s="67"/>
      <c r="M109" s="67"/>
      <c r="N109" s="67"/>
      <c r="O109" s="67"/>
      <c r="P109" s="67"/>
      <c r="Q109" s="67"/>
      <c r="R109" s="67"/>
      <c r="S109" s="67"/>
      <c r="T109" s="67"/>
      <c r="U109" s="67"/>
      <c r="V109" s="67"/>
      <c r="W109" s="67"/>
      <c r="X109" s="67"/>
      <c r="Z109" s="67"/>
      <c r="AA109" s="67"/>
      <c r="AB109" s="67"/>
      <c r="AC109" s="67"/>
      <c r="AD109" s="67"/>
      <c r="AE109" s="67"/>
      <c r="AF109" s="67"/>
      <c r="AO109" s="3"/>
      <c r="AR109" s="67"/>
      <c r="AS109" s="67"/>
      <c r="AU109" s="67"/>
      <c r="AV109" s="67"/>
    </row>
    <row r="110" spans="1:48" s="67" customFormat="1" x14ac:dyDescent="0.45">
      <c r="AO110" s="3"/>
    </row>
    <row r="111" spans="1:48" s="67" customFormat="1" x14ac:dyDescent="0.45">
      <c r="AO111" s="3"/>
    </row>
    <row r="112" spans="1:48" x14ac:dyDescent="0.45">
      <c r="A112" s="67"/>
      <c r="B112" s="67"/>
      <c r="C112" s="67"/>
      <c r="F112" s="67"/>
      <c r="G112" s="67"/>
      <c r="H112" s="67"/>
      <c r="I112" s="67"/>
      <c r="J112" s="67"/>
      <c r="K112" s="67"/>
      <c r="L112" s="67"/>
      <c r="M112" s="67"/>
      <c r="N112" s="67"/>
      <c r="O112" s="67"/>
      <c r="P112" s="67"/>
      <c r="Q112" s="67"/>
      <c r="R112" s="67"/>
      <c r="S112" s="67"/>
      <c r="T112" s="67"/>
      <c r="U112" s="67"/>
      <c r="V112" s="67"/>
      <c r="W112" s="67"/>
      <c r="X112" s="67"/>
      <c r="Z112" s="67"/>
      <c r="AA112" s="67"/>
      <c r="AB112" s="67"/>
      <c r="AC112" s="67"/>
      <c r="AD112" s="67"/>
      <c r="AE112" s="67"/>
      <c r="AF112" s="67"/>
      <c r="AO112" s="3"/>
      <c r="AR112" s="67"/>
      <c r="AS112" s="67"/>
      <c r="AU112" s="67"/>
      <c r="AV112" s="67"/>
    </row>
    <row r="113" spans="1:48" s="67" customFormat="1" x14ac:dyDescent="0.45">
      <c r="AO113" s="3"/>
    </row>
    <row r="114" spans="1:48" s="67" customFormat="1" x14ac:dyDescent="0.45">
      <c r="AO114" s="3"/>
    </row>
    <row r="115" spans="1:48" x14ac:dyDescent="0.45">
      <c r="A115" s="67"/>
      <c r="B115" s="67"/>
      <c r="C115" s="67"/>
      <c r="F115" s="67"/>
      <c r="G115" s="67"/>
      <c r="H115" s="67"/>
      <c r="I115" s="67"/>
      <c r="J115" s="67"/>
      <c r="K115" s="67"/>
      <c r="L115" s="67"/>
      <c r="M115" s="67"/>
      <c r="N115" s="67"/>
      <c r="O115" s="67"/>
      <c r="P115" s="67"/>
      <c r="Q115" s="67"/>
      <c r="R115" s="67"/>
      <c r="S115" s="67"/>
      <c r="T115" s="67"/>
      <c r="U115" s="67"/>
      <c r="V115" s="67"/>
      <c r="W115" s="67"/>
      <c r="X115" s="67"/>
      <c r="Z115" s="67"/>
      <c r="AA115" s="67"/>
      <c r="AB115" s="67"/>
      <c r="AC115" s="67"/>
      <c r="AD115" s="67"/>
      <c r="AE115" s="67"/>
      <c r="AF115" s="67"/>
      <c r="AO115" s="3"/>
      <c r="AR115" s="67"/>
      <c r="AS115" s="67"/>
      <c r="AU115" s="67"/>
      <c r="AV115" s="67"/>
    </row>
    <row r="116" spans="1:48" s="67" customFormat="1" x14ac:dyDescent="0.45">
      <c r="AO116" s="3"/>
    </row>
    <row r="117" spans="1:48" s="67" customFormat="1" x14ac:dyDescent="0.45">
      <c r="AO117" s="3"/>
    </row>
    <row r="118" spans="1:48" x14ac:dyDescent="0.45">
      <c r="A118" s="67"/>
      <c r="B118" s="67"/>
      <c r="C118" s="67"/>
      <c r="F118" s="67"/>
      <c r="G118" s="67"/>
      <c r="H118" s="67"/>
      <c r="I118" s="67"/>
      <c r="J118" s="67"/>
      <c r="K118" s="67"/>
      <c r="L118" s="67"/>
      <c r="M118" s="67"/>
      <c r="N118" s="67"/>
      <c r="O118" s="67"/>
      <c r="P118" s="67"/>
      <c r="Q118" s="67"/>
      <c r="R118" s="67"/>
      <c r="S118" s="67"/>
      <c r="T118" s="67"/>
      <c r="U118" s="67"/>
      <c r="V118" s="67"/>
      <c r="W118" s="67"/>
      <c r="X118" s="67"/>
      <c r="Z118" s="67"/>
      <c r="AA118" s="67"/>
      <c r="AB118" s="67"/>
      <c r="AC118" s="67"/>
      <c r="AD118" s="67"/>
      <c r="AE118" s="67"/>
      <c r="AF118" s="67"/>
      <c r="AO118" s="3"/>
      <c r="AR118" s="67"/>
      <c r="AS118" s="67"/>
      <c r="AU118" s="67"/>
      <c r="AV118" s="67"/>
    </row>
    <row r="119" spans="1:48" s="67" customFormat="1" x14ac:dyDescent="0.45">
      <c r="AO119" s="3"/>
    </row>
    <row r="120" spans="1:48" s="67" customFormat="1" x14ac:dyDescent="0.45">
      <c r="AO120" s="3"/>
    </row>
    <row r="121" spans="1:48" x14ac:dyDescent="0.45">
      <c r="A121" s="67"/>
      <c r="B121" s="67"/>
      <c r="C121" s="67"/>
      <c r="F121" s="67"/>
      <c r="G121" s="67"/>
      <c r="H121" s="67"/>
      <c r="I121" s="67"/>
      <c r="J121" s="67"/>
      <c r="K121" s="67"/>
      <c r="L121" s="67"/>
      <c r="M121" s="67"/>
      <c r="N121" s="67"/>
      <c r="O121" s="67"/>
      <c r="P121" s="67"/>
      <c r="Q121" s="67"/>
      <c r="R121" s="67"/>
      <c r="S121" s="67"/>
      <c r="T121" s="67"/>
      <c r="U121" s="67"/>
      <c r="V121" s="67"/>
      <c r="W121" s="67"/>
      <c r="X121" s="67"/>
      <c r="Z121" s="67"/>
      <c r="AA121" s="67"/>
      <c r="AB121" s="67"/>
      <c r="AC121" s="67"/>
      <c r="AD121" s="67"/>
      <c r="AE121" s="67"/>
      <c r="AF121" s="67"/>
      <c r="AO121" s="3"/>
      <c r="AR121" s="67"/>
      <c r="AS121" s="67"/>
      <c r="AU121" s="67"/>
      <c r="AV121" s="67"/>
    </row>
    <row r="122" spans="1:48" s="67" customFormat="1" x14ac:dyDescent="0.45">
      <c r="AO122" s="3"/>
    </row>
    <row r="123" spans="1:48" s="67" customFormat="1" x14ac:dyDescent="0.45">
      <c r="AO123" s="3"/>
    </row>
    <row r="124" spans="1:48" x14ac:dyDescent="0.45">
      <c r="A124" s="67"/>
      <c r="B124" s="67"/>
      <c r="C124" s="67"/>
      <c r="F124" s="67"/>
      <c r="G124" s="67"/>
      <c r="H124" s="67"/>
      <c r="I124" s="67"/>
      <c r="J124" s="67"/>
      <c r="K124" s="67"/>
      <c r="L124" s="67"/>
      <c r="M124" s="67"/>
      <c r="N124" s="67"/>
      <c r="O124" s="67"/>
      <c r="P124" s="67"/>
      <c r="Q124" s="67"/>
      <c r="R124" s="67"/>
      <c r="S124" s="67"/>
      <c r="T124" s="67"/>
      <c r="U124" s="67"/>
      <c r="V124" s="67"/>
      <c r="W124" s="67"/>
      <c r="X124" s="67"/>
      <c r="Z124" s="67"/>
      <c r="AA124" s="67"/>
      <c r="AB124" s="67"/>
      <c r="AC124" s="67"/>
      <c r="AD124" s="67"/>
      <c r="AE124" s="67"/>
      <c r="AF124" s="67"/>
      <c r="AO124" s="3"/>
      <c r="AR124" s="67"/>
      <c r="AS124" s="67"/>
      <c r="AU124" s="67"/>
      <c r="AV124" s="67"/>
    </row>
    <row r="125" spans="1:48" s="67" customFormat="1" x14ac:dyDescent="0.45">
      <c r="AO125" s="3"/>
    </row>
    <row r="126" spans="1:48" s="67" customFormat="1" x14ac:dyDescent="0.45">
      <c r="AO126" s="3"/>
    </row>
    <row r="127" spans="1:48" x14ac:dyDescent="0.45">
      <c r="A127" s="67"/>
      <c r="B127" s="67"/>
      <c r="C127" s="67"/>
      <c r="F127" s="67"/>
      <c r="G127" s="67"/>
      <c r="H127" s="67"/>
      <c r="I127" s="67"/>
      <c r="J127" s="67"/>
      <c r="K127" s="67"/>
      <c r="L127" s="67"/>
      <c r="M127" s="67"/>
      <c r="N127" s="67"/>
      <c r="O127" s="67"/>
      <c r="P127" s="67"/>
      <c r="Q127" s="67"/>
      <c r="R127" s="67"/>
      <c r="S127" s="67"/>
      <c r="T127" s="67"/>
      <c r="U127" s="67"/>
      <c r="V127" s="67"/>
      <c r="W127" s="67"/>
      <c r="X127" s="67"/>
      <c r="Z127" s="67"/>
      <c r="AA127" s="67"/>
      <c r="AB127" s="67"/>
      <c r="AC127" s="67"/>
      <c r="AD127" s="67"/>
      <c r="AE127" s="67"/>
      <c r="AF127" s="67"/>
      <c r="AO127" s="3"/>
      <c r="AR127" s="67"/>
      <c r="AS127" s="67"/>
      <c r="AU127" s="67"/>
      <c r="AV127" s="67"/>
    </row>
    <row r="128" spans="1:48" s="67" customFormat="1" x14ac:dyDescent="0.45">
      <c r="AO128" s="3"/>
    </row>
    <row r="129" spans="1:48" s="67" customFormat="1" x14ac:dyDescent="0.45">
      <c r="AO129" s="3"/>
    </row>
    <row r="130" spans="1:48" x14ac:dyDescent="0.45">
      <c r="A130" s="67"/>
      <c r="B130" s="67"/>
      <c r="C130" s="67"/>
      <c r="F130" s="67"/>
      <c r="G130" s="67"/>
      <c r="H130" s="67"/>
      <c r="I130" s="67"/>
      <c r="J130" s="67"/>
      <c r="K130" s="67"/>
      <c r="L130" s="67"/>
      <c r="M130" s="67"/>
      <c r="N130" s="67"/>
      <c r="O130" s="67"/>
      <c r="P130" s="67"/>
      <c r="Q130" s="67"/>
      <c r="R130" s="67"/>
      <c r="S130" s="67"/>
      <c r="T130" s="67"/>
      <c r="U130" s="67"/>
      <c r="V130" s="67"/>
      <c r="W130" s="67"/>
      <c r="X130" s="67"/>
      <c r="Z130" s="67"/>
      <c r="AA130" s="67"/>
      <c r="AB130" s="67"/>
      <c r="AC130" s="67"/>
      <c r="AD130" s="67"/>
      <c r="AE130" s="67"/>
      <c r="AF130" s="67"/>
      <c r="AO130" s="3"/>
      <c r="AR130" s="67"/>
      <c r="AS130" s="67"/>
      <c r="AU130" s="67"/>
      <c r="AV130" s="67"/>
    </row>
    <row r="131" spans="1:48" s="67" customFormat="1" x14ac:dyDescent="0.45">
      <c r="AO131" s="3"/>
    </row>
    <row r="132" spans="1:48" s="67" customFormat="1" x14ac:dyDescent="0.45">
      <c r="AO132" s="3"/>
    </row>
    <row r="133" spans="1:48" x14ac:dyDescent="0.45">
      <c r="A133" s="67"/>
      <c r="B133" s="67"/>
      <c r="C133" s="67"/>
      <c r="F133" s="67"/>
      <c r="G133" s="67"/>
      <c r="H133" s="67"/>
      <c r="I133" s="67"/>
      <c r="J133" s="67"/>
      <c r="K133" s="67"/>
      <c r="L133" s="67"/>
      <c r="M133" s="67"/>
      <c r="N133" s="67"/>
      <c r="O133" s="67"/>
      <c r="P133" s="67"/>
      <c r="Q133" s="67"/>
      <c r="R133" s="67"/>
      <c r="S133" s="67"/>
      <c r="T133" s="67"/>
      <c r="U133" s="67"/>
      <c r="V133" s="67"/>
      <c r="W133" s="67"/>
      <c r="X133" s="67"/>
      <c r="Z133" s="67"/>
      <c r="AA133" s="67"/>
      <c r="AB133" s="67"/>
      <c r="AC133" s="67"/>
      <c r="AD133" s="67"/>
      <c r="AE133" s="67"/>
      <c r="AF133" s="67"/>
      <c r="AO133" s="3"/>
      <c r="AR133" s="67"/>
      <c r="AS133" s="67"/>
      <c r="AU133" s="67"/>
      <c r="AV133" s="67"/>
    </row>
    <row r="134" spans="1:48" s="67" customFormat="1" x14ac:dyDescent="0.45">
      <c r="AO134" s="3"/>
    </row>
    <row r="135" spans="1:48" s="67" customFormat="1" x14ac:dyDescent="0.45">
      <c r="AO135" s="3"/>
    </row>
    <row r="136" spans="1:48" x14ac:dyDescent="0.45">
      <c r="A136" s="67"/>
      <c r="B136" s="67"/>
      <c r="C136" s="67"/>
      <c r="F136" s="67"/>
      <c r="G136" s="67"/>
      <c r="H136" s="67"/>
      <c r="I136" s="67"/>
      <c r="J136" s="67"/>
      <c r="K136" s="67"/>
      <c r="L136" s="67"/>
      <c r="M136" s="67"/>
      <c r="N136" s="67"/>
      <c r="O136" s="67"/>
      <c r="P136" s="67"/>
      <c r="Q136" s="67"/>
      <c r="R136" s="67"/>
      <c r="S136" s="67"/>
      <c r="T136" s="67"/>
      <c r="U136" s="67"/>
      <c r="V136" s="67"/>
      <c r="W136" s="67"/>
      <c r="X136" s="67"/>
      <c r="Z136" s="67"/>
      <c r="AA136" s="67"/>
      <c r="AB136" s="67"/>
      <c r="AC136" s="67"/>
      <c r="AD136" s="67"/>
      <c r="AE136" s="67"/>
      <c r="AF136" s="67"/>
      <c r="AO136" s="3"/>
      <c r="AR136" s="67"/>
      <c r="AS136" s="67"/>
      <c r="AU136" s="67"/>
      <c r="AV136" s="67"/>
    </row>
    <row r="137" spans="1:48" s="67" customFormat="1" x14ac:dyDescent="0.45">
      <c r="AO137" s="3"/>
    </row>
    <row r="138" spans="1:48" s="67" customFormat="1" x14ac:dyDescent="0.45">
      <c r="AO138" s="3"/>
    </row>
    <row r="139" spans="1:48" x14ac:dyDescent="0.45">
      <c r="A139" s="67"/>
      <c r="B139" s="67"/>
      <c r="C139" s="67"/>
      <c r="F139" s="67"/>
      <c r="G139" s="67"/>
      <c r="H139" s="67"/>
      <c r="I139" s="67"/>
      <c r="J139" s="67"/>
      <c r="K139" s="67"/>
      <c r="L139" s="67"/>
      <c r="M139" s="67"/>
      <c r="N139" s="67"/>
      <c r="O139" s="67"/>
      <c r="P139" s="67"/>
      <c r="Q139" s="67"/>
      <c r="R139" s="67"/>
      <c r="S139" s="67"/>
      <c r="T139" s="67"/>
      <c r="U139" s="67"/>
      <c r="V139" s="67"/>
      <c r="W139" s="67"/>
      <c r="X139" s="67"/>
      <c r="Z139" s="67"/>
      <c r="AA139" s="67"/>
      <c r="AB139" s="67"/>
      <c r="AC139" s="67"/>
      <c r="AD139" s="67"/>
      <c r="AE139" s="67"/>
      <c r="AF139" s="67"/>
      <c r="AO139" s="3"/>
      <c r="AR139" s="67"/>
      <c r="AS139" s="67"/>
      <c r="AU139" s="67"/>
      <c r="AV139" s="67"/>
    </row>
    <row r="140" spans="1:48" s="67" customFormat="1" x14ac:dyDescent="0.45">
      <c r="AO140" s="3"/>
    </row>
    <row r="141" spans="1:48" s="67" customFormat="1" x14ac:dyDescent="0.45">
      <c r="AO141" s="3"/>
    </row>
    <row r="142" spans="1:48" x14ac:dyDescent="0.45">
      <c r="A142" s="67"/>
      <c r="B142" s="67"/>
      <c r="C142" s="67"/>
      <c r="F142" s="67"/>
      <c r="G142" s="67"/>
      <c r="H142" s="67"/>
      <c r="I142" s="67"/>
      <c r="J142" s="67"/>
      <c r="K142" s="67"/>
      <c r="L142" s="67"/>
      <c r="M142" s="67"/>
      <c r="N142" s="67"/>
      <c r="O142" s="67"/>
      <c r="P142" s="67"/>
      <c r="Q142" s="67"/>
      <c r="R142" s="67"/>
      <c r="S142" s="67"/>
      <c r="T142" s="67"/>
      <c r="U142" s="67"/>
      <c r="V142" s="67"/>
      <c r="W142" s="67"/>
      <c r="X142" s="67"/>
      <c r="Z142" s="67"/>
      <c r="AA142" s="67"/>
      <c r="AB142" s="67"/>
      <c r="AC142" s="67"/>
      <c r="AD142" s="67"/>
      <c r="AE142" s="67"/>
      <c r="AF142" s="67"/>
      <c r="AO142" s="3"/>
      <c r="AR142" s="67"/>
      <c r="AS142" s="67"/>
      <c r="AU142" s="67"/>
      <c r="AV142" s="67"/>
    </row>
    <row r="143" spans="1:48" s="67" customFormat="1" x14ac:dyDescent="0.45">
      <c r="AO143" s="3"/>
    </row>
    <row r="144" spans="1:48" s="67" customFormat="1" x14ac:dyDescent="0.45">
      <c r="AO144" s="3"/>
    </row>
    <row r="145" spans="1:48" x14ac:dyDescent="0.45">
      <c r="A145" s="67"/>
      <c r="B145" s="67"/>
      <c r="C145" s="67"/>
      <c r="F145" s="67"/>
      <c r="G145" s="67"/>
      <c r="H145" s="67"/>
      <c r="I145" s="67"/>
      <c r="J145" s="67"/>
      <c r="K145" s="67"/>
      <c r="L145" s="67"/>
      <c r="M145" s="67"/>
      <c r="N145" s="67"/>
      <c r="O145" s="67"/>
      <c r="P145" s="67"/>
      <c r="Q145" s="67"/>
      <c r="R145" s="67"/>
      <c r="S145" s="67"/>
      <c r="T145" s="67"/>
      <c r="U145" s="67"/>
      <c r="V145" s="67"/>
      <c r="W145" s="67"/>
      <c r="X145" s="67"/>
      <c r="Z145" s="67"/>
      <c r="AA145" s="67"/>
      <c r="AB145" s="67"/>
      <c r="AC145" s="67"/>
      <c r="AD145" s="67"/>
      <c r="AE145" s="67"/>
      <c r="AF145" s="67"/>
      <c r="AO145" s="3"/>
      <c r="AR145" s="67"/>
      <c r="AS145" s="67"/>
      <c r="AU145" s="67"/>
      <c r="AV145" s="67"/>
    </row>
    <row r="146" spans="1:48" s="67" customFormat="1" x14ac:dyDescent="0.45">
      <c r="AO146" s="3"/>
    </row>
    <row r="147" spans="1:48" s="67" customFormat="1" x14ac:dyDescent="0.45">
      <c r="AO147" s="3"/>
    </row>
    <row r="148" spans="1:48" x14ac:dyDescent="0.45">
      <c r="A148" s="67"/>
      <c r="B148" s="67"/>
      <c r="C148" s="67"/>
      <c r="F148" s="67"/>
      <c r="G148" s="67"/>
      <c r="H148" s="67"/>
      <c r="I148" s="67"/>
      <c r="J148" s="67"/>
      <c r="K148" s="67"/>
      <c r="L148" s="67"/>
      <c r="M148" s="67"/>
      <c r="N148" s="67"/>
      <c r="O148" s="67"/>
      <c r="P148" s="67"/>
      <c r="Q148" s="67"/>
      <c r="R148" s="67"/>
      <c r="S148" s="67"/>
      <c r="T148" s="67"/>
      <c r="U148" s="67"/>
      <c r="V148" s="67"/>
      <c r="W148" s="67"/>
      <c r="X148" s="67"/>
      <c r="Z148" s="67"/>
      <c r="AA148" s="67"/>
      <c r="AB148" s="67"/>
      <c r="AC148" s="67"/>
      <c r="AD148" s="67"/>
      <c r="AE148" s="67"/>
      <c r="AF148" s="67"/>
      <c r="AO148" s="3"/>
      <c r="AR148" s="67"/>
      <c r="AS148" s="67"/>
      <c r="AU148" s="67"/>
      <c r="AV148" s="67"/>
    </row>
    <row r="149" spans="1:48" s="67" customFormat="1" x14ac:dyDescent="0.45">
      <c r="AO149" s="3"/>
    </row>
    <row r="150" spans="1:48" s="67" customFormat="1" x14ac:dyDescent="0.45">
      <c r="AO150" s="3"/>
    </row>
    <row r="151" spans="1:48" x14ac:dyDescent="0.45">
      <c r="A151" s="67"/>
      <c r="B151" s="67"/>
      <c r="C151" s="67"/>
      <c r="F151" s="67"/>
      <c r="G151" s="67"/>
      <c r="H151" s="67"/>
      <c r="I151" s="67"/>
      <c r="J151" s="67"/>
      <c r="K151" s="67"/>
      <c r="L151" s="67"/>
      <c r="M151" s="67"/>
      <c r="N151" s="67"/>
      <c r="O151" s="67"/>
      <c r="P151" s="67"/>
      <c r="Q151" s="67"/>
      <c r="R151" s="67"/>
      <c r="S151" s="67"/>
      <c r="T151" s="67"/>
      <c r="U151" s="67"/>
      <c r="V151" s="67"/>
      <c r="W151" s="67"/>
      <c r="X151" s="67"/>
      <c r="Z151" s="67"/>
      <c r="AA151" s="67"/>
      <c r="AB151" s="67"/>
      <c r="AC151" s="67"/>
      <c r="AD151" s="67"/>
      <c r="AE151" s="67"/>
      <c r="AF151" s="67"/>
      <c r="AO151" s="3"/>
      <c r="AR151" s="67"/>
      <c r="AS151" s="67"/>
      <c r="AU151" s="67"/>
      <c r="AV151" s="67"/>
    </row>
    <row r="152" spans="1:48" s="67" customFormat="1" x14ac:dyDescent="0.45">
      <c r="AO152" s="3"/>
    </row>
    <row r="153" spans="1:48" s="67" customFormat="1" x14ac:dyDescent="0.45">
      <c r="AO153" s="3"/>
    </row>
    <row r="154" spans="1:48" x14ac:dyDescent="0.45">
      <c r="A154" s="67"/>
      <c r="B154" s="67"/>
      <c r="C154" s="67"/>
      <c r="F154" s="67"/>
      <c r="G154" s="67"/>
      <c r="H154" s="67"/>
      <c r="I154" s="67"/>
      <c r="J154" s="67"/>
      <c r="K154" s="67"/>
      <c r="L154" s="67"/>
      <c r="M154" s="67"/>
      <c r="N154" s="67"/>
      <c r="O154" s="67"/>
      <c r="P154" s="67"/>
      <c r="Q154" s="67"/>
      <c r="R154" s="67"/>
      <c r="S154" s="67"/>
      <c r="T154" s="67"/>
      <c r="U154" s="67"/>
      <c r="V154" s="67"/>
      <c r="W154" s="67"/>
      <c r="X154" s="67"/>
      <c r="Z154" s="67"/>
      <c r="AA154" s="67"/>
      <c r="AB154" s="67"/>
      <c r="AC154" s="67"/>
      <c r="AD154" s="67"/>
      <c r="AE154" s="67"/>
      <c r="AF154" s="67"/>
      <c r="AO154" s="3"/>
      <c r="AR154" s="67"/>
      <c r="AS154" s="67"/>
      <c r="AU154" s="67"/>
      <c r="AV154" s="67"/>
    </row>
    <row r="155" spans="1:48" s="67" customFormat="1" x14ac:dyDescent="0.45">
      <c r="AO155" s="3"/>
    </row>
    <row r="156" spans="1:48" s="67" customFormat="1" x14ac:dyDescent="0.45">
      <c r="AO156" s="3"/>
    </row>
    <row r="157" spans="1:48" x14ac:dyDescent="0.45">
      <c r="A157" s="67"/>
      <c r="B157" s="67"/>
      <c r="C157" s="67"/>
      <c r="F157" s="67"/>
      <c r="G157" s="67"/>
      <c r="H157" s="67"/>
      <c r="I157" s="67"/>
      <c r="J157" s="67"/>
      <c r="K157" s="67"/>
      <c r="L157" s="67"/>
      <c r="M157" s="67"/>
      <c r="N157" s="67"/>
      <c r="O157" s="67"/>
      <c r="P157" s="67"/>
      <c r="Q157" s="67"/>
      <c r="R157" s="67"/>
      <c r="S157" s="67"/>
      <c r="T157" s="67"/>
      <c r="U157" s="67"/>
      <c r="V157" s="67"/>
      <c r="W157" s="67"/>
      <c r="X157" s="67"/>
      <c r="Z157" s="67"/>
      <c r="AA157" s="67"/>
      <c r="AB157" s="67"/>
      <c r="AC157" s="67"/>
      <c r="AD157" s="67"/>
      <c r="AE157" s="67"/>
      <c r="AF157" s="67"/>
      <c r="AO157" s="3"/>
      <c r="AR157" s="67"/>
      <c r="AS157" s="67"/>
      <c r="AU157" s="67"/>
      <c r="AV157" s="67"/>
    </row>
    <row r="158" spans="1:48" s="67" customFormat="1" x14ac:dyDescent="0.45">
      <c r="AO158" s="3"/>
    </row>
    <row r="159" spans="1:48" s="67" customFormat="1" x14ac:dyDescent="0.45">
      <c r="AO159" s="3"/>
    </row>
    <row r="160" spans="1:48" x14ac:dyDescent="0.45">
      <c r="A160" s="67"/>
      <c r="B160" s="67"/>
      <c r="C160" s="67"/>
      <c r="F160" s="67"/>
      <c r="G160" s="67"/>
      <c r="H160" s="67"/>
      <c r="I160" s="67"/>
      <c r="J160" s="67"/>
      <c r="K160" s="67"/>
      <c r="L160" s="67"/>
      <c r="M160" s="67"/>
      <c r="N160" s="67"/>
      <c r="O160" s="67"/>
      <c r="P160" s="67"/>
      <c r="Q160" s="67"/>
      <c r="R160" s="67"/>
      <c r="S160" s="67"/>
      <c r="T160" s="67"/>
      <c r="U160" s="67"/>
      <c r="V160" s="67"/>
      <c r="W160" s="67"/>
      <c r="X160" s="67"/>
      <c r="Z160" s="67"/>
      <c r="AA160" s="67"/>
      <c r="AB160" s="67"/>
      <c r="AC160" s="67"/>
      <c r="AD160" s="67"/>
      <c r="AE160" s="67"/>
      <c r="AF160" s="67"/>
      <c r="AO160" s="3"/>
      <c r="AR160" s="67"/>
      <c r="AS160" s="67"/>
      <c r="AU160" s="67"/>
      <c r="AV160" s="67"/>
    </row>
    <row r="161" spans="1:48" s="67" customFormat="1" x14ac:dyDescent="0.45">
      <c r="AO161" s="3"/>
    </row>
    <row r="162" spans="1:48" s="67" customFormat="1" x14ac:dyDescent="0.45">
      <c r="AO162" s="3"/>
    </row>
    <row r="163" spans="1:48" x14ac:dyDescent="0.45">
      <c r="A163" s="67"/>
      <c r="B163" s="67"/>
      <c r="C163" s="67"/>
      <c r="F163" s="67"/>
      <c r="G163" s="67"/>
      <c r="H163" s="67"/>
      <c r="I163" s="67"/>
      <c r="J163" s="67"/>
      <c r="K163" s="67"/>
      <c r="L163" s="67"/>
      <c r="M163" s="67"/>
      <c r="N163" s="67"/>
      <c r="O163" s="67"/>
      <c r="P163" s="67"/>
      <c r="Q163" s="67"/>
      <c r="R163" s="67"/>
      <c r="S163" s="67"/>
      <c r="T163" s="67"/>
      <c r="U163" s="67"/>
      <c r="V163" s="67"/>
      <c r="W163" s="67"/>
      <c r="X163" s="67"/>
      <c r="Z163" s="67"/>
      <c r="AA163" s="67"/>
      <c r="AB163" s="67"/>
      <c r="AC163" s="67"/>
      <c r="AD163" s="67"/>
      <c r="AE163" s="67"/>
      <c r="AF163" s="67"/>
      <c r="AO163" s="3"/>
      <c r="AR163" s="67"/>
      <c r="AS163" s="67"/>
      <c r="AU163" s="67"/>
      <c r="AV163" s="67"/>
    </row>
    <row r="164" spans="1:48" s="67" customFormat="1" x14ac:dyDescent="0.45">
      <c r="AO164" s="3"/>
    </row>
    <row r="165" spans="1:48" s="67" customFormat="1" x14ac:dyDescent="0.45">
      <c r="AO165" s="3"/>
    </row>
    <row r="166" spans="1:48" x14ac:dyDescent="0.45">
      <c r="A166" s="67"/>
      <c r="B166" s="67"/>
      <c r="C166" s="67"/>
      <c r="F166" s="67"/>
      <c r="G166" s="67"/>
      <c r="H166" s="67"/>
      <c r="I166" s="67"/>
      <c r="J166" s="67"/>
      <c r="K166" s="67"/>
      <c r="L166" s="67"/>
      <c r="M166" s="67"/>
      <c r="N166" s="67"/>
      <c r="O166" s="67"/>
      <c r="P166" s="67"/>
      <c r="Q166" s="67"/>
      <c r="R166" s="67"/>
      <c r="S166" s="67"/>
      <c r="T166" s="67"/>
      <c r="U166" s="67"/>
      <c r="V166" s="67"/>
      <c r="W166" s="67"/>
      <c r="X166" s="67"/>
      <c r="Z166" s="67"/>
      <c r="AA166" s="67"/>
      <c r="AB166" s="67"/>
      <c r="AC166" s="67"/>
      <c r="AD166" s="67"/>
      <c r="AE166" s="67"/>
      <c r="AF166" s="67"/>
      <c r="AO166" s="3"/>
      <c r="AR166" s="67"/>
      <c r="AS166" s="67"/>
      <c r="AU166" s="67"/>
      <c r="AV166" s="67"/>
    </row>
    <row r="167" spans="1:48" s="67" customFormat="1" x14ac:dyDescent="0.45">
      <c r="AO167" s="3"/>
    </row>
    <row r="168" spans="1:48" s="67" customFormat="1" x14ac:dyDescent="0.45">
      <c r="AO168" s="3"/>
    </row>
    <row r="169" spans="1:48" x14ac:dyDescent="0.45">
      <c r="A169" s="67"/>
      <c r="B169" s="67"/>
      <c r="C169" s="67"/>
      <c r="F169" s="67"/>
      <c r="G169" s="67"/>
      <c r="H169" s="67"/>
      <c r="I169" s="67"/>
      <c r="J169" s="67"/>
      <c r="K169" s="67"/>
      <c r="L169" s="67"/>
      <c r="M169" s="67"/>
      <c r="N169" s="67"/>
      <c r="O169" s="67"/>
      <c r="P169" s="67"/>
      <c r="Q169" s="67"/>
      <c r="R169" s="67"/>
      <c r="S169" s="67"/>
      <c r="T169" s="67"/>
      <c r="U169" s="67"/>
      <c r="V169" s="67"/>
      <c r="W169" s="67"/>
      <c r="X169" s="67"/>
      <c r="Z169" s="67"/>
      <c r="AA169" s="67"/>
      <c r="AB169" s="67"/>
      <c r="AC169" s="67"/>
      <c r="AD169" s="67"/>
      <c r="AE169" s="67"/>
      <c r="AF169" s="67"/>
      <c r="AO169" s="3"/>
      <c r="AR169" s="67"/>
      <c r="AS169" s="67"/>
      <c r="AU169" s="67"/>
      <c r="AV169" s="67"/>
    </row>
    <row r="170" spans="1:48" x14ac:dyDescent="0.45">
      <c r="A170" s="67"/>
      <c r="B170" s="67"/>
      <c r="C170" s="67"/>
      <c r="F170" s="67"/>
      <c r="G170" s="67"/>
      <c r="H170" s="67"/>
      <c r="I170" s="67"/>
      <c r="J170" s="67"/>
      <c r="K170" s="67"/>
      <c r="L170" s="67"/>
      <c r="M170" s="67"/>
      <c r="N170" s="67"/>
      <c r="O170" s="67"/>
      <c r="P170" s="67"/>
      <c r="Q170" s="67"/>
      <c r="R170" s="67"/>
      <c r="S170" s="67"/>
      <c r="T170" s="67"/>
      <c r="U170" s="67"/>
      <c r="V170" s="67"/>
      <c r="W170" s="67"/>
      <c r="X170" s="67"/>
      <c r="Z170" s="67"/>
      <c r="AA170" s="67"/>
      <c r="AB170" s="67"/>
      <c r="AC170" s="67"/>
      <c r="AD170" s="67"/>
      <c r="AE170" s="67"/>
      <c r="AF170" s="67"/>
      <c r="AO170" s="3"/>
      <c r="AR170" s="67"/>
      <c r="AT170" s="67"/>
      <c r="AU170" s="67"/>
    </row>
    <row r="171" spans="1:48" x14ac:dyDescent="0.45">
      <c r="A171" s="67"/>
      <c r="B171" s="67"/>
      <c r="C171" s="67"/>
      <c r="F171" s="67"/>
      <c r="G171" s="67"/>
      <c r="H171" s="67"/>
      <c r="I171" s="67"/>
      <c r="J171" s="67"/>
      <c r="K171" s="67"/>
      <c r="L171" s="67"/>
      <c r="M171" s="67"/>
      <c r="N171" s="67"/>
      <c r="O171" s="67"/>
      <c r="P171" s="67"/>
      <c r="Q171" s="67"/>
      <c r="R171" s="67"/>
      <c r="S171" s="67"/>
      <c r="T171" s="67"/>
      <c r="U171" s="67"/>
      <c r="V171" s="67"/>
      <c r="W171" s="67"/>
      <c r="X171" s="67"/>
      <c r="Z171" s="67"/>
      <c r="AA171" s="67"/>
      <c r="AB171" s="67"/>
      <c r="AC171" s="67"/>
      <c r="AD171" s="67"/>
      <c r="AE171" s="67"/>
      <c r="AF171" s="67"/>
      <c r="AO171" s="3"/>
      <c r="AR171" s="67"/>
      <c r="AT171" s="67"/>
      <c r="AU171" s="67"/>
    </row>
  </sheetData>
  <sheetProtection algorithmName="SHA-512" hashValue="aT+VarFeuW/AbZQeYkG73fCIAsm7yKfwqasBxX6LVUokiwojZ1HJTYzrllkf6B0vromK7U2kBEuyp4D61zklDA==" saltValue="9+MtfP1PT2ZZDBLIAUXX5A==" spinCount="100000" sheet="1" objects="1" scenarios="1"/>
  <mergeCells count="53">
    <mergeCell ref="A28:B28"/>
    <mergeCell ref="B14:D14"/>
    <mergeCell ref="B9:D9"/>
    <mergeCell ref="B10:D10"/>
    <mergeCell ref="B11:D11"/>
    <mergeCell ref="B12:D12"/>
    <mergeCell ref="B13:D13"/>
    <mergeCell ref="H71:I71"/>
    <mergeCell ref="H72:I72"/>
    <mergeCell ref="H73:I73"/>
    <mergeCell ref="H74:I74"/>
    <mergeCell ref="B18:D18"/>
    <mergeCell ref="B19:D19"/>
    <mergeCell ref="B20:D20"/>
    <mergeCell ref="B21:D21"/>
    <mergeCell ref="B22:D22"/>
    <mergeCell ref="H66:I66"/>
    <mergeCell ref="H67:I67"/>
    <mergeCell ref="H68:I68"/>
    <mergeCell ref="H69:I69"/>
    <mergeCell ref="H70:I70"/>
    <mergeCell ref="B71:E71"/>
    <mergeCell ref="B72:E72"/>
    <mergeCell ref="B73:E73"/>
    <mergeCell ref="B74:E74"/>
    <mergeCell ref="B75:E75"/>
    <mergeCell ref="B66:E66"/>
    <mergeCell ref="B67:E67"/>
    <mergeCell ref="B68:E68"/>
    <mergeCell ref="B69:E69"/>
    <mergeCell ref="B70:E70"/>
    <mergeCell ref="H65:I65"/>
    <mergeCell ref="B61:E61"/>
    <mergeCell ref="B62:E62"/>
    <mergeCell ref="B63:E63"/>
    <mergeCell ref="B64:E64"/>
    <mergeCell ref="B65:E65"/>
    <mergeCell ref="H75:I75"/>
    <mergeCell ref="G9:I9"/>
    <mergeCell ref="G10:I10"/>
    <mergeCell ref="G11:I11"/>
    <mergeCell ref="G12:I12"/>
    <mergeCell ref="G13:I13"/>
    <mergeCell ref="G14:I14"/>
    <mergeCell ref="G18:I18"/>
    <mergeCell ref="G19:I19"/>
    <mergeCell ref="G20:I20"/>
    <mergeCell ref="G21:I21"/>
    <mergeCell ref="G22:I22"/>
    <mergeCell ref="H61:I61"/>
    <mergeCell ref="H62:I62"/>
    <mergeCell ref="H63:I63"/>
    <mergeCell ref="H64:I64"/>
  </mergeCells>
  <phoneticPr fontId="1"/>
  <conditionalFormatting sqref="C40:I40">
    <cfRule type="expression" dxfId="92" priority="33">
      <formula>OR($G$20="", $A$40&lt;=$G$20)</formula>
    </cfRule>
  </conditionalFormatting>
  <conditionalFormatting sqref="C41:I41">
    <cfRule type="expression" dxfId="91" priority="32">
      <formula>OR($G$20="", $A$41&lt;=$G$20)</formula>
    </cfRule>
  </conditionalFormatting>
  <conditionalFormatting sqref="C42:I42">
    <cfRule type="expression" dxfId="90" priority="31">
      <formula>OR($G$20="", $A$42&lt;=$G$20)</formula>
    </cfRule>
  </conditionalFormatting>
  <conditionalFormatting sqref="C43:I43">
    <cfRule type="expression" dxfId="89" priority="30">
      <formula>OR($G$20="", $A$43&lt;=$G$20)</formula>
    </cfRule>
  </conditionalFormatting>
  <conditionalFormatting sqref="C44:I44">
    <cfRule type="expression" dxfId="88" priority="29">
      <formula>OR($G$20="", $A$44&lt;=$G$20)</formula>
    </cfRule>
  </conditionalFormatting>
  <conditionalFormatting sqref="C45:I45">
    <cfRule type="expression" dxfId="87" priority="28">
      <formula>OR($G$20="", $A$45&lt;=$G$20)</formula>
    </cfRule>
  </conditionalFormatting>
  <conditionalFormatting sqref="C46:I46">
    <cfRule type="expression" dxfId="86" priority="27">
      <formula>OR($G$20="", $A$46&lt;=$G$20)</formula>
    </cfRule>
  </conditionalFormatting>
  <conditionalFormatting sqref="C47:I47">
    <cfRule type="expression" dxfId="85" priority="26">
      <formula>OR($G$20="", $A$47&lt;=$G$20)</formula>
    </cfRule>
  </conditionalFormatting>
  <conditionalFormatting sqref="C48:I48">
    <cfRule type="expression" dxfId="84" priority="25">
      <formula>OR($G$20="", $A$48&lt;=$G$20)</formula>
    </cfRule>
  </conditionalFormatting>
  <conditionalFormatting sqref="C49:I49">
    <cfRule type="expression" dxfId="83" priority="24">
      <formula>OR($G$20="", $A$49&lt;=$G$20)</formula>
    </cfRule>
  </conditionalFormatting>
  <conditionalFormatting sqref="C50:I50">
    <cfRule type="expression" dxfId="82" priority="23">
      <formula>OR($G$20="", $A$50&lt;=$G$20)</formula>
    </cfRule>
  </conditionalFormatting>
  <conditionalFormatting sqref="C51:I51">
    <cfRule type="expression" dxfId="81" priority="22">
      <formula>OR($G$20="", $A$51&lt;=$G$20)</formula>
    </cfRule>
  </conditionalFormatting>
  <conditionalFormatting sqref="C52:I52">
    <cfRule type="expression" dxfId="80" priority="21">
      <formula>OR($G$20="", $A$52&lt;=$G$20)</formula>
    </cfRule>
  </conditionalFormatting>
  <conditionalFormatting sqref="C53:I53">
    <cfRule type="expression" dxfId="79" priority="20">
      <formula>OR($G$20="", $A$53&lt;=$G$20)</formula>
    </cfRule>
  </conditionalFormatting>
  <conditionalFormatting sqref="C54:I54">
    <cfRule type="expression" dxfId="78" priority="19">
      <formula>OR($G$20="", $A$54&lt;=$G$20)</formula>
    </cfRule>
  </conditionalFormatting>
  <conditionalFormatting sqref="C55:I55">
    <cfRule type="expression" dxfId="77" priority="18">
      <formula>OR($G$20="", $A$55&lt;=$G$20)</formula>
    </cfRule>
  </conditionalFormatting>
  <conditionalFormatting sqref="C56:I56">
    <cfRule type="expression" dxfId="76" priority="17">
      <formula>OR($G$20="", $A$56&lt;=$G$20)</formula>
    </cfRule>
  </conditionalFormatting>
  <conditionalFormatting sqref="C57:I57">
    <cfRule type="expression" dxfId="75" priority="16">
      <formula>OR($G$20="", $A$57&lt;=$G$20)</formula>
    </cfRule>
  </conditionalFormatting>
  <conditionalFormatting sqref="C58:I58">
    <cfRule type="expression" dxfId="74" priority="15">
      <formula>OR($G$20="", $A$58&lt;=$G$20)</formula>
    </cfRule>
  </conditionalFormatting>
  <conditionalFormatting sqref="C29:I29">
    <cfRule type="expression" dxfId="73" priority="13">
      <formula>OR($G$20="", $A$29&lt;=$G$20)</formula>
    </cfRule>
  </conditionalFormatting>
  <conditionalFormatting sqref="C30:I30">
    <cfRule type="expression" dxfId="72" priority="12">
      <formula>OR($G$20="", $A$30&lt;=$G$20)</formula>
    </cfRule>
  </conditionalFormatting>
  <conditionalFormatting sqref="C31:I31">
    <cfRule type="expression" dxfId="71" priority="11">
      <formula>OR($G$20="", $A$31&lt;=$G$20)</formula>
    </cfRule>
  </conditionalFormatting>
  <conditionalFormatting sqref="C32:I32">
    <cfRule type="expression" dxfId="70" priority="10">
      <formula>OR($G$20="", $A$32&lt;=$G$20)</formula>
    </cfRule>
  </conditionalFormatting>
  <conditionalFormatting sqref="C33:I33">
    <cfRule type="expression" dxfId="69" priority="9">
      <formula>OR($G$20="", $A$33&lt;=$G$20)</formula>
    </cfRule>
  </conditionalFormatting>
  <conditionalFormatting sqref="C34:I34">
    <cfRule type="expression" dxfId="68" priority="8">
      <formula>OR($G$20="", $A$34&lt;=$G$20)</formula>
    </cfRule>
  </conditionalFormatting>
  <conditionalFormatting sqref="C35:I35">
    <cfRule type="expression" dxfId="67" priority="7">
      <formula>OR($G$20="", $A$35&lt;=$G$20)</formula>
    </cfRule>
  </conditionalFormatting>
  <conditionalFormatting sqref="C36:I36">
    <cfRule type="expression" dxfId="66" priority="6">
      <formula>OR($G$20="", $A$36&lt;=$G$20)</formula>
    </cfRule>
  </conditionalFormatting>
  <conditionalFormatting sqref="C37:I37">
    <cfRule type="expression" dxfId="65" priority="4">
      <formula>OR($G$20="", $A$37&lt;=$G$20)</formula>
    </cfRule>
    <cfRule type="expression" dxfId="64" priority="5">
      <formula>OR($G$20="", $A$37&lt;=$G$20)</formula>
    </cfRule>
  </conditionalFormatting>
  <conditionalFormatting sqref="C38:I38">
    <cfRule type="expression" dxfId="63" priority="3">
      <formula>OR($G$20="", $A$38&lt;=$G$20)</formula>
    </cfRule>
  </conditionalFormatting>
  <conditionalFormatting sqref="C39:I39">
    <cfRule type="expression" dxfId="62" priority="2">
      <formula>OR($G$20="", $A$39&lt;=$G$20)</formula>
    </cfRule>
  </conditionalFormatting>
  <conditionalFormatting sqref="H70:I75">
    <cfRule type="expression" dxfId="61" priority="1">
      <formula>$G$18="RC造"</formula>
    </cfRule>
  </conditionalFormatting>
  <hyperlinks>
    <hyperlink ref="B6" location="①基本情報と建物情報の入力!G9" display="1.1　基本情報" xr:uid="{31D526AB-EAF8-4820-8290-8EBA46E8E99C}"/>
    <hyperlink ref="E6" location="①基本情報と建物情報の入力!G18" display="（1）建物全体" xr:uid="{24F84985-62ED-4D0D-8F1C-F9BC86CAA2A1}"/>
    <hyperlink ref="F6" location="①基本情報と建物情報の入力!C29" display="（2）各階" xr:uid="{A0C9B5CB-DE4F-4DFB-B248-1756B79F4BC5}"/>
    <hyperlink ref="G6" location="①基本情報と建物情報の入力!H61" display="1.3　外皮仕様" xr:uid="{91E612F4-AB8E-45F1-BF3D-AB140B89B7FE}"/>
  </hyperlinks>
  <pageMargins left="0.70866141732283472" right="0.70866141732283472" top="0.74803149606299213" bottom="0.74803149606299213" header="0.31496062992125984" footer="0.31496062992125984"/>
  <pageSetup paperSize="9" scale="80" orientation="portrait" blackAndWhite="1"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32C54444-5BB0-474B-875A-FD263784F6FD}">
          <x14:formula1>
            <xm:f>入力リスト!$B$4:$B$12</xm:f>
          </x14:formula1>
          <xm:sqref>G13:I13</xm:sqref>
        </x14:dataValidation>
        <x14:dataValidation type="list" allowBlank="1" showInputMessage="1" showErrorMessage="1" xr:uid="{E753613A-B50E-46FA-9A8C-8C54F69589C5}">
          <x14:formula1>
            <xm:f>入力リスト!$C$4:$C$8</xm:f>
          </x14:formula1>
          <xm:sqref>G18:I18</xm:sqref>
        </x14:dataValidation>
        <x14:dataValidation type="list" allowBlank="1" showInputMessage="1" showErrorMessage="1" xr:uid="{951C7BBA-E23C-4F00-9C39-9A3849033FE7}">
          <x14:formula1>
            <xm:f>入力リスト!$D$4:$D$7</xm:f>
          </x14:formula1>
          <xm:sqref>G21:I21</xm:sqref>
        </x14:dataValidation>
        <x14:dataValidation type="list" allowBlank="1" showInputMessage="1" showErrorMessage="1" xr:uid="{4B90E7D8-EA31-4357-A97B-A4B1FE0FB362}">
          <x14:formula1>
            <xm:f>入力リスト!$E$4:$E$12</xm:f>
          </x14:formula1>
          <xm:sqref>G22:I22</xm:sqref>
        </x14:dataValidation>
        <x14:dataValidation type="list" allowBlank="1" showInputMessage="1" showErrorMessage="1" xr:uid="{8B8AE4A0-96CD-4206-B04F-BC4284453694}">
          <x14:formula1>
            <xm:f>入力リスト!$F$4:$F$6</xm:f>
          </x14:formula1>
          <xm:sqref>I29:I58</xm:sqref>
        </x14:dataValidation>
        <x14:dataValidation type="list" allowBlank="1" showInputMessage="1" showErrorMessage="1" xr:uid="{003CB4CE-6C0D-45C5-B71A-30B00C7C974C}">
          <x14:formula1>
            <xm:f>入力リスト!$I$4:$I$7</xm:f>
          </x14:formula1>
          <xm:sqref>H74:I75</xm:sqref>
        </x14:dataValidation>
        <x14:dataValidation type="list" allowBlank="1" showInputMessage="1" showErrorMessage="1" xr:uid="{39661C6F-F8DF-400A-8167-B94E7485E8ED}">
          <x14:formula1>
            <xm:f>入力リスト!$G$4:$G$8</xm:f>
          </x14:formula1>
          <xm:sqref>H70:I71</xm:sqref>
        </x14:dataValidation>
        <x14:dataValidation type="list" allowBlank="1" showInputMessage="1" showErrorMessage="1" xr:uid="{1786E4E0-E37F-4C71-9829-CB4671FB516F}">
          <x14:formula1>
            <xm:f>入力リスト!$H$4:$H$9</xm:f>
          </x14:formula1>
          <xm:sqref>H72:I73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E8DA-040B-4EE1-A1C4-AE7FD663EC24}">
  <sheetPr codeName="Sheet2"/>
  <dimension ref="A1:L139"/>
  <sheetViews>
    <sheetView showGridLines="0" zoomScaleNormal="100" workbookViewId="0">
      <pane ySplit="13" topLeftCell="A14" activePane="bottomLeft" state="frozen"/>
      <selection activeCell="N59" sqref="N59"/>
      <selection pane="bottomLeft" activeCell="F11" sqref="F11"/>
    </sheetView>
  </sheetViews>
  <sheetFormatPr defaultColWidth="9.453125" defaultRowHeight="16.2" x14ac:dyDescent="0.45"/>
  <cols>
    <col min="1" max="1" width="3.7265625" style="67" bestFit="1" customWidth="1"/>
    <col min="2" max="2" width="3.36328125" style="67" bestFit="1" customWidth="1"/>
    <col min="3" max="3" width="15.26953125" style="67" bestFit="1" customWidth="1"/>
    <col min="4" max="10" width="12.453125" style="67" customWidth="1"/>
    <col min="11" max="16384" width="9.453125" style="67"/>
  </cols>
  <sheetData>
    <row r="1" spans="1:12" ht="21.6" x14ac:dyDescent="0.45">
      <c r="A1" s="119" t="str">
        <f>①基本情報と建物情報の入力!A1</f>
        <v>フロア入力法による共同住宅の評価シート Ver. 02</v>
      </c>
    </row>
    <row r="3" spans="1:12" customFormat="1" ht="19.2" x14ac:dyDescent="0.45">
      <c r="A3" s="139" t="s">
        <v>227</v>
      </c>
    </row>
    <row r="4" spans="1:12" customFormat="1" ht="17.399999999999999" x14ac:dyDescent="0.45">
      <c r="B4" s="339" t="s">
        <v>781</v>
      </c>
      <c r="C4" s="340"/>
      <c r="D4" s="340"/>
      <c r="E4" s="340"/>
      <c r="F4" s="340"/>
      <c r="G4" s="340"/>
      <c r="H4" s="340"/>
      <c r="I4" s="340"/>
      <c r="J4" s="340"/>
    </row>
    <row r="5" spans="1:12" customFormat="1" ht="17.399999999999999" x14ac:dyDescent="0.45">
      <c r="B5" s="293"/>
      <c r="C5" s="341" t="s">
        <v>782</v>
      </c>
      <c r="D5" s="341"/>
      <c r="E5" s="341"/>
      <c r="F5" s="341"/>
      <c r="G5" s="341"/>
      <c r="H5" s="341"/>
      <c r="I5" s="341"/>
      <c r="J5" s="341"/>
    </row>
    <row r="6" spans="1:12" customFormat="1" x14ac:dyDescent="0.45">
      <c r="B6" t="s">
        <v>216</v>
      </c>
    </row>
    <row r="7" spans="1:12" customFormat="1" x14ac:dyDescent="0.45">
      <c r="B7" t="s">
        <v>217</v>
      </c>
    </row>
    <row r="8" spans="1:12" customFormat="1" x14ac:dyDescent="0.45">
      <c r="B8" t="s">
        <v>218</v>
      </c>
    </row>
    <row r="9" spans="1:12" s="3" customFormat="1" x14ac:dyDescent="0.45"/>
    <row r="10" spans="1:12" s="58" customFormat="1" x14ac:dyDescent="0.45">
      <c r="A10" s="337" t="s">
        <v>1</v>
      </c>
      <c r="B10" s="338"/>
      <c r="C10" s="337" t="s">
        <v>20</v>
      </c>
      <c r="D10" s="77" t="s">
        <v>148</v>
      </c>
      <c r="E10" s="77" t="s">
        <v>149</v>
      </c>
      <c r="F10" s="77" t="s">
        <v>150</v>
      </c>
      <c r="G10" s="77" t="s">
        <v>151</v>
      </c>
      <c r="H10" s="77" t="s">
        <v>161</v>
      </c>
      <c r="I10" s="77" t="s">
        <v>8</v>
      </c>
      <c r="J10" s="77" t="s">
        <v>9</v>
      </c>
    </row>
    <row r="11" spans="1:12" s="64" customFormat="1" ht="32.4" x14ac:dyDescent="0.45">
      <c r="A11" s="338"/>
      <c r="B11" s="338"/>
      <c r="C11" s="338"/>
      <c r="D11" s="78" t="s">
        <v>164</v>
      </c>
      <c r="E11" s="78" t="s">
        <v>166</v>
      </c>
      <c r="F11" s="78" t="s">
        <v>167</v>
      </c>
      <c r="G11" s="78" t="s">
        <v>165</v>
      </c>
      <c r="H11" s="78" t="s">
        <v>191</v>
      </c>
      <c r="I11" s="78" t="s">
        <v>191</v>
      </c>
      <c r="J11" s="78" t="s">
        <v>191</v>
      </c>
    </row>
    <row r="12" spans="1:12" s="58" customFormat="1" x14ac:dyDescent="0.45">
      <c r="A12" s="338"/>
      <c r="B12" s="338"/>
      <c r="C12" s="338"/>
      <c r="D12" s="182" t="s">
        <v>193</v>
      </c>
      <c r="E12" s="182" t="s">
        <v>194</v>
      </c>
      <c r="F12" s="182" t="s">
        <v>195</v>
      </c>
      <c r="G12" s="183"/>
      <c r="H12" s="78" t="s">
        <v>153</v>
      </c>
      <c r="I12" s="78" t="s">
        <v>192</v>
      </c>
      <c r="J12" s="78" t="s">
        <v>154</v>
      </c>
    </row>
    <row r="13" spans="1:12" s="58" customFormat="1" x14ac:dyDescent="0.45">
      <c r="A13" s="338"/>
      <c r="B13" s="338"/>
      <c r="C13" s="338"/>
      <c r="D13" s="79" t="s">
        <v>185</v>
      </c>
      <c r="E13" s="79" t="s">
        <v>67</v>
      </c>
      <c r="F13" s="79" t="s">
        <v>67</v>
      </c>
      <c r="G13" s="79" t="s">
        <v>175</v>
      </c>
      <c r="H13" s="79" t="s">
        <v>175</v>
      </c>
      <c r="I13" s="79" t="s">
        <v>175</v>
      </c>
      <c r="J13" s="79" t="s">
        <v>175</v>
      </c>
    </row>
    <row r="14" spans="1:12" s="9" customFormat="1" x14ac:dyDescent="0.45">
      <c r="A14" s="184">
        <v>1</v>
      </c>
      <c r="B14" s="185" t="s">
        <v>65</v>
      </c>
      <c r="C14" s="186" t="str">
        <f>IF(①基本情報と建物情報の入力!$G$22="", "妻住戸(主方位+90側)","妻住戸（"&amp;方位!$B$3&amp;"側）")</f>
        <v>妻住戸(主方位+90側)</v>
      </c>
      <c r="D14" s="145" t="str">
        <f>計算過程!LQ7</f>
        <v>-</v>
      </c>
      <c r="E14" s="146" t="str">
        <f>計算過程!OW7</f>
        <v>-</v>
      </c>
      <c r="F14" s="146" t="str">
        <f>計算過程!SB7</f>
        <v>-</v>
      </c>
      <c r="G14" s="145" t="str">
        <f>計算過程!HY7</f>
        <v>-</v>
      </c>
      <c r="H14" s="145" t="str">
        <f>IF(J14="-", "-", IF(①基本情報と建物情報の入力!$I29="有り", J14*室面積の比率!$B$4, J14*室面積の比率!$B$5))</f>
        <v>-</v>
      </c>
      <c r="I14" s="145" t="str">
        <f>IF(J14="-", "-", IF(①基本情報と建物情報の入力!$I29="有り", J14*室面積の比率!$C$4, 0))</f>
        <v>-</v>
      </c>
      <c r="J14" s="145" t="str">
        <f>計算過程!N7</f>
        <v>-</v>
      </c>
      <c r="K14" s="58"/>
      <c r="L14" s="58"/>
    </row>
    <row r="15" spans="1:12" s="58" customFormat="1" x14ac:dyDescent="0.45">
      <c r="A15" s="187"/>
      <c r="B15" s="188"/>
      <c r="C15" s="189" t="str">
        <f>IF(①基本情報と建物情報の入力!$G$22="", "妻住戸(主方位+270側)", "妻住戸（"&amp;方位!$D$3&amp;"側）")</f>
        <v>妻住戸(主方位+270側)</v>
      </c>
      <c r="D15" s="147" t="str">
        <f>計算過程!LR7</f>
        <v>-</v>
      </c>
      <c r="E15" s="148" t="str">
        <f>計算過程!OX7</f>
        <v>-</v>
      </c>
      <c r="F15" s="148" t="str">
        <f>計算過程!SC7</f>
        <v>-</v>
      </c>
      <c r="G15" s="147" t="str">
        <f>計算過程!HZ7</f>
        <v>-</v>
      </c>
      <c r="H15" s="147" t="str">
        <f>IF(J15="-", "-", IF(①基本情報と建物情報の入力!$I29="有り", J15*室面積の比率!$B$4, J15*室面積の比率!$B$5))</f>
        <v>-</v>
      </c>
      <c r="I15" s="147" t="str">
        <f>IF(J15="-", "-", IF(①基本情報と建物情報の入力!$I29="有り", J15*室面積の比率!$C$4, 0))</f>
        <v>-</v>
      </c>
      <c r="J15" s="147" t="str">
        <f>計算過程!O7</f>
        <v>-</v>
      </c>
    </row>
    <row r="16" spans="1:12" s="58" customFormat="1" x14ac:dyDescent="0.45">
      <c r="A16" s="190"/>
      <c r="B16" s="191"/>
      <c r="C16" s="192" t="s">
        <v>160</v>
      </c>
      <c r="D16" s="149" t="str">
        <f>計算過程!LS7</f>
        <v>-</v>
      </c>
      <c r="E16" s="150" t="str">
        <f>計算過程!OY7</f>
        <v>-</v>
      </c>
      <c r="F16" s="150" t="str">
        <f>計算過程!SD7</f>
        <v>-</v>
      </c>
      <c r="G16" s="149" t="str">
        <f>計算過程!IA7</f>
        <v>-</v>
      </c>
      <c r="H16" s="149" t="str">
        <f>IF(J16="-", "-", IF(①基本情報と建物情報の入力!$I29="有り", J16*室面積の比率!$B$4, J16*室面積の比率!$B$5))</f>
        <v>-</v>
      </c>
      <c r="I16" s="149" t="str">
        <f>IF(J16="-", "-", IF(①基本情報と建物情報の入力!$I29="有り", J16*室面積の比率!$C$4, 0))</f>
        <v>-</v>
      </c>
      <c r="J16" s="149" t="str">
        <f>計算過程!P7</f>
        <v>-</v>
      </c>
    </row>
    <row r="17" spans="1:12" s="58" customFormat="1" x14ac:dyDescent="0.45">
      <c r="A17" s="184">
        <f>A14+1</f>
        <v>2</v>
      </c>
      <c r="B17" s="185" t="s">
        <v>65</v>
      </c>
      <c r="C17" s="186" t="str">
        <f>IF(①基本情報と建物情報の入力!$G$22="", "妻住戸(主方位+90側)", "妻住戸（"&amp;方位!$B$3&amp;"側）")</f>
        <v>妻住戸(主方位+90側)</v>
      </c>
      <c r="D17" s="145" t="str">
        <f>計算過程!LQ8</f>
        <v>-</v>
      </c>
      <c r="E17" s="146" t="str">
        <f>計算過程!OW8</f>
        <v>-</v>
      </c>
      <c r="F17" s="146" t="str">
        <f>計算過程!SB8</f>
        <v>-</v>
      </c>
      <c r="G17" s="145" t="str">
        <f>計算過程!HY8</f>
        <v>-</v>
      </c>
      <c r="H17" s="145" t="str">
        <f>IF(J17="-", "-", IF(①基本情報と建物情報の入力!$I30="有り", J17*室面積の比率!$B$4, J17*室面積の比率!$B$5))</f>
        <v>-</v>
      </c>
      <c r="I17" s="145" t="str">
        <f>IF(J17="-", "-", IF(①基本情報と建物情報の入力!$I30="有り", J17*室面積の比率!$C$4, 0))</f>
        <v>-</v>
      </c>
      <c r="J17" s="145" t="str">
        <f>計算過程!N8</f>
        <v>-</v>
      </c>
      <c r="K17" s="74"/>
      <c r="L17" s="74"/>
    </row>
    <row r="18" spans="1:12" s="58" customFormat="1" x14ac:dyDescent="0.45">
      <c r="A18" s="187"/>
      <c r="B18" s="188"/>
      <c r="C18" s="189" t="str">
        <f>IF(①基本情報と建物情報の入力!$G$22="", "妻住戸(主方位+270側)", "妻住戸（"&amp;方位!$D$3&amp;"側）")</f>
        <v>妻住戸(主方位+270側)</v>
      </c>
      <c r="D18" s="147" t="str">
        <f>計算過程!LR8</f>
        <v>-</v>
      </c>
      <c r="E18" s="148" t="str">
        <f>計算過程!OX8</f>
        <v>-</v>
      </c>
      <c r="F18" s="148" t="str">
        <f>計算過程!SC8</f>
        <v>-</v>
      </c>
      <c r="G18" s="147" t="str">
        <f>計算過程!HZ8</f>
        <v>-</v>
      </c>
      <c r="H18" s="147" t="str">
        <f>IF(J18="-", "-", IF(①基本情報と建物情報の入力!$I30="有り", J18*室面積の比率!$B$4, J18*室面積の比率!$B$5))</f>
        <v>-</v>
      </c>
      <c r="I18" s="147" t="str">
        <f>IF(J18="-", "-", IF(①基本情報と建物情報の入力!$I30="有り", J18*室面積の比率!$C$4, 0))</f>
        <v>-</v>
      </c>
      <c r="J18" s="147" t="str">
        <f>計算過程!O8</f>
        <v>-</v>
      </c>
      <c r="K18" s="74"/>
    </row>
    <row r="19" spans="1:12" s="58" customFormat="1" x14ac:dyDescent="0.45">
      <c r="A19" s="190"/>
      <c r="B19" s="191"/>
      <c r="C19" s="192" t="s">
        <v>160</v>
      </c>
      <c r="D19" s="149" t="str">
        <f>計算過程!LS8</f>
        <v>-</v>
      </c>
      <c r="E19" s="150" t="str">
        <f>計算過程!OY8</f>
        <v>-</v>
      </c>
      <c r="F19" s="150" t="str">
        <f>計算過程!SD8</f>
        <v>-</v>
      </c>
      <c r="G19" s="149" t="str">
        <f>計算過程!IA8</f>
        <v>-</v>
      </c>
      <c r="H19" s="149" t="str">
        <f>IF(J19="-", "-", IF(①基本情報と建物情報の入力!$I30="有り", J19*室面積の比率!$B$4, J19*室面積の比率!$B$5))</f>
        <v>-</v>
      </c>
      <c r="I19" s="149" t="str">
        <f>IF(J19="-", "-", IF(①基本情報と建物情報の入力!$I30="有り", J19*室面積の比率!$C$4, 0))</f>
        <v>-</v>
      </c>
      <c r="J19" s="149" t="str">
        <f>計算過程!P8</f>
        <v>-</v>
      </c>
    </row>
    <row r="20" spans="1:12" s="58" customFormat="1" x14ac:dyDescent="0.45">
      <c r="A20" s="184">
        <f>A17+1</f>
        <v>3</v>
      </c>
      <c r="B20" s="185" t="s">
        <v>65</v>
      </c>
      <c r="C20" s="186" t="str">
        <f>IF(①基本情報と建物情報の入力!$G$22="", "妻住戸(主方位+90側)", "妻住戸（"&amp;方位!$B$3&amp;"側）")</f>
        <v>妻住戸(主方位+90側)</v>
      </c>
      <c r="D20" s="145" t="str">
        <f>計算過程!LQ9</f>
        <v>-</v>
      </c>
      <c r="E20" s="146" t="str">
        <f>計算過程!OW9</f>
        <v>-</v>
      </c>
      <c r="F20" s="146" t="str">
        <f>計算過程!SB9</f>
        <v>-</v>
      </c>
      <c r="G20" s="145" t="str">
        <f>計算過程!HY9</f>
        <v>-</v>
      </c>
      <c r="H20" s="145" t="str">
        <f>IF(J20="-", "-", IF(①基本情報と建物情報の入力!$I31="有り", J20*室面積の比率!$B$4, J20*室面積の比率!$B$5))</f>
        <v>-</v>
      </c>
      <c r="I20" s="145" t="str">
        <f>IF(J20="-", "-", IF(①基本情報と建物情報の入力!$I31="有り", J20*室面積の比率!$C$4, 0))</f>
        <v>-</v>
      </c>
      <c r="J20" s="145" t="str">
        <f>計算過程!N9</f>
        <v>-</v>
      </c>
      <c r="K20" s="74"/>
      <c r="L20" s="74"/>
    </row>
    <row r="21" spans="1:12" s="58" customFormat="1" x14ac:dyDescent="0.45">
      <c r="A21" s="187"/>
      <c r="B21" s="188"/>
      <c r="C21" s="189" t="str">
        <f>IF(①基本情報と建物情報の入力!$G$22="", "妻住戸(主方位+270側)", "妻住戸（"&amp;方位!$D$3&amp;"側）")</f>
        <v>妻住戸(主方位+270側)</v>
      </c>
      <c r="D21" s="147" t="str">
        <f>計算過程!LR9</f>
        <v>-</v>
      </c>
      <c r="E21" s="148" t="str">
        <f>計算過程!OX9</f>
        <v>-</v>
      </c>
      <c r="F21" s="148" t="str">
        <f>計算過程!SC9</f>
        <v>-</v>
      </c>
      <c r="G21" s="147" t="str">
        <f>計算過程!HZ9</f>
        <v>-</v>
      </c>
      <c r="H21" s="147" t="str">
        <f>IF(J21="-", "-", IF(①基本情報と建物情報の入力!$I31="有り", J21*室面積の比率!$B$4, J21*室面積の比率!$B$5))</f>
        <v>-</v>
      </c>
      <c r="I21" s="147" t="str">
        <f>IF(J21="-", "-", IF(①基本情報と建物情報の入力!$I31="有り", J21*室面積の比率!$C$4, 0))</f>
        <v>-</v>
      </c>
      <c r="J21" s="147" t="str">
        <f>計算過程!O9</f>
        <v>-</v>
      </c>
      <c r="K21" s="74"/>
    </row>
    <row r="22" spans="1:12" s="58" customFormat="1" x14ac:dyDescent="0.45">
      <c r="A22" s="190"/>
      <c r="B22" s="191"/>
      <c r="C22" s="192" t="s">
        <v>160</v>
      </c>
      <c r="D22" s="149" t="str">
        <f>計算過程!LS9</f>
        <v>-</v>
      </c>
      <c r="E22" s="150" t="str">
        <f>計算過程!OY9</f>
        <v>-</v>
      </c>
      <c r="F22" s="150" t="str">
        <f>計算過程!SD9</f>
        <v>-</v>
      </c>
      <c r="G22" s="149" t="str">
        <f>計算過程!IA9</f>
        <v>-</v>
      </c>
      <c r="H22" s="149" t="str">
        <f>IF(J22="-", "-", IF(①基本情報と建物情報の入力!$I31="有り", J22*室面積の比率!$B$4, J22*室面積の比率!$B$5))</f>
        <v>-</v>
      </c>
      <c r="I22" s="149" t="str">
        <f>IF(J22="-", "-", IF(①基本情報と建物情報の入力!$I31="有り", J22*室面積の比率!$C$4, 0))</f>
        <v>-</v>
      </c>
      <c r="J22" s="149" t="str">
        <f>計算過程!P9</f>
        <v>-</v>
      </c>
    </row>
    <row r="23" spans="1:12" s="58" customFormat="1" x14ac:dyDescent="0.45">
      <c r="A23" s="184">
        <f>A20+1</f>
        <v>4</v>
      </c>
      <c r="B23" s="185" t="s">
        <v>65</v>
      </c>
      <c r="C23" s="186" t="str">
        <f>IF(①基本情報と建物情報の入力!$G$22="", "妻住戸(主方位+90側)", "妻住戸（"&amp;方位!$B$3&amp;"側）")</f>
        <v>妻住戸(主方位+90側)</v>
      </c>
      <c r="D23" s="145" t="str">
        <f>計算過程!LQ10</f>
        <v>-</v>
      </c>
      <c r="E23" s="146" t="str">
        <f>計算過程!OW10</f>
        <v>-</v>
      </c>
      <c r="F23" s="146" t="str">
        <f>計算過程!SB10</f>
        <v>-</v>
      </c>
      <c r="G23" s="145" t="str">
        <f>計算過程!HY10</f>
        <v>-</v>
      </c>
      <c r="H23" s="145" t="str">
        <f>IF(J23="-", "-", IF(①基本情報と建物情報の入力!$I32="有り", J23*室面積の比率!$B$4, J23*室面積の比率!$B$5))</f>
        <v>-</v>
      </c>
      <c r="I23" s="145" t="str">
        <f>IF(J23="-", "-", IF(①基本情報と建物情報の入力!$I32="有り", J23*室面積の比率!$C$4, 0))</f>
        <v>-</v>
      </c>
      <c r="J23" s="145" t="str">
        <f>計算過程!N10</f>
        <v>-</v>
      </c>
      <c r="K23" s="74"/>
      <c r="L23" s="74"/>
    </row>
    <row r="24" spans="1:12" s="58" customFormat="1" x14ac:dyDescent="0.45">
      <c r="A24" s="187"/>
      <c r="B24" s="188"/>
      <c r="C24" s="189" t="str">
        <f>IF(①基本情報と建物情報の入力!$G$22="", "妻住戸(主方位+270側)", "妻住戸（"&amp;方位!$D$3&amp;"側）")</f>
        <v>妻住戸(主方位+270側)</v>
      </c>
      <c r="D24" s="147" t="str">
        <f>計算過程!LR10</f>
        <v>-</v>
      </c>
      <c r="E24" s="148" t="str">
        <f>計算過程!OX10</f>
        <v>-</v>
      </c>
      <c r="F24" s="148" t="str">
        <f>計算過程!SC10</f>
        <v>-</v>
      </c>
      <c r="G24" s="147" t="str">
        <f>計算過程!HZ10</f>
        <v>-</v>
      </c>
      <c r="H24" s="147" t="str">
        <f>IF(J24="-", "-", IF(①基本情報と建物情報の入力!$I32="有り", J24*室面積の比率!$B$4, J24*室面積の比率!$B$5))</f>
        <v>-</v>
      </c>
      <c r="I24" s="147" t="str">
        <f>IF(J24="-", "-", IF(①基本情報と建物情報の入力!$I32="有り", J24*室面積の比率!$C$4, 0))</f>
        <v>-</v>
      </c>
      <c r="J24" s="147" t="str">
        <f>計算過程!O10</f>
        <v>-</v>
      </c>
      <c r="K24" s="74"/>
    </row>
    <row r="25" spans="1:12" s="58" customFormat="1" x14ac:dyDescent="0.45">
      <c r="A25" s="190"/>
      <c r="B25" s="191"/>
      <c r="C25" s="192" t="s">
        <v>160</v>
      </c>
      <c r="D25" s="149" t="str">
        <f>計算過程!LS10</f>
        <v>-</v>
      </c>
      <c r="E25" s="150" t="str">
        <f>計算過程!OY10</f>
        <v>-</v>
      </c>
      <c r="F25" s="150" t="str">
        <f>計算過程!SD10</f>
        <v>-</v>
      </c>
      <c r="G25" s="149" t="str">
        <f>計算過程!IA10</f>
        <v>-</v>
      </c>
      <c r="H25" s="149" t="str">
        <f>IF(J25="-", "-", IF(①基本情報と建物情報の入力!$I32="有り", J25*室面積の比率!$B$4, J25*室面積の比率!$B$5))</f>
        <v>-</v>
      </c>
      <c r="I25" s="149" t="str">
        <f>IF(J25="-", "-", IF(①基本情報と建物情報の入力!$I32="有り", J25*室面積の比率!$C$4, 0))</f>
        <v>-</v>
      </c>
      <c r="J25" s="149" t="str">
        <f>計算過程!P10</f>
        <v>-</v>
      </c>
    </row>
    <row r="26" spans="1:12" s="58" customFormat="1" x14ac:dyDescent="0.45">
      <c r="A26" s="184">
        <f>A23+1</f>
        <v>5</v>
      </c>
      <c r="B26" s="185" t="s">
        <v>65</v>
      </c>
      <c r="C26" s="186" t="str">
        <f>IF(①基本情報と建物情報の入力!$G$22="", "妻住戸(主方位+90側)", "妻住戸（"&amp;方位!$B$3&amp;"側）")</f>
        <v>妻住戸(主方位+90側)</v>
      </c>
      <c r="D26" s="145" t="str">
        <f>計算過程!LQ11</f>
        <v>-</v>
      </c>
      <c r="E26" s="146" t="str">
        <f>計算過程!OW11</f>
        <v>-</v>
      </c>
      <c r="F26" s="146" t="str">
        <f>計算過程!SB11</f>
        <v>-</v>
      </c>
      <c r="G26" s="145" t="str">
        <f>計算過程!HY11</f>
        <v>-</v>
      </c>
      <c r="H26" s="145" t="str">
        <f>IF(J26="-", "-", IF(①基本情報と建物情報の入力!$I33="有り", J26*室面積の比率!$B$4, J26*室面積の比率!$B$5))</f>
        <v>-</v>
      </c>
      <c r="I26" s="145" t="str">
        <f>IF(J26="-", "-", IF(①基本情報と建物情報の入力!$I33="有り", J26*室面積の比率!$C$4, 0))</f>
        <v>-</v>
      </c>
      <c r="J26" s="145" t="str">
        <f>計算過程!N11</f>
        <v>-</v>
      </c>
      <c r="K26" s="74"/>
      <c r="L26" s="74"/>
    </row>
    <row r="27" spans="1:12" s="58" customFormat="1" x14ac:dyDescent="0.45">
      <c r="A27" s="187"/>
      <c r="B27" s="188"/>
      <c r="C27" s="189" t="str">
        <f>IF(①基本情報と建物情報の入力!$G$22="", "妻住戸(主方位+270側)", "妻住戸（"&amp;方位!$D$3&amp;"側）")</f>
        <v>妻住戸(主方位+270側)</v>
      </c>
      <c r="D27" s="147" t="str">
        <f>計算過程!LR11</f>
        <v>-</v>
      </c>
      <c r="E27" s="148" t="str">
        <f>計算過程!OX11</f>
        <v>-</v>
      </c>
      <c r="F27" s="148" t="str">
        <f>計算過程!SC11</f>
        <v>-</v>
      </c>
      <c r="G27" s="147" t="str">
        <f>計算過程!HZ11</f>
        <v>-</v>
      </c>
      <c r="H27" s="147" t="str">
        <f>IF(J27="-", "-", IF(①基本情報と建物情報の入力!$I33="有り", J27*室面積の比率!$B$4, J27*室面積の比率!$B$5))</f>
        <v>-</v>
      </c>
      <c r="I27" s="147" t="str">
        <f>IF(J27="-", "-", IF(①基本情報と建物情報の入力!$I33="有り", J27*室面積の比率!$C$4, 0))</f>
        <v>-</v>
      </c>
      <c r="J27" s="147" t="str">
        <f>計算過程!O11</f>
        <v>-</v>
      </c>
      <c r="K27" s="74"/>
    </row>
    <row r="28" spans="1:12" s="58" customFormat="1" x14ac:dyDescent="0.45">
      <c r="A28" s="190"/>
      <c r="B28" s="191"/>
      <c r="C28" s="192" t="s">
        <v>160</v>
      </c>
      <c r="D28" s="149" t="str">
        <f>計算過程!LS11</f>
        <v>-</v>
      </c>
      <c r="E28" s="150" t="str">
        <f>計算過程!OY11</f>
        <v>-</v>
      </c>
      <c r="F28" s="150" t="str">
        <f>計算過程!SD11</f>
        <v>-</v>
      </c>
      <c r="G28" s="149" t="str">
        <f>計算過程!IA11</f>
        <v>-</v>
      </c>
      <c r="H28" s="149" t="str">
        <f>IF(J28="-", "-", IF(①基本情報と建物情報の入力!$I33="有り", J28*室面積の比率!$B$4, J28*室面積の比率!$B$5))</f>
        <v>-</v>
      </c>
      <c r="I28" s="149" t="str">
        <f>IF(J28="-", "-", IF(①基本情報と建物情報の入力!$I33="有り", J28*室面積の比率!$C$4, 0))</f>
        <v>-</v>
      </c>
      <c r="J28" s="149" t="str">
        <f>計算過程!P11</f>
        <v>-</v>
      </c>
    </row>
    <row r="29" spans="1:12" s="58" customFormat="1" x14ac:dyDescent="0.45">
      <c r="A29" s="184">
        <f>A26+1</f>
        <v>6</v>
      </c>
      <c r="B29" s="185" t="s">
        <v>65</v>
      </c>
      <c r="C29" s="186" t="str">
        <f>IF(①基本情報と建物情報の入力!$G$22="", "妻住戸(主方位+90側)", "妻住戸（"&amp;方位!$B$3&amp;"側）")</f>
        <v>妻住戸(主方位+90側)</v>
      </c>
      <c r="D29" s="145" t="str">
        <f>計算過程!LQ12</f>
        <v>-</v>
      </c>
      <c r="E29" s="146" t="str">
        <f>計算過程!OW12</f>
        <v>-</v>
      </c>
      <c r="F29" s="146" t="str">
        <f>計算過程!SB12</f>
        <v>-</v>
      </c>
      <c r="G29" s="145" t="str">
        <f>計算過程!HY12</f>
        <v>-</v>
      </c>
      <c r="H29" s="145" t="str">
        <f>IF(J29="-", "-", IF(①基本情報と建物情報の入力!$I34="有り", J29*室面積の比率!$B$4, J29*室面積の比率!$B$5))</f>
        <v>-</v>
      </c>
      <c r="I29" s="145" t="str">
        <f>IF(J29="-", "-", IF(①基本情報と建物情報の入力!$I34="有り", J29*室面積の比率!$C$4, 0))</f>
        <v>-</v>
      </c>
      <c r="J29" s="145" t="str">
        <f>計算過程!N12</f>
        <v>-</v>
      </c>
      <c r="K29" s="74"/>
      <c r="L29" s="74"/>
    </row>
    <row r="30" spans="1:12" s="58" customFormat="1" x14ac:dyDescent="0.45">
      <c r="A30" s="187"/>
      <c r="B30" s="188"/>
      <c r="C30" s="189" t="str">
        <f>IF(①基本情報と建物情報の入力!$G$22="", "妻住戸(主方位+270側)", "妻住戸（"&amp;方位!$D$3&amp;"側）")</f>
        <v>妻住戸(主方位+270側)</v>
      </c>
      <c r="D30" s="147" t="str">
        <f>計算過程!LR12</f>
        <v>-</v>
      </c>
      <c r="E30" s="148" t="str">
        <f>計算過程!OX12</f>
        <v>-</v>
      </c>
      <c r="F30" s="148" t="str">
        <f>計算過程!SC12</f>
        <v>-</v>
      </c>
      <c r="G30" s="147" t="str">
        <f>計算過程!HZ12</f>
        <v>-</v>
      </c>
      <c r="H30" s="147" t="str">
        <f>IF(J30="-", "-", IF(①基本情報と建物情報の入力!$I34="有り", J30*室面積の比率!$B$4, J30*室面積の比率!$B$5))</f>
        <v>-</v>
      </c>
      <c r="I30" s="147" t="str">
        <f>IF(J30="-", "-", IF(①基本情報と建物情報の入力!$I34="有り", J30*室面積の比率!$C$4, 0))</f>
        <v>-</v>
      </c>
      <c r="J30" s="147" t="str">
        <f>計算過程!O12</f>
        <v>-</v>
      </c>
      <c r="K30" s="74"/>
    </row>
    <row r="31" spans="1:12" s="58" customFormat="1" x14ac:dyDescent="0.45">
      <c r="A31" s="190"/>
      <c r="B31" s="191"/>
      <c r="C31" s="192" t="s">
        <v>160</v>
      </c>
      <c r="D31" s="149" t="str">
        <f>計算過程!LS12</f>
        <v>-</v>
      </c>
      <c r="E31" s="150" t="str">
        <f>計算過程!OY12</f>
        <v>-</v>
      </c>
      <c r="F31" s="150" t="str">
        <f>計算過程!SD12</f>
        <v>-</v>
      </c>
      <c r="G31" s="149" t="str">
        <f>計算過程!IA12</f>
        <v>-</v>
      </c>
      <c r="H31" s="149" t="str">
        <f>IF(J31="-", "-", IF(①基本情報と建物情報の入力!$I34="有り", J31*室面積の比率!$B$4, J31*室面積の比率!$B$5))</f>
        <v>-</v>
      </c>
      <c r="I31" s="149" t="str">
        <f>IF(J31="-", "-", IF(①基本情報と建物情報の入力!$I34="有り", J31*室面積の比率!$C$4, 0))</f>
        <v>-</v>
      </c>
      <c r="J31" s="149" t="str">
        <f>計算過程!P12</f>
        <v>-</v>
      </c>
    </row>
    <row r="32" spans="1:12" s="58" customFormat="1" x14ac:dyDescent="0.45">
      <c r="A32" s="184">
        <f>A29+1</f>
        <v>7</v>
      </c>
      <c r="B32" s="185" t="s">
        <v>65</v>
      </c>
      <c r="C32" s="186" t="str">
        <f>IF(①基本情報と建物情報の入力!$G$22="", "妻住戸(主方位+90側)", "妻住戸（"&amp;方位!$B$3&amp;"側）")</f>
        <v>妻住戸(主方位+90側)</v>
      </c>
      <c r="D32" s="145" t="str">
        <f>計算過程!LQ13</f>
        <v>-</v>
      </c>
      <c r="E32" s="146" t="str">
        <f>計算過程!OW13</f>
        <v>-</v>
      </c>
      <c r="F32" s="146" t="str">
        <f>計算過程!SB13</f>
        <v>-</v>
      </c>
      <c r="G32" s="145" t="str">
        <f>計算過程!HY13</f>
        <v>-</v>
      </c>
      <c r="H32" s="145" t="str">
        <f>IF(J32="-", "-", IF(①基本情報と建物情報の入力!$I35="有り", J32*室面積の比率!$B$4, J32*室面積の比率!$B$5))</f>
        <v>-</v>
      </c>
      <c r="I32" s="145" t="str">
        <f>IF(J32="-", "-", IF(①基本情報と建物情報の入力!$I35="有り", J32*室面積の比率!$C$4, 0))</f>
        <v>-</v>
      </c>
      <c r="J32" s="145" t="str">
        <f>計算過程!N13</f>
        <v>-</v>
      </c>
      <c r="K32" s="74"/>
      <c r="L32" s="74"/>
    </row>
    <row r="33" spans="1:12" s="58" customFormat="1" x14ac:dyDescent="0.45">
      <c r="A33" s="187"/>
      <c r="B33" s="188"/>
      <c r="C33" s="189" t="str">
        <f>IF(①基本情報と建物情報の入力!$G$22="", "妻住戸(主方位+270側)", "妻住戸（"&amp;方位!$D$3&amp;"側）")</f>
        <v>妻住戸(主方位+270側)</v>
      </c>
      <c r="D33" s="147" t="str">
        <f>計算過程!LR13</f>
        <v>-</v>
      </c>
      <c r="E33" s="148" t="str">
        <f>計算過程!OX13</f>
        <v>-</v>
      </c>
      <c r="F33" s="148" t="str">
        <f>計算過程!SC13</f>
        <v>-</v>
      </c>
      <c r="G33" s="147" t="str">
        <f>計算過程!HZ13</f>
        <v>-</v>
      </c>
      <c r="H33" s="147" t="str">
        <f>IF(J33="-", "-", IF(①基本情報と建物情報の入力!$I35="有り", J33*室面積の比率!$B$4, J33*室面積の比率!$B$5))</f>
        <v>-</v>
      </c>
      <c r="I33" s="147" t="str">
        <f>IF(J33="-", "-", IF(①基本情報と建物情報の入力!$I35="有り", J33*室面積の比率!$C$4, 0))</f>
        <v>-</v>
      </c>
      <c r="J33" s="147" t="str">
        <f>計算過程!O13</f>
        <v>-</v>
      </c>
      <c r="K33" s="74"/>
    </row>
    <row r="34" spans="1:12" s="58" customFormat="1" x14ac:dyDescent="0.45">
      <c r="A34" s="190"/>
      <c r="B34" s="191"/>
      <c r="C34" s="192" t="s">
        <v>160</v>
      </c>
      <c r="D34" s="149" t="str">
        <f>計算過程!LS13</f>
        <v>-</v>
      </c>
      <c r="E34" s="150" t="str">
        <f>計算過程!OY13</f>
        <v>-</v>
      </c>
      <c r="F34" s="150" t="str">
        <f>計算過程!SD13</f>
        <v>-</v>
      </c>
      <c r="G34" s="149" t="str">
        <f>計算過程!IA13</f>
        <v>-</v>
      </c>
      <c r="H34" s="149" t="str">
        <f>IF(J34="-", "-", IF(①基本情報と建物情報の入力!$I35="有り", J34*室面積の比率!$B$4, J34*室面積の比率!$B$5))</f>
        <v>-</v>
      </c>
      <c r="I34" s="149" t="str">
        <f>IF(J34="-", "-", IF(①基本情報と建物情報の入力!$I35="有り", J34*室面積の比率!$C$4, 0))</f>
        <v>-</v>
      </c>
      <c r="J34" s="149" t="str">
        <f>計算過程!P13</f>
        <v>-</v>
      </c>
    </row>
    <row r="35" spans="1:12" s="58" customFormat="1" x14ac:dyDescent="0.45">
      <c r="A35" s="184">
        <f>A32+1</f>
        <v>8</v>
      </c>
      <c r="B35" s="185" t="s">
        <v>65</v>
      </c>
      <c r="C35" s="186" t="str">
        <f>IF(①基本情報と建物情報の入力!$G$22="", "妻住戸(主方位+90側)", "妻住戸（"&amp;方位!$B$3&amp;"側）")</f>
        <v>妻住戸(主方位+90側)</v>
      </c>
      <c r="D35" s="145" t="str">
        <f>計算過程!LQ14</f>
        <v>-</v>
      </c>
      <c r="E35" s="146" t="str">
        <f>計算過程!OW14</f>
        <v>-</v>
      </c>
      <c r="F35" s="146" t="str">
        <f>計算過程!SB14</f>
        <v>-</v>
      </c>
      <c r="G35" s="145" t="str">
        <f>計算過程!HY14</f>
        <v>-</v>
      </c>
      <c r="H35" s="145" t="str">
        <f>IF(J35="-", "-", IF(①基本情報と建物情報の入力!$I36="有り", J35*室面積の比率!$B$4, J35*室面積の比率!$B$5))</f>
        <v>-</v>
      </c>
      <c r="I35" s="145" t="str">
        <f>IF(J35="-", "-", IF(①基本情報と建物情報の入力!$I36="有り", J35*室面積の比率!$C$4, 0))</f>
        <v>-</v>
      </c>
      <c r="J35" s="145" t="str">
        <f>計算過程!N14</f>
        <v>-</v>
      </c>
      <c r="K35" s="74"/>
      <c r="L35" s="74"/>
    </row>
    <row r="36" spans="1:12" s="58" customFormat="1" x14ac:dyDescent="0.45">
      <c r="A36" s="187"/>
      <c r="B36" s="188"/>
      <c r="C36" s="189" t="str">
        <f>IF(①基本情報と建物情報の入力!$G$22="", "妻住戸(主方位+270側)", "妻住戸（"&amp;方位!$D$3&amp;"側）")</f>
        <v>妻住戸(主方位+270側)</v>
      </c>
      <c r="D36" s="147" t="str">
        <f>計算過程!LR14</f>
        <v>-</v>
      </c>
      <c r="E36" s="148" t="str">
        <f>計算過程!OX14</f>
        <v>-</v>
      </c>
      <c r="F36" s="148" t="str">
        <f>計算過程!SC14</f>
        <v>-</v>
      </c>
      <c r="G36" s="147" t="str">
        <f>計算過程!HZ14</f>
        <v>-</v>
      </c>
      <c r="H36" s="147" t="str">
        <f>IF(J36="-", "-", IF(①基本情報と建物情報の入力!$I36="有り", J36*室面積の比率!$B$4, J36*室面積の比率!$B$5))</f>
        <v>-</v>
      </c>
      <c r="I36" s="147" t="str">
        <f>IF(J36="-", "-", IF(①基本情報と建物情報の入力!$I36="有り", J36*室面積の比率!$C$4, 0))</f>
        <v>-</v>
      </c>
      <c r="J36" s="147" t="str">
        <f>計算過程!O14</f>
        <v>-</v>
      </c>
      <c r="K36" s="74"/>
    </row>
    <row r="37" spans="1:12" s="58" customFormat="1" x14ac:dyDescent="0.45">
      <c r="A37" s="190"/>
      <c r="B37" s="191"/>
      <c r="C37" s="192" t="s">
        <v>160</v>
      </c>
      <c r="D37" s="149" t="str">
        <f>計算過程!LS14</f>
        <v>-</v>
      </c>
      <c r="E37" s="150" t="str">
        <f>計算過程!OY14</f>
        <v>-</v>
      </c>
      <c r="F37" s="150" t="str">
        <f>計算過程!SD14</f>
        <v>-</v>
      </c>
      <c r="G37" s="149" t="str">
        <f>計算過程!IA14</f>
        <v>-</v>
      </c>
      <c r="H37" s="149" t="str">
        <f>IF(J37="-", "-", IF(①基本情報と建物情報の入力!$I36="有り", J37*室面積の比率!$B$4, J37*室面積の比率!$B$5))</f>
        <v>-</v>
      </c>
      <c r="I37" s="149" t="str">
        <f>IF(J37="-", "-", IF(①基本情報と建物情報の入力!$I36="有り", J37*室面積の比率!$C$4, 0))</f>
        <v>-</v>
      </c>
      <c r="J37" s="149" t="str">
        <f>計算過程!P14</f>
        <v>-</v>
      </c>
    </row>
    <row r="38" spans="1:12" s="58" customFormat="1" x14ac:dyDescent="0.45">
      <c r="A38" s="184">
        <f>A35+1</f>
        <v>9</v>
      </c>
      <c r="B38" s="185" t="s">
        <v>65</v>
      </c>
      <c r="C38" s="186" t="str">
        <f>IF(①基本情報と建物情報の入力!$G$22="", "妻住戸(主方位+90側)", "妻住戸（"&amp;方位!$B$3&amp;"側）")</f>
        <v>妻住戸(主方位+90側)</v>
      </c>
      <c r="D38" s="145" t="str">
        <f>計算過程!LQ15</f>
        <v>-</v>
      </c>
      <c r="E38" s="146" t="str">
        <f>計算過程!OW15</f>
        <v>-</v>
      </c>
      <c r="F38" s="146" t="str">
        <f>計算過程!SB15</f>
        <v>-</v>
      </c>
      <c r="G38" s="145" t="str">
        <f>計算過程!HY15</f>
        <v>-</v>
      </c>
      <c r="H38" s="145" t="str">
        <f>IF(J38="-", "-", IF(①基本情報と建物情報の入力!$I37="有り", J38*室面積の比率!$B$4, J38*室面積の比率!$B$5))</f>
        <v>-</v>
      </c>
      <c r="I38" s="145" t="str">
        <f>IF(J38="-", "-", IF(①基本情報と建物情報の入力!$I37="有り", J38*室面積の比率!$C$4, 0))</f>
        <v>-</v>
      </c>
      <c r="J38" s="145" t="str">
        <f>計算過程!N15</f>
        <v>-</v>
      </c>
      <c r="K38" s="74"/>
      <c r="L38" s="74"/>
    </row>
    <row r="39" spans="1:12" s="58" customFormat="1" x14ac:dyDescent="0.45">
      <c r="A39" s="187"/>
      <c r="B39" s="188"/>
      <c r="C39" s="189" t="str">
        <f>IF(①基本情報と建物情報の入力!$G$22="", "妻住戸(主方位+270側)", "妻住戸（"&amp;方位!$D$3&amp;"側）")</f>
        <v>妻住戸(主方位+270側)</v>
      </c>
      <c r="D39" s="147" t="str">
        <f>計算過程!LR15</f>
        <v>-</v>
      </c>
      <c r="E39" s="148" t="str">
        <f>計算過程!OX15</f>
        <v>-</v>
      </c>
      <c r="F39" s="148" t="str">
        <f>計算過程!SC15</f>
        <v>-</v>
      </c>
      <c r="G39" s="147" t="str">
        <f>計算過程!HZ15</f>
        <v>-</v>
      </c>
      <c r="H39" s="147" t="str">
        <f>IF(J39="-", "-", IF(①基本情報と建物情報の入力!$I37="有り", J39*室面積の比率!$B$4, J39*室面積の比率!$B$5))</f>
        <v>-</v>
      </c>
      <c r="I39" s="147" t="str">
        <f>IF(J39="-", "-", IF(①基本情報と建物情報の入力!$I37="有り", J39*室面積の比率!$C$4, 0))</f>
        <v>-</v>
      </c>
      <c r="J39" s="147" t="str">
        <f>計算過程!O15</f>
        <v>-</v>
      </c>
      <c r="K39" s="74"/>
    </row>
    <row r="40" spans="1:12" s="58" customFormat="1" x14ac:dyDescent="0.45">
      <c r="A40" s="190"/>
      <c r="B40" s="191"/>
      <c r="C40" s="192" t="s">
        <v>160</v>
      </c>
      <c r="D40" s="149" t="str">
        <f>計算過程!LS15</f>
        <v>-</v>
      </c>
      <c r="E40" s="150" t="str">
        <f>計算過程!OY15</f>
        <v>-</v>
      </c>
      <c r="F40" s="150" t="str">
        <f>計算過程!SD15</f>
        <v>-</v>
      </c>
      <c r="G40" s="149" t="str">
        <f>計算過程!IA15</f>
        <v>-</v>
      </c>
      <c r="H40" s="149" t="str">
        <f>IF(J40="-", "-", IF(①基本情報と建物情報の入力!$I37="有り", J40*室面積の比率!$B$4, J40*室面積の比率!$B$5))</f>
        <v>-</v>
      </c>
      <c r="I40" s="149" t="str">
        <f>IF(J40="-", "-", IF(①基本情報と建物情報の入力!$I37="有り", J40*室面積の比率!$C$4, 0))</f>
        <v>-</v>
      </c>
      <c r="J40" s="149" t="str">
        <f>計算過程!P15</f>
        <v>-</v>
      </c>
    </row>
    <row r="41" spans="1:12" s="58" customFormat="1" x14ac:dyDescent="0.45">
      <c r="A41" s="184">
        <f>A38+1</f>
        <v>10</v>
      </c>
      <c r="B41" s="185" t="s">
        <v>65</v>
      </c>
      <c r="C41" s="186" t="str">
        <f>IF(①基本情報と建物情報の入力!$G$22="", "妻住戸(主方位+90側)", "妻住戸（"&amp;方位!$B$3&amp;"側）")</f>
        <v>妻住戸(主方位+90側)</v>
      </c>
      <c r="D41" s="145" t="str">
        <f>計算過程!LQ16</f>
        <v>-</v>
      </c>
      <c r="E41" s="146" t="str">
        <f>計算過程!OW16</f>
        <v>-</v>
      </c>
      <c r="F41" s="146" t="str">
        <f>計算過程!SB16</f>
        <v>-</v>
      </c>
      <c r="G41" s="145" t="str">
        <f>計算過程!HY16</f>
        <v>-</v>
      </c>
      <c r="H41" s="145" t="str">
        <f>IF(J41="-", "-", IF(①基本情報と建物情報の入力!$I38="有り", J41*室面積の比率!$B$4, J41*室面積の比率!$B$5))</f>
        <v>-</v>
      </c>
      <c r="I41" s="145" t="str">
        <f>IF(J41="-", "-", IF(①基本情報と建物情報の入力!$I38="有り", J41*室面積の比率!$C$4, 0))</f>
        <v>-</v>
      </c>
      <c r="J41" s="145" t="str">
        <f>計算過程!N16</f>
        <v>-</v>
      </c>
      <c r="K41" s="74"/>
      <c r="L41" s="74"/>
    </row>
    <row r="42" spans="1:12" s="58" customFormat="1" x14ac:dyDescent="0.45">
      <c r="A42" s="187"/>
      <c r="B42" s="188"/>
      <c r="C42" s="189" t="str">
        <f>IF(①基本情報と建物情報の入力!$G$22="", "妻住戸(主方位+270側)", "妻住戸（"&amp;方位!$D$3&amp;"側）")</f>
        <v>妻住戸(主方位+270側)</v>
      </c>
      <c r="D42" s="147" t="str">
        <f>計算過程!LR16</f>
        <v>-</v>
      </c>
      <c r="E42" s="148" t="str">
        <f>計算過程!OX16</f>
        <v>-</v>
      </c>
      <c r="F42" s="148" t="str">
        <f>計算過程!SC16</f>
        <v>-</v>
      </c>
      <c r="G42" s="147" t="str">
        <f>計算過程!HZ16</f>
        <v>-</v>
      </c>
      <c r="H42" s="147" t="str">
        <f>IF(J42="-", "-", IF(①基本情報と建物情報の入力!$I38="有り", J42*室面積の比率!$B$4, J42*室面積の比率!$B$5))</f>
        <v>-</v>
      </c>
      <c r="I42" s="147" t="str">
        <f>IF(J42="-", "-", IF(①基本情報と建物情報の入力!$I38="有り", J42*室面積の比率!$C$4, 0))</f>
        <v>-</v>
      </c>
      <c r="J42" s="147" t="str">
        <f>計算過程!O16</f>
        <v>-</v>
      </c>
      <c r="K42" s="74"/>
    </row>
    <row r="43" spans="1:12" s="58" customFormat="1" x14ac:dyDescent="0.45">
      <c r="A43" s="190"/>
      <c r="B43" s="191"/>
      <c r="C43" s="192" t="s">
        <v>160</v>
      </c>
      <c r="D43" s="149" t="str">
        <f>計算過程!LS16</f>
        <v>-</v>
      </c>
      <c r="E43" s="150" t="str">
        <f>計算過程!OY16</f>
        <v>-</v>
      </c>
      <c r="F43" s="150" t="str">
        <f>計算過程!SD16</f>
        <v>-</v>
      </c>
      <c r="G43" s="149" t="str">
        <f>計算過程!IA16</f>
        <v>-</v>
      </c>
      <c r="H43" s="149" t="str">
        <f>IF(J43="-", "-", IF(①基本情報と建物情報の入力!$I38="有り", J43*室面積の比率!$B$4, J43*室面積の比率!$B$5))</f>
        <v>-</v>
      </c>
      <c r="I43" s="149" t="str">
        <f>IF(J43="-", "-", IF(①基本情報と建物情報の入力!$I38="有り", J43*室面積の比率!$C$4, 0))</f>
        <v>-</v>
      </c>
      <c r="J43" s="149" t="str">
        <f>計算過程!P16</f>
        <v>-</v>
      </c>
    </row>
    <row r="44" spans="1:12" s="58" customFormat="1" x14ac:dyDescent="0.45">
      <c r="A44" s="184">
        <f>A41+1</f>
        <v>11</v>
      </c>
      <c r="B44" s="185" t="s">
        <v>65</v>
      </c>
      <c r="C44" s="186" t="str">
        <f>IF(①基本情報と建物情報の入力!$G$22="", "妻住戸(主方位+90側)", "妻住戸（"&amp;方位!$B$3&amp;"側）")</f>
        <v>妻住戸(主方位+90側)</v>
      </c>
      <c r="D44" s="145" t="str">
        <f>計算過程!LQ17</f>
        <v>-</v>
      </c>
      <c r="E44" s="146" t="str">
        <f>計算過程!OW17</f>
        <v>-</v>
      </c>
      <c r="F44" s="146" t="str">
        <f>計算過程!SB17</f>
        <v>-</v>
      </c>
      <c r="G44" s="145" t="str">
        <f>計算過程!HY17</f>
        <v>-</v>
      </c>
      <c r="H44" s="145" t="str">
        <f>IF(J44="-", "-", IF(①基本情報と建物情報の入力!$I39="有り", J44*室面積の比率!$B$4, J44*室面積の比率!$B$5))</f>
        <v>-</v>
      </c>
      <c r="I44" s="145" t="str">
        <f>IF(J44="-", "-", IF(①基本情報と建物情報の入力!$I39="有り", J44*室面積の比率!$C$4, 0))</f>
        <v>-</v>
      </c>
      <c r="J44" s="145" t="str">
        <f>計算過程!N17</f>
        <v>-</v>
      </c>
      <c r="K44" s="74"/>
      <c r="L44" s="74"/>
    </row>
    <row r="45" spans="1:12" x14ac:dyDescent="0.45">
      <c r="A45" s="187"/>
      <c r="B45" s="188"/>
      <c r="C45" s="189" t="str">
        <f>IF(①基本情報と建物情報の入力!$G$22="", "妻住戸(主方位+270側)", "妻住戸（"&amp;方位!$D$3&amp;"側）")</f>
        <v>妻住戸(主方位+270側)</v>
      </c>
      <c r="D45" s="147" t="str">
        <f>計算過程!LR17</f>
        <v>-</v>
      </c>
      <c r="E45" s="148" t="str">
        <f>計算過程!OX17</f>
        <v>-</v>
      </c>
      <c r="F45" s="148" t="str">
        <f>計算過程!SC17</f>
        <v>-</v>
      </c>
      <c r="G45" s="147" t="str">
        <f>計算過程!HZ17</f>
        <v>-</v>
      </c>
      <c r="H45" s="147" t="str">
        <f>IF(J45="-", "-", IF(①基本情報と建物情報の入力!$I39="有り", J45*室面積の比率!$B$4, J45*室面積の比率!$B$5))</f>
        <v>-</v>
      </c>
      <c r="I45" s="147" t="str">
        <f>IF(J45="-", "-", IF(①基本情報と建物情報の入力!$I39="有り", J45*室面積の比率!$C$4, 0))</f>
        <v>-</v>
      </c>
      <c r="J45" s="147" t="str">
        <f>計算過程!O17</f>
        <v>-</v>
      </c>
      <c r="K45" s="74"/>
    </row>
    <row r="46" spans="1:12" x14ac:dyDescent="0.45">
      <c r="A46" s="190"/>
      <c r="B46" s="191"/>
      <c r="C46" s="192" t="s">
        <v>160</v>
      </c>
      <c r="D46" s="149" t="str">
        <f>計算過程!LS17</f>
        <v>-</v>
      </c>
      <c r="E46" s="150" t="str">
        <f>計算過程!OY17</f>
        <v>-</v>
      </c>
      <c r="F46" s="150" t="str">
        <f>計算過程!SD17</f>
        <v>-</v>
      </c>
      <c r="G46" s="149" t="str">
        <f>計算過程!IA17</f>
        <v>-</v>
      </c>
      <c r="H46" s="149" t="str">
        <f>IF(J46="-", "-", IF(①基本情報と建物情報の入力!$I39="有り", J46*室面積の比率!$B$4, J46*室面積の比率!$B$5))</f>
        <v>-</v>
      </c>
      <c r="I46" s="149" t="str">
        <f>IF(J46="-", "-", IF(①基本情報と建物情報の入力!$I39="有り", J46*室面積の比率!$C$4, 0))</f>
        <v>-</v>
      </c>
      <c r="J46" s="149" t="str">
        <f>計算過程!P17</f>
        <v>-</v>
      </c>
    </row>
    <row r="47" spans="1:12" x14ac:dyDescent="0.45">
      <c r="A47" s="184">
        <f>A44+1</f>
        <v>12</v>
      </c>
      <c r="B47" s="185" t="s">
        <v>65</v>
      </c>
      <c r="C47" s="186" t="str">
        <f>IF(①基本情報と建物情報の入力!$G$22="", "妻住戸(主方位+90側)", "妻住戸（"&amp;方位!$B$3&amp;"側）")</f>
        <v>妻住戸(主方位+90側)</v>
      </c>
      <c r="D47" s="145" t="str">
        <f>計算過程!LQ18</f>
        <v>-</v>
      </c>
      <c r="E47" s="146" t="str">
        <f>計算過程!OW18</f>
        <v>-</v>
      </c>
      <c r="F47" s="146" t="str">
        <f>計算過程!SB18</f>
        <v>-</v>
      </c>
      <c r="G47" s="145" t="str">
        <f>計算過程!HY18</f>
        <v>-</v>
      </c>
      <c r="H47" s="145" t="str">
        <f>IF(J47="-", "-", IF(①基本情報と建物情報の入力!$I40="有り", J47*室面積の比率!$B$4, J47*室面積の比率!$B$5))</f>
        <v>-</v>
      </c>
      <c r="I47" s="145" t="str">
        <f>IF(J47="-", "-", IF(①基本情報と建物情報の入力!$I40="有り", J47*室面積の比率!$C$4, 0))</f>
        <v>-</v>
      </c>
      <c r="J47" s="145" t="str">
        <f>計算過程!N18</f>
        <v>-</v>
      </c>
      <c r="K47" s="74"/>
      <c r="L47" s="74"/>
    </row>
    <row r="48" spans="1:12" x14ac:dyDescent="0.45">
      <c r="A48" s="187"/>
      <c r="B48" s="188"/>
      <c r="C48" s="189" t="str">
        <f>IF(①基本情報と建物情報の入力!$G$22="", "妻住戸(主方位+270側)", "妻住戸（"&amp;方位!$D$3&amp;"側）")</f>
        <v>妻住戸(主方位+270側)</v>
      </c>
      <c r="D48" s="147" t="str">
        <f>計算過程!LR18</f>
        <v>-</v>
      </c>
      <c r="E48" s="148" t="str">
        <f>計算過程!OX18</f>
        <v>-</v>
      </c>
      <c r="F48" s="148" t="str">
        <f>計算過程!SC18</f>
        <v>-</v>
      </c>
      <c r="G48" s="147" t="str">
        <f>計算過程!HZ18</f>
        <v>-</v>
      </c>
      <c r="H48" s="147" t="str">
        <f>IF(J48="-", "-", IF(①基本情報と建物情報の入力!$I40="有り", J48*室面積の比率!$B$4, J48*室面積の比率!$B$5))</f>
        <v>-</v>
      </c>
      <c r="I48" s="147" t="str">
        <f>IF(J48="-", "-", IF(①基本情報と建物情報の入力!$I40="有り", J48*室面積の比率!$C$4, 0))</f>
        <v>-</v>
      </c>
      <c r="J48" s="147" t="str">
        <f>計算過程!O18</f>
        <v>-</v>
      </c>
      <c r="K48" s="74"/>
    </row>
    <row r="49" spans="1:12" x14ac:dyDescent="0.45">
      <c r="A49" s="190"/>
      <c r="B49" s="191"/>
      <c r="C49" s="192" t="s">
        <v>160</v>
      </c>
      <c r="D49" s="149" t="str">
        <f>計算過程!LS18</f>
        <v>-</v>
      </c>
      <c r="E49" s="150" t="str">
        <f>計算過程!OY18</f>
        <v>-</v>
      </c>
      <c r="F49" s="150" t="str">
        <f>計算過程!SD18</f>
        <v>-</v>
      </c>
      <c r="G49" s="149" t="str">
        <f>計算過程!IA18</f>
        <v>-</v>
      </c>
      <c r="H49" s="149" t="str">
        <f>IF(J49="-", "-", IF(①基本情報と建物情報の入力!$I40="有り", J49*室面積の比率!$B$4, J49*室面積の比率!$B$5))</f>
        <v>-</v>
      </c>
      <c r="I49" s="149" t="str">
        <f>IF(J49="-", "-", IF(①基本情報と建物情報の入力!$I40="有り", J49*室面積の比率!$C$4, 0))</f>
        <v>-</v>
      </c>
      <c r="J49" s="149" t="str">
        <f>計算過程!P18</f>
        <v>-</v>
      </c>
    </row>
    <row r="50" spans="1:12" x14ac:dyDescent="0.45">
      <c r="A50" s="184">
        <f>A47+1</f>
        <v>13</v>
      </c>
      <c r="B50" s="185" t="s">
        <v>65</v>
      </c>
      <c r="C50" s="186" t="str">
        <f>IF(①基本情報と建物情報の入力!$G$22="", "妻住戸(主方位+90側)", "妻住戸（"&amp;方位!$B$3&amp;"側）")</f>
        <v>妻住戸(主方位+90側)</v>
      </c>
      <c r="D50" s="145" t="str">
        <f>計算過程!LQ19</f>
        <v>-</v>
      </c>
      <c r="E50" s="146" t="str">
        <f>計算過程!OW19</f>
        <v>-</v>
      </c>
      <c r="F50" s="146" t="str">
        <f>計算過程!SB19</f>
        <v>-</v>
      </c>
      <c r="G50" s="145" t="str">
        <f>計算過程!HY19</f>
        <v>-</v>
      </c>
      <c r="H50" s="145" t="str">
        <f>IF(J50="-", "-", IF(①基本情報と建物情報の入力!$I41="有り", J50*室面積の比率!$B$4, J50*室面積の比率!$B$5))</f>
        <v>-</v>
      </c>
      <c r="I50" s="145" t="str">
        <f>IF(J50="-", "-", IF(①基本情報と建物情報の入力!$I41="有り", J50*室面積の比率!$C$4, 0))</f>
        <v>-</v>
      </c>
      <c r="J50" s="145" t="str">
        <f>計算過程!N19</f>
        <v>-</v>
      </c>
      <c r="K50" s="74"/>
      <c r="L50" s="74"/>
    </row>
    <row r="51" spans="1:12" x14ac:dyDescent="0.45">
      <c r="A51" s="187"/>
      <c r="B51" s="188"/>
      <c r="C51" s="189" t="str">
        <f>IF(①基本情報と建物情報の入力!$G$22="", "妻住戸(主方位+270側)", "妻住戸（"&amp;方位!$D$3&amp;"側）")</f>
        <v>妻住戸(主方位+270側)</v>
      </c>
      <c r="D51" s="147" t="str">
        <f>計算過程!LR19</f>
        <v>-</v>
      </c>
      <c r="E51" s="148" t="str">
        <f>計算過程!OX19</f>
        <v>-</v>
      </c>
      <c r="F51" s="148" t="str">
        <f>計算過程!SC19</f>
        <v>-</v>
      </c>
      <c r="G51" s="147" t="str">
        <f>計算過程!HZ19</f>
        <v>-</v>
      </c>
      <c r="H51" s="147" t="str">
        <f>IF(J51="-", "-", IF(①基本情報と建物情報の入力!$I41="有り", J51*室面積の比率!$B$4, J51*室面積の比率!$B$5))</f>
        <v>-</v>
      </c>
      <c r="I51" s="147" t="str">
        <f>IF(J51="-", "-", IF(①基本情報と建物情報の入力!$I41="有り", J51*室面積の比率!$C$4, 0))</f>
        <v>-</v>
      </c>
      <c r="J51" s="147" t="str">
        <f>計算過程!O19</f>
        <v>-</v>
      </c>
      <c r="K51" s="74"/>
    </row>
    <row r="52" spans="1:12" x14ac:dyDescent="0.45">
      <c r="A52" s="190"/>
      <c r="B52" s="191"/>
      <c r="C52" s="192" t="s">
        <v>160</v>
      </c>
      <c r="D52" s="149" t="str">
        <f>計算過程!LS19</f>
        <v>-</v>
      </c>
      <c r="E52" s="150" t="str">
        <f>計算過程!OY19</f>
        <v>-</v>
      </c>
      <c r="F52" s="150" t="str">
        <f>計算過程!SD19</f>
        <v>-</v>
      </c>
      <c r="G52" s="149" t="str">
        <f>計算過程!IA19</f>
        <v>-</v>
      </c>
      <c r="H52" s="149" t="str">
        <f>IF(J52="-", "-", IF(①基本情報と建物情報の入力!$I41="有り", J52*室面積の比率!$B$4, J52*室面積の比率!$B$5))</f>
        <v>-</v>
      </c>
      <c r="I52" s="149" t="str">
        <f>IF(J52="-", "-", IF(①基本情報と建物情報の入力!$I41="有り", J52*室面積の比率!$C$4, 0))</f>
        <v>-</v>
      </c>
      <c r="J52" s="149" t="str">
        <f>計算過程!P19</f>
        <v>-</v>
      </c>
    </row>
    <row r="53" spans="1:12" x14ac:dyDescent="0.45">
      <c r="A53" s="184">
        <f>A50+1</f>
        <v>14</v>
      </c>
      <c r="B53" s="185" t="s">
        <v>65</v>
      </c>
      <c r="C53" s="186" t="str">
        <f>IF(①基本情報と建物情報の入力!$G$22="", "妻住戸(主方位+90側)", "妻住戸（"&amp;方位!$B$3&amp;"側）")</f>
        <v>妻住戸(主方位+90側)</v>
      </c>
      <c r="D53" s="145" t="str">
        <f>計算過程!LQ20</f>
        <v>-</v>
      </c>
      <c r="E53" s="146" t="str">
        <f>計算過程!OW20</f>
        <v>-</v>
      </c>
      <c r="F53" s="146" t="str">
        <f>計算過程!SB20</f>
        <v>-</v>
      </c>
      <c r="G53" s="145" t="str">
        <f>計算過程!HY20</f>
        <v>-</v>
      </c>
      <c r="H53" s="145" t="str">
        <f>IF(J53="-", "-", IF(①基本情報と建物情報の入力!$I42="有り", J53*室面積の比率!$B$4, J53*室面積の比率!$B$5))</f>
        <v>-</v>
      </c>
      <c r="I53" s="145" t="str">
        <f>IF(J53="-", "-", IF(①基本情報と建物情報の入力!$I42="有り", J53*室面積の比率!$C$4, 0))</f>
        <v>-</v>
      </c>
      <c r="J53" s="145" t="str">
        <f>計算過程!N20</f>
        <v>-</v>
      </c>
      <c r="K53" s="74"/>
      <c r="L53" s="74"/>
    </row>
    <row r="54" spans="1:12" x14ac:dyDescent="0.45">
      <c r="A54" s="187"/>
      <c r="B54" s="188"/>
      <c r="C54" s="189" t="str">
        <f>IF(①基本情報と建物情報の入力!$G$22="", "妻住戸(主方位+270側)", "妻住戸（"&amp;方位!$D$3&amp;"側）")</f>
        <v>妻住戸(主方位+270側)</v>
      </c>
      <c r="D54" s="147" t="str">
        <f>計算過程!LR20</f>
        <v>-</v>
      </c>
      <c r="E54" s="148" t="str">
        <f>計算過程!OX20</f>
        <v>-</v>
      </c>
      <c r="F54" s="148" t="str">
        <f>計算過程!SC20</f>
        <v>-</v>
      </c>
      <c r="G54" s="147" t="str">
        <f>計算過程!HZ20</f>
        <v>-</v>
      </c>
      <c r="H54" s="147" t="str">
        <f>IF(J54="-", "-", IF(①基本情報と建物情報の入力!$I42="有り", J54*室面積の比率!$B$4, J54*室面積の比率!$B$5))</f>
        <v>-</v>
      </c>
      <c r="I54" s="147" t="str">
        <f>IF(J54="-", "-", IF(①基本情報と建物情報の入力!$I42="有り", J54*室面積の比率!$C$4, 0))</f>
        <v>-</v>
      </c>
      <c r="J54" s="147" t="str">
        <f>計算過程!O20</f>
        <v>-</v>
      </c>
      <c r="K54" s="74"/>
    </row>
    <row r="55" spans="1:12" x14ac:dyDescent="0.45">
      <c r="A55" s="190"/>
      <c r="B55" s="191"/>
      <c r="C55" s="192" t="s">
        <v>160</v>
      </c>
      <c r="D55" s="149" t="str">
        <f>計算過程!LS20</f>
        <v>-</v>
      </c>
      <c r="E55" s="150" t="str">
        <f>計算過程!OY20</f>
        <v>-</v>
      </c>
      <c r="F55" s="150" t="str">
        <f>計算過程!SD20</f>
        <v>-</v>
      </c>
      <c r="G55" s="149" t="str">
        <f>計算過程!IA20</f>
        <v>-</v>
      </c>
      <c r="H55" s="149" t="str">
        <f>IF(J55="-", "-", IF(①基本情報と建物情報の入力!$I42="有り", J55*室面積の比率!$B$4, J55*室面積の比率!$B$5))</f>
        <v>-</v>
      </c>
      <c r="I55" s="149" t="str">
        <f>IF(J55="-", "-", IF(①基本情報と建物情報の入力!$I42="有り", J55*室面積の比率!$C$4, 0))</f>
        <v>-</v>
      </c>
      <c r="J55" s="149" t="str">
        <f>計算過程!P20</f>
        <v>-</v>
      </c>
    </row>
    <row r="56" spans="1:12" x14ac:dyDescent="0.45">
      <c r="A56" s="184">
        <f>A53+1</f>
        <v>15</v>
      </c>
      <c r="B56" s="185" t="s">
        <v>65</v>
      </c>
      <c r="C56" s="186" t="str">
        <f>IF(①基本情報と建物情報の入力!$G$22="", "妻住戸(主方位+90側)", "妻住戸（"&amp;方位!$B$3&amp;"側）")</f>
        <v>妻住戸(主方位+90側)</v>
      </c>
      <c r="D56" s="145" t="str">
        <f>計算過程!LQ21</f>
        <v>-</v>
      </c>
      <c r="E56" s="146" t="str">
        <f>計算過程!OW21</f>
        <v>-</v>
      </c>
      <c r="F56" s="146" t="str">
        <f>計算過程!SB21</f>
        <v>-</v>
      </c>
      <c r="G56" s="145" t="str">
        <f>計算過程!HY21</f>
        <v>-</v>
      </c>
      <c r="H56" s="145" t="str">
        <f>IF(J56="-", "-", IF(①基本情報と建物情報の入力!$I43="有り", J56*室面積の比率!$B$4, J56*室面積の比率!$B$5))</f>
        <v>-</v>
      </c>
      <c r="I56" s="145" t="str">
        <f>IF(J56="-", "-", IF(①基本情報と建物情報の入力!$I43="有り", J56*室面積の比率!$C$4, 0))</f>
        <v>-</v>
      </c>
      <c r="J56" s="145" t="str">
        <f>計算過程!N21</f>
        <v>-</v>
      </c>
      <c r="K56" s="74"/>
      <c r="L56" s="74"/>
    </row>
    <row r="57" spans="1:12" x14ac:dyDescent="0.45">
      <c r="A57" s="187"/>
      <c r="B57" s="188"/>
      <c r="C57" s="189" t="str">
        <f>IF(①基本情報と建物情報の入力!$G$22="", "妻住戸(主方位+270側)", "妻住戸（"&amp;方位!$D$3&amp;"側）")</f>
        <v>妻住戸(主方位+270側)</v>
      </c>
      <c r="D57" s="147" t="str">
        <f>計算過程!LR21</f>
        <v>-</v>
      </c>
      <c r="E57" s="148" t="str">
        <f>計算過程!OX21</f>
        <v>-</v>
      </c>
      <c r="F57" s="148" t="str">
        <f>計算過程!SC21</f>
        <v>-</v>
      </c>
      <c r="G57" s="147" t="str">
        <f>計算過程!HZ21</f>
        <v>-</v>
      </c>
      <c r="H57" s="147" t="str">
        <f>IF(J57="-", "-", IF(①基本情報と建物情報の入力!$I43="有り", J57*室面積の比率!$B$4, J57*室面積の比率!$B$5))</f>
        <v>-</v>
      </c>
      <c r="I57" s="147" t="str">
        <f>IF(J57="-", "-", IF(①基本情報と建物情報の入力!$I43="有り", J57*室面積の比率!$C$4, 0))</f>
        <v>-</v>
      </c>
      <c r="J57" s="147" t="str">
        <f>計算過程!O21</f>
        <v>-</v>
      </c>
      <c r="K57" s="74"/>
    </row>
    <row r="58" spans="1:12" x14ac:dyDescent="0.45">
      <c r="A58" s="190"/>
      <c r="B58" s="191"/>
      <c r="C58" s="192" t="s">
        <v>160</v>
      </c>
      <c r="D58" s="149" t="str">
        <f>計算過程!LS21</f>
        <v>-</v>
      </c>
      <c r="E58" s="150" t="str">
        <f>計算過程!OY21</f>
        <v>-</v>
      </c>
      <c r="F58" s="150" t="str">
        <f>計算過程!SD21</f>
        <v>-</v>
      </c>
      <c r="G58" s="149" t="str">
        <f>計算過程!IA21</f>
        <v>-</v>
      </c>
      <c r="H58" s="149" t="str">
        <f>IF(J58="-", "-", IF(①基本情報と建物情報の入力!$I43="有り", J58*室面積の比率!$B$4, J58*室面積の比率!$B$5))</f>
        <v>-</v>
      </c>
      <c r="I58" s="149" t="str">
        <f>IF(J58="-", "-", IF(①基本情報と建物情報の入力!$I43="有り", J58*室面積の比率!$C$4, 0))</f>
        <v>-</v>
      </c>
      <c r="J58" s="149" t="str">
        <f>計算過程!P21</f>
        <v>-</v>
      </c>
      <c r="K58" s="58"/>
    </row>
    <row r="59" spans="1:12" x14ac:dyDescent="0.45">
      <c r="A59" s="184">
        <f>A56+1</f>
        <v>16</v>
      </c>
      <c r="B59" s="185" t="s">
        <v>65</v>
      </c>
      <c r="C59" s="186" t="str">
        <f>IF(①基本情報と建物情報の入力!$G$22="", "妻住戸(主方位+90側)", "妻住戸（"&amp;方位!$B$3&amp;"側）")</f>
        <v>妻住戸(主方位+90側)</v>
      </c>
      <c r="D59" s="145" t="str">
        <f>計算過程!LQ22</f>
        <v>-</v>
      </c>
      <c r="E59" s="146" t="str">
        <f>計算過程!OW22</f>
        <v>-</v>
      </c>
      <c r="F59" s="146" t="str">
        <f>計算過程!SB22</f>
        <v>-</v>
      </c>
      <c r="G59" s="145" t="str">
        <f>計算過程!HY22</f>
        <v>-</v>
      </c>
      <c r="H59" s="145" t="str">
        <f>IF(J59="-", "-", IF(①基本情報と建物情報の入力!$I44="有り", J59*室面積の比率!$B$4, J59*室面積の比率!$B$5))</f>
        <v>-</v>
      </c>
      <c r="I59" s="145" t="str">
        <f>IF(J59="-", "-", IF(①基本情報と建物情報の入力!$I44="有り", J59*室面積の比率!$C$4, 0))</f>
        <v>-</v>
      </c>
      <c r="J59" s="145" t="str">
        <f>計算過程!N22</f>
        <v>-</v>
      </c>
      <c r="K59" s="74"/>
      <c r="L59" s="74"/>
    </row>
    <row r="60" spans="1:12" x14ac:dyDescent="0.45">
      <c r="A60" s="187"/>
      <c r="B60" s="188"/>
      <c r="C60" s="189" t="str">
        <f>IF(①基本情報と建物情報の入力!$G$22="", "妻住戸(主方位+270側)", "妻住戸（"&amp;方位!$D$3&amp;"側）")</f>
        <v>妻住戸(主方位+270側)</v>
      </c>
      <c r="D60" s="147" t="str">
        <f>計算過程!LR22</f>
        <v>-</v>
      </c>
      <c r="E60" s="148" t="str">
        <f>計算過程!OX22</f>
        <v>-</v>
      </c>
      <c r="F60" s="148" t="str">
        <f>計算過程!SC22</f>
        <v>-</v>
      </c>
      <c r="G60" s="147" t="str">
        <f>計算過程!HZ22</f>
        <v>-</v>
      </c>
      <c r="H60" s="147" t="str">
        <f>IF(J60="-", "-", IF(①基本情報と建物情報の入力!$I44="有り", J60*室面積の比率!$B$4, J60*室面積の比率!$B$5))</f>
        <v>-</v>
      </c>
      <c r="I60" s="147" t="str">
        <f>IF(J60="-", "-", IF(①基本情報と建物情報の入力!$I44="有り", J60*室面積の比率!$C$4, 0))</f>
        <v>-</v>
      </c>
      <c r="J60" s="147" t="str">
        <f>計算過程!O22</f>
        <v>-</v>
      </c>
      <c r="K60" s="74"/>
    </row>
    <row r="61" spans="1:12" x14ac:dyDescent="0.45">
      <c r="A61" s="190"/>
      <c r="B61" s="191"/>
      <c r="C61" s="192" t="s">
        <v>160</v>
      </c>
      <c r="D61" s="149" t="str">
        <f>計算過程!LS22</f>
        <v>-</v>
      </c>
      <c r="E61" s="150" t="str">
        <f>計算過程!OY22</f>
        <v>-</v>
      </c>
      <c r="F61" s="150" t="str">
        <f>計算過程!SD22</f>
        <v>-</v>
      </c>
      <c r="G61" s="149" t="str">
        <f>計算過程!IA22</f>
        <v>-</v>
      </c>
      <c r="H61" s="149" t="str">
        <f>IF(J61="-", "-", IF(①基本情報と建物情報の入力!$I44="有り", J61*室面積の比率!$B$4, J61*室面積の比率!$B$5))</f>
        <v>-</v>
      </c>
      <c r="I61" s="149" t="str">
        <f>IF(J61="-", "-", IF(①基本情報と建物情報の入力!$I44="有り", J61*室面積の比率!$C$4, 0))</f>
        <v>-</v>
      </c>
      <c r="J61" s="149" t="str">
        <f>計算過程!P22</f>
        <v>-</v>
      </c>
      <c r="K61" s="63"/>
    </row>
    <row r="62" spans="1:12" x14ac:dyDescent="0.45">
      <c r="A62" s="184">
        <f>A59+1</f>
        <v>17</v>
      </c>
      <c r="B62" s="185" t="s">
        <v>65</v>
      </c>
      <c r="C62" s="186" t="str">
        <f>IF(①基本情報と建物情報の入力!$G$22="", "妻住戸(主方位+90側)", "妻住戸（"&amp;方位!$B$3&amp;"側）")</f>
        <v>妻住戸(主方位+90側)</v>
      </c>
      <c r="D62" s="145" t="str">
        <f>計算過程!LQ23</f>
        <v>-</v>
      </c>
      <c r="E62" s="146" t="str">
        <f>計算過程!OW23</f>
        <v>-</v>
      </c>
      <c r="F62" s="146" t="str">
        <f>計算過程!SB23</f>
        <v>-</v>
      </c>
      <c r="G62" s="145" t="str">
        <f>計算過程!HY23</f>
        <v>-</v>
      </c>
      <c r="H62" s="145" t="str">
        <f>IF(J62="-", "-", IF(①基本情報と建物情報の入力!$I45="有り", J62*室面積の比率!$B$4, J62*室面積の比率!$B$5))</f>
        <v>-</v>
      </c>
      <c r="I62" s="145" t="str">
        <f>IF(J62="-", "-", IF(①基本情報と建物情報の入力!$I45="有り", J62*室面積の比率!$C$4, 0))</f>
        <v>-</v>
      </c>
      <c r="J62" s="145" t="str">
        <f>計算過程!N23</f>
        <v>-</v>
      </c>
      <c r="K62" s="74"/>
      <c r="L62" s="74"/>
    </row>
    <row r="63" spans="1:12" x14ac:dyDescent="0.45">
      <c r="A63" s="187"/>
      <c r="B63" s="188"/>
      <c r="C63" s="189" t="str">
        <f>IF(①基本情報と建物情報の入力!$G$22="", "妻住戸(主方位+270側)", "妻住戸（"&amp;方位!$D$3&amp;"側）")</f>
        <v>妻住戸(主方位+270側)</v>
      </c>
      <c r="D63" s="147" t="str">
        <f>計算過程!LR23</f>
        <v>-</v>
      </c>
      <c r="E63" s="148" t="str">
        <f>計算過程!OX23</f>
        <v>-</v>
      </c>
      <c r="F63" s="148" t="str">
        <f>計算過程!SC23</f>
        <v>-</v>
      </c>
      <c r="G63" s="147" t="str">
        <f>計算過程!HZ23</f>
        <v>-</v>
      </c>
      <c r="H63" s="147" t="str">
        <f>IF(J63="-", "-", IF(①基本情報と建物情報の入力!$I45="有り", J63*室面積の比率!$B$4, J63*室面積の比率!$B$5))</f>
        <v>-</v>
      </c>
      <c r="I63" s="147" t="str">
        <f>IF(J63="-", "-", IF(①基本情報と建物情報の入力!$I45="有り", J63*室面積の比率!$C$4, 0))</f>
        <v>-</v>
      </c>
      <c r="J63" s="147" t="str">
        <f>計算過程!O23</f>
        <v>-</v>
      </c>
      <c r="K63" s="74"/>
    </row>
    <row r="64" spans="1:12" x14ac:dyDescent="0.45">
      <c r="A64" s="190"/>
      <c r="B64" s="191"/>
      <c r="C64" s="192" t="s">
        <v>160</v>
      </c>
      <c r="D64" s="149" t="str">
        <f>計算過程!LS23</f>
        <v>-</v>
      </c>
      <c r="E64" s="150" t="str">
        <f>計算過程!OY23</f>
        <v>-</v>
      </c>
      <c r="F64" s="150" t="str">
        <f>計算過程!SD23</f>
        <v>-</v>
      </c>
      <c r="G64" s="149" t="str">
        <f>計算過程!IA23</f>
        <v>-</v>
      </c>
      <c r="H64" s="149" t="str">
        <f>IF(J64="-", "-", IF(①基本情報と建物情報の入力!$I45="有り", J64*室面積の比率!$B$4, J64*室面積の比率!$B$5))</f>
        <v>-</v>
      </c>
      <c r="I64" s="149" t="str">
        <f>IF(J64="-", "-", IF(①基本情報と建物情報の入力!$I45="有り", J64*室面積の比率!$C$4, 0))</f>
        <v>-</v>
      </c>
      <c r="J64" s="149" t="str">
        <f>計算過程!P23</f>
        <v>-</v>
      </c>
      <c r="K64" s="74"/>
    </row>
    <row r="65" spans="1:12" x14ac:dyDescent="0.45">
      <c r="A65" s="184">
        <f>A62+1</f>
        <v>18</v>
      </c>
      <c r="B65" s="185" t="s">
        <v>65</v>
      </c>
      <c r="C65" s="186" t="str">
        <f>IF(①基本情報と建物情報の入力!$G$22="", "妻住戸(主方位+90側)", "妻住戸（"&amp;方位!$B$3&amp;"側）")</f>
        <v>妻住戸(主方位+90側)</v>
      </c>
      <c r="D65" s="145" t="str">
        <f>計算過程!LQ24</f>
        <v>-</v>
      </c>
      <c r="E65" s="146" t="str">
        <f>計算過程!OW24</f>
        <v>-</v>
      </c>
      <c r="F65" s="146" t="str">
        <f>計算過程!SB24</f>
        <v>-</v>
      </c>
      <c r="G65" s="145" t="str">
        <f>計算過程!HY24</f>
        <v>-</v>
      </c>
      <c r="H65" s="145" t="str">
        <f>IF(J65="-", "-", IF(①基本情報と建物情報の入力!$I46="有り", J65*室面積の比率!$B$4, J65*室面積の比率!$B$5))</f>
        <v>-</v>
      </c>
      <c r="I65" s="145" t="str">
        <f>IF(J65="-", "-", IF(①基本情報と建物情報の入力!$I46="有り", J65*室面積の比率!$C$4, 0))</f>
        <v>-</v>
      </c>
      <c r="J65" s="145" t="str">
        <f>計算過程!N24</f>
        <v>-</v>
      </c>
      <c r="K65" s="74"/>
      <c r="L65" s="74"/>
    </row>
    <row r="66" spans="1:12" x14ac:dyDescent="0.45">
      <c r="A66" s="187"/>
      <c r="B66" s="188"/>
      <c r="C66" s="189" t="str">
        <f>IF(①基本情報と建物情報の入力!$G$22="", "妻住戸(主方位+270側)", "妻住戸（"&amp;方位!$D$3&amp;"側）")</f>
        <v>妻住戸(主方位+270側)</v>
      </c>
      <c r="D66" s="147" t="str">
        <f>計算過程!LR24</f>
        <v>-</v>
      </c>
      <c r="E66" s="148" t="str">
        <f>計算過程!OX24</f>
        <v>-</v>
      </c>
      <c r="F66" s="148" t="str">
        <f>計算過程!SC24</f>
        <v>-</v>
      </c>
      <c r="G66" s="147" t="str">
        <f>計算過程!HZ24</f>
        <v>-</v>
      </c>
      <c r="H66" s="147" t="str">
        <f>IF(J66="-", "-", IF(①基本情報と建物情報の入力!$I46="有り", J66*室面積の比率!$B$4, J66*室面積の比率!$B$5))</f>
        <v>-</v>
      </c>
      <c r="I66" s="147" t="str">
        <f>IF(J66="-", "-", IF(①基本情報と建物情報の入力!$I46="有り", J66*室面積の比率!$C$4, 0))</f>
        <v>-</v>
      </c>
      <c r="J66" s="147" t="str">
        <f>計算過程!O24</f>
        <v>-</v>
      </c>
      <c r="K66" s="74"/>
    </row>
    <row r="67" spans="1:12" x14ac:dyDescent="0.45">
      <c r="A67" s="190"/>
      <c r="B67" s="191"/>
      <c r="C67" s="192" t="s">
        <v>160</v>
      </c>
      <c r="D67" s="149" t="str">
        <f>計算過程!LS24</f>
        <v>-</v>
      </c>
      <c r="E67" s="150" t="str">
        <f>計算過程!OY24</f>
        <v>-</v>
      </c>
      <c r="F67" s="150" t="str">
        <f>計算過程!SD24</f>
        <v>-</v>
      </c>
      <c r="G67" s="149" t="str">
        <f>計算過程!IA24</f>
        <v>-</v>
      </c>
      <c r="H67" s="149" t="str">
        <f>IF(J67="-", "-", IF(①基本情報と建物情報の入力!$I46="有り", J67*室面積の比率!$B$4, J67*室面積の比率!$B$5))</f>
        <v>-</v>
      </c>
      <c r="I67" s="149" t="str">
        <f>IF(J67="-", "-", IF(①基本情報と建物情報の入力!$I46="有り", J67*室面積の比率!$C$4, 0))</f>
        <v>-</v>
      </c>
      <c r="J67" s="149" t="str">
        <f>計算過程!P24</f>
        <v>-</v>
      </c>
      <c r="K67" s="74"/>
    </row>
    <row r="68" spans="1:12" x14ac:dyDescent="0.45">
      <c r="A68" s="184">
        <f>A65+1</f>
        <v>19</v>
      </c>
      <c r="B68" s="185" t="s">
        <v>65</v>
      </c>
      <c r="C68" s="186" t="str">
        <f>IF(①基本情報と建物情報の入力!$G$22="", "妻住戸(主方位+90側)", "妻住戸（"&amp;方位!$B$3&amp;"側）")</f>
        <v>妻住戸(主方位+90側)</v>
      </c>
      <c r="D68" s="145" t="str">
        <f>計算過程!LQ25</f>
        <v>-</v>
      </c>
      <c r="E68" s="146" t="str">
        <f>計算過程!OW25</f>
        <v>-</v>
      </c>
      <c r="F68" s="146" t="str">
        <f>計算過程!SB25</f>
        <v>-</v>
      </c>
      <c r="G68" s="145" t="str">
        <f>計算過程!HY25</f>
        <v>-</v>
      </c>
      <c r="H68" s="145" t="str">
        <f>IF(J68="-", "-", IF(①基本情報と建物情報の入力!$I47="有り", J68*室面積の比率!$B$4, J68*室面積の比率!$B$5))</f>
        <v>-</v>
      </c>
      <c r="I68" s="145" t="str">
        <f>IF(J68="-", "-", IF(①基本情報と建物情報の入力!$I47="有り", J68*室面積の比率!$C$4, 0))</f>
        <v>-</v>
      </c>
      <c r="J68" s="145" t="str">
        <f>計算過程!N25</f>
        <v>-</v>
      </c>
      <c r="K68" s="74"/>
      <c r="L68" s="74"/>
    </row>
    <row r="69" spans="1:12" x14ac:dyDescent="0.45">
      <c r="A69" s="187"/>
      <c r="B69" s="188"/>
      <c r="C69" s="189" t="str">
        <f>IF(①基本情報と建物情報の入力!$G$22="", "妻住戸(主方位+270側)", "妻住戸（"&amp;方位!$D$3&amp;"側）")</f>
        <v>妻住戸(主方位+270側)</v>
      </c>
      <c r="D69" s="147" t="str">
        <f>計算過程!LR25</f>
        <v>-</v>
      </c>
      <c r="E69" s="148" t="str">
        <f>計算過程!OX25</f>
        <v>-</v>
      </c>
      <c r="F69" s="148" t="str">
        <f>計算過程!SC25</f>
        <v>-</v>
      </c>
      <c r="G69" s="147" t="str">
        <f>計算過程!HZ25</f>
        <v>-</v>
      </c>
      <c r="H69" s="147" t="str">
        <f>IF(J69="-", "-", IF(①基本情報と建物情報の入力!$I47="有り", J69*室面積の比率!$B$4, J69*室面積の比率!$B$5))</f>
        <v>-</v>
      </c>
      <c r="I69" s="147" t="str">
        <f>IF(J69="-", "-", IF(①基本情報と建物情報の入力!$I47="有り", J69*室面積の比率!$C$4, 0))</f>
        <v>-</v>
      </c>
      <c r="J69" s="147" t="str">
        <f>計算過程!O25</f>
        <v>-</v>
      </c>
      <c r="K69" s="74"/>
    </row>
    <row r="70" spans="1:12" x14ac:dyDescent="0.45">
      <c r="A70" s="190"/>
      <c r="B70" s="191"/>
      <c r="C70" s="192" t="s">
        <v>160</v>
      </c>
      <c r="D70" s="149" t="str">
        <f>計算過程!LS25</f>
        <v>-</v>
      </c>
      <c r="E70" s="150" t="str">
        <f>計算過程!OY25</f>
        <v>-</v>
      </c>
      <c r="F70" s="150" t="str">
        <f>計算過程!SD25</f>
        <v>-</v>
      </c>
      <c r="G70" s="149" t="str">
        <f>計算過程!IA25</f>
        <v>-</v>
      </c>
      <c r="H70" s="149" t="str">
        <f>IF(J70="-", "-", IF(①基本情報と建物情報の入力!$I47="有り", J70*室面積の比率!$B$4, J70*室面積の比率!$B$5))</f>
        <v>-</v>
      </c>
      <c r="I70" s="149" t="str">
        <f>IF(J70="-", "-", IF(①基本情報と建物情報の入力!$I47="有り", J70*室面積の比率!$C$4, 0))</f>
        <v>-</v>
      </c>
      <c r="J70" s="149" t="str">
        <f>計算過程!P25</f>
        <v>-</v>
      </c>
      <c r="K70" s="74"/>
    </row>
    <row r="71" spans="1:12" x14ac:dyDescent="0.45">
      <c r="A71" s="184">
        <f>A68+1</f>
        <v>20</v>
      </c>
      <c r="B71" s="185" t="s">
        <v>65</v>
      </c>
      <c r="C71" s="186" t="str">
        <f>IF(①基本情報と建物情報の入力!$G$22="", "妻住戸(主方位+90側)", "妻住戸（"&amp;方位!$B$3&amp;"側）")</f>
        <v>妻住戸(主方位+90側)</v>
      </c>
      <c r="D71" s="145" t="str">
        <f>計算過程!LQ26</f>
        <v>-</v>
      </c>
      <c r="E71" s="146" t="str">
        <f>計算過程!OW26</f>
        <v>-</v>
      </c>
      <c r="F71" s="146" t="str">
        <f>計算過程!SB26</f>
        <v>-</v>
      </c>
      <c r="G71" s="145" t="str">
        <f>計算過程!HY26</f>
        <v>-</v>
      </c>
      <c r="H71" s="145" t="str">
        <f>IF(J71="-", "-", IF(①基本情報と建物情報の入力!$I48="有り", J71*室面積の比率!$B$4, J71*室面積の比率!$B$5))</f>
        <v>-</v>
      </c>
      <c r="I71" s="145" t="str">
        <f>IF(J71="-", "-", IF(①基本情報と建物情報の入力!$I48="有り", J71*室面積の比率!$C$4, 0))</f>
        <v>-</v>
      </c>
      <c r="J71" s="145" t="str">
        <f>計算過程!N26</f>
        <v>-</v>
      </c>
      <c r="K71" s="74"/>
      <c r="L71" s="74"/>
    </row>
    <row r="72" spans="1:12" x14ac:dyDescent="0.45">
      <c r="A72" s="187"/>
      <c r="B72" s="188"/>
      <c r="C72" s="189" t="str">
        <f>IF(①基本情報と建物情報の入力!$G$22="", "妻住戸(主方位+270側)", "妻住戸（"&amp;方位!$D$3&amp;"側）")</f>
        <v>妻住戸(主方位+270側)</v>
      </c>
      <c r="D72" s="147" t="str">
        <f>計算過程!LR26</f>
        <v>-</v>
      </c>
      <c r="E72" s="148" t="str">
        <f>計算過程!OX26</f>
        <v>-</v>
      </c>
      <c r="F72" s="148" t="str">
        <f>計算過程!SC26</f>
        <v>-</v>
      </c>
      <c r="G72" s="147" t="str">
        <f>計算過程!HZ26</f>
        <v>-</v>
      </c>
      <c r="H72" s="147" t="str">
        <f>IF(J72="-", "-", IF(①基本情報と建物情報の入力!$I48="有り", J72*室面積の比率!$B$4, J72*室面積の比率!$B$5))</f>
        <v>-</v>
      </c>
      <c r="I72" s="147" t="str">
        <f>IF(J72="-", "-", IF(①基本情報と建物情報の入力!$I48="有り", J72*室面積の比率!$C$4, 0))</f>
        <v>-</v>
      </c>
      <c r="J72" s="147" t="str">
        <f>計算過程!O26</f>
        <v>-</v>
      </c>
      <c r="K72" s="74"/>
    </row>
    <row r="73" spans="1:12" x14ac:dyDescent="0.45">
      <c r="A73" s="190"/>
      <c r="B73" s="191"/>
      <c r="C73" s="192" t="s">
        <v>160</v>
      </c>
      <c r="D73" s="149" t="str">
        <f>計算過程!LS26</f>
        <v>-</v>
      </c>
      <c r="E73" s="150" t="str">
        <f>計算過程!OY26</f>
        <v>-</v>
      </c>
      <c r="F73" s="150" t="str">
        <f>計算過程!SD26</f>
        <v>-</v>
      </c>
      <c r="G73" s="149" t="str">
        <f>計算過程!IA26</f>
        <v>-</v>
      </c>
      <c r="H73" s="149" t="str">
        <f>IF(J73="-", "-", IF(①基本情報と建物情報の入力!$I48="有り", J73*室面積の比率!$B$4, J73*室面積の比率!$B$5))</f>
        <v>-</v>
      </c>
      <c r="I73" s="149" t="str">
        <f>IF(J73="-", "-", IF(①基本情報と建物情報の入力!$I48="有り", J73*室面積の比率!$C$4, 0))</f>
        <v>-</v>
      </c>
      <c r="J73" s="149" t="str">
        <f>計算過程!P26</f>
        <v>-</v>
      </c>
      <c r="K73" s="74"/>
    </row>
    <row r="74" spans="1:12" x14ac:dyDescent="0.45">
      <c r="A74" s="184">
        <f>A71+1</f>
        <v>21</v>
      </c>
      <c r="B74" s="185" t="s">
        <v>65</v>
      </c>
      <c r="C74" s="186" t="str">
        <f>IF(①基本情報と建物情報の入力!$G$22="", "妻住戸(主方位+90側)", "妻住戸（"&amp;方位!$B$3&amp;"側）")</f>
        <v>妻住戸(主方位+90側)</v>
      </c>
      <c r="D74" s="145" t="str">
        <f>計算過程!LQ27</f>
        <v>-</v>
      </c>
      <c r="E74" s="146" t="str">
        <f>計算過程!OW27</f>
        <v>-</v>
      </c>
      <c r="F74" s="146" t="str">
        <f>計算過程!SB27</f>
        <v>-</v>
      </c>
      <c r="G74" s="145" t="str">
        <f>計算過程!HY27</f>
        <v>-</v>
      </c>
      <c r="H74" s="145" t="str">
        <f>IF(J74="-", "-", IF(①基本情報と建物情報の入力!$I49="有り", J74*室面積の比率!$B$4, J74*室面積の比率!$B$5))</f>
        <v>-</v>
      </c>
      <c r="I74" s="145" t="str">
        <f>IF(J74="-", "-", IF(①基本情報と建物情報の入力!$I49="有り", J74*室面積の比率!$C$4, 0))</f>
        <v>-</v>
      </c>
      <c r="J74" s="145" t="str">
        <f>計算過程!N27</f>
        <v>-</v>
      </c>
      <c r="K74" s="74"/>
      <c r="L74" s="74"/>
    </row>
    <row r="75" spans="1:12" x14ac:dyDescent="0.45">
      <c r="A75" s="187"/>
      <c r="B75" s="188"/>
      <c r="C75" s="189" t="str">
        <f>IF(①基本情報と建物情報の入力!$G$22="", "妻住戸(主方位+270側)", "妻住戸（"&amp;方位!$D$3&amp;"側）")</f>
        <v>妻住戸(主方位+270側)</v>
      </c>
      <c r="D75" s="147" t="str">
        <f>計算過程!LR27</f>
        <v>-</v>
      </c>
      <c r="E75" s="148" t="str">
        <f>計算過程!OX27</f>
        <v>-</v>
      </c>
      <c r="F75" s="148" t="str">
        <f>計算過程!SC27</f>
        <v>-</v>
      </c>
      <c r="G75" s="147" t="str">
        <f>計算過程!HZ27</f>
        <v>-</v>
      </c>
      <c r="H75" s="147" t="str">
        <f>IF(J75="-", "-", IF(①基本情報と建物情報の入力!$I49="有り", J75*室面積の比率!$B$4, J75*室面積の比率!$B$5))</f>
        <v>-</v>
      </c>
      <c r="I75" s="147" t="str">
        <f>IF(J75="-", "-", IF(①基本情報と建物情報の入力!$I49="有り", J75*室面積の比率!$C$4, 0))</f>
        <v>-</v>
      </c>
      <c r="J75" s="147" t="str">
        <f>計算過程!O27</f>
        <v>-</v>
      </c>
      <c r="K75" s="74"/>
    </row>
    <row r="76" spans="1:12" x14ac:dyDescent="0.45">
      <c r="A76" s="190"/>
      <c r="B76" s="191"/>
      <c r="C76" s="192" t="s">
        <v>160</v>
      </c>
      <c r="D76" s="149" t="str">
        <f>計算過程!LS27</f>
        <v>-</v>
      </c>
      <c r="E76" s="150" t="str">
        <f>計算過程!OY27</f>
        <v>-</v>
      </c>
      <c r="F76" s="150" t="str">
        <f>計算過程!SD27</f>
        <v>-</v>
      </c>
      <c r="G76" s="149" t="str">
        <f>計算過程!IA27</f>
        <v>-</v>
      </c>
      <c r="H76" s="149" t="str">
        <f>IF(J76="-", "-", IF(①基本情報と建物情報の入力!$I49="有り", J76*室面積の比率!$B$4, J76*室面積の比率!$B$5))</f>
        <v>-</v>
      </c>
      <c r="I76" s="149" t="str">
        <f>IF(J76="-", "-", IF(①基本情報と建物情報の入力!$I49="有り", J76*室面積の比率!$C$4, 0))</f>
        <v>-</v>
      </c>
      <c r="J76" s="149" t="str">
        <f>計算過程!P27</f>
        <v>-</v>
      </c>
      <c r="K76" s="74"/>
    </row>
    <row r="77" spans="1:12" x14ac:dyDescent="0.45">
      <c r="A77" s="184">
        <f>A74+1</f>
        <v>22</v>
      </c>
      <c r="B77" s="185" t="s">
        <v>65</v>
      </c>
      <c r="C77" s="186" t="str">
        <f>IF(①基本情報と建物情報の入力!$G$22="", "妻住戸(主方位+90側)", "妻住戸（"&amp;方位!$B$3&amp;"側）")</f>
        <v>妻住戸(主方位+90側)</v>
      </c>
      <c r="D77" s="145" t="str">
        <f>計算過程!LQ28</f>
        <v>-</v>
      </c>
      <c r="E77" s="146" t="str">
        <f>計算過程!OW28</f>
        <v>-</v>
      </c>
      <c r="F77" s="146" t="str">
        <f>計算過程!SB28</f>
        <v>-</v>
      </c>
      <c r="G77" s="145" t="str">
        <f>計算過程!HY28</f>
        <v>-</v>
      </c>
      <c r="H77" s="145" t="str">
        <f>IF(J77="-", "-", IF(①基本情報と建物情報の入力!$I50="有り", J77*室面積の比率!$B$4, J77*室面積の比率!$B$5))</f>
        <v>-</v>
      </c>
      <c r="I77" s="145" t="str">
        <f>IF(J77="-", "-", IF(①基本情報と建物情報の入力!$I50="有り", J77*室面積の比率!$C$4, 0))</f>
        <v>-</v>
      </c>
      <c r="J77" s="145" t="str">
        <f>計算過程!N28</f>
        <v>-</v>
      </c>
      <c r="K77" s="74"/>
      <c r="L77" s="74"/>
    </row>
    <row r="78" spans="1:12" x14ac:dyDescent="0.45">
      <c r="A78" s="187"/>
      <c r="B78" s="188"/>
      <c r="C78" s="189" t="str">
        <f>IF(①基本情報と建物情報の入力!$G$22="", "妻住戸(主方位+270側)", "妻住戸（"&amp;方位!$D$3&amp;"側）")</f>
        <v>妻住戸(主方位+270側)</v>
      </c>
      <c r="D78" s="147" t="str">
        <f>計算過程!LR28</f>
        <v>-</v>
      </c>
      <c r="E78" s="148" t="str">
        <f>計算過程!OX28</f>
        <v>-</v>
      </c>
      <c r="F78" s="148" t="str">
        <f>計算過程!SC28</f>
        <v>-</v>
      </c>
      <c r="G78" s="147" t="str">
        <f>計算過程!HZ28</f>
        <v>-</v>
      </c>
      <c r="H78" s="147" t="str">
        <f>IF(J78="-", "-", IF(①基本情報と建物情報の入力!$I50="有り", J78*室面積の比率!$B$4, J78*室面積の比率!$B$5))</f>
        <v>-</v>
      </c>
      <c r="I78" s="147" t="str">
        <f>IF(J78="-", "-", IF(①基本情報と建物情報の入力!$I50="有り", J78*室面積の比率!$C$4, 0))</f>
        <v>-</v>
      </c>
      <c r="J78" s="147" t="str">
        <f>計算過程!O28</f>
        <v>-</v>
      </c>
      <c r="K78" s="74"/>
    </row>
    <row r="79" spans="1:12" x14ac:dyDescent="0.45">
      <c r="A79" s="190"/>
      <c r="B79" s="191"/>
      <c r="C79" s="192" t="s">
        <v>160</v>
      </c>
      <c r="D79" s="149" t="str">
        <f>計算過程!LS28</f>
        <v>-</v>
      </c>
      <c r="E79" s="150" t="str">
        <f>計算過程!OY28</f>
        <v>-</v>
      </c>
      <c r="F79" s="150" t="str">
        <f>計算過程!SD28</f>
        <v>-</v>
      </c>
      <c r="G79" s="149" t="str">
        <f>計算過程!IA28</f>
        <v>-</v>
      </c>
      <c r="H79" s="149" t="str">
        <f>IF(J79="-", "-", IF(①基本情報と建物情報の入力!$I50="有り", J79*室面積の比率!$B$4, J79*室面積の比率!$B$5))</f>
        <v>-</v>
      </c>
      <c r="I79" s="149" t="str">
        <f>IF(J79="-", "-", IF(①基本情報と建物情報の入力!$I50="有り", J79*室面積の比率!$C$4, 0))</f>
        <v>-</v>
      </c>
      <c r="J79" s="149" t="str">
        <f>計算過程!P28</f>
        <v>-</v>
      </c>
      <c r="K79" s="74"/>
    </row>
    <row r="80" spans="1:12" x14ac:dyDescent="0.45">
      <c r="A80" s="184">
        <f>A77+1</f>
        <v>23</v>
      </c>
      <c r="B80" s="185" t="s">
        <v>65</v>
      </c>
      <c r="C80" s="186" t="str">
        <f>IF(①基本情報と建物情報の入力!$G$22="", "妻住戸(主方位+90側)", "妻住戸（"&amp;方位!$B$3&amp;"側）")</f>
        <v>妻住戸(主方位+90側)</v>
      </c>
      <c r="D80" s="145" t="str">
        <f>計算過程!LQ29</f>
        <v>-</v>
      </c>
      <c r="E80" s="146" t="str">
        <f>計算過程!OW29</f>
        <v>-</v>
      </c>
      <c r="F80" s="146" t="str">
        <f>計算過程!SB29</f>
        <v>-</v>
      </c>
      <c r="G80" s="145" t="str">
        <f>計算過程!HY29</f>
        <v>-</v>
      </c>
      <c r="H80" s="145" t="str">
        <f>IF(J80="-", "-", IF(①基本情報と建物情報の入力!$I51="有り", J80*室面積の比率!$B$4, J80*室面積の比率!$B$5))</f>
        <v>-</v>
      </c>
      <c r="I80" s="145" t="str">
        <f>IF(J80="-", "-", IF(①基本情報と建物情報の入力!$I51="有り", J80*室面積の比率!$C$4, 0))</f>
        <v>-</v>
      </c>
      <c r="J80" s="145" t="str">
        <f>計算過程!N29</f>
        <v>-</v>
      </c>
      <c r="K80" s="74"/>
      <c r="L80" s="74"/>
    </row>
    <row r="81" spans="1:12" x14ac:dyDescent="0.45">
      <c r="A81" s="187"/>
      <c r="B81" s="188"/>
      <c r="C81" s="189" t="str">
        <f>IF(①基本情報と建物情報の入力!$G$22="", "妻住戸(主方位+270側)", "妻住戸（"&amp;方位!$D$3&amp;"側）")</f>
        <v>妻住戸(主方位+270側)</v>
      </c>
      <c r="D81" s="147" t="str">
        <f>計算過程!LR29</f>
        <v>-</v>
      </c>
      <c r="E81" s="148" t="str">
        <f>計算過程!OX29</f>
        <v>-</v>
      </c>
      <c r="F81" s="148" t="str">
        <f>計算過程!SC29</f>
        <v>-</v>
      </c>
      <c r="G81" s="147" t="str">
        <f>計算過程!HZ29</f>
        <v>-</v>
      </c>
      <c r="H81" s="147" t="str">
        <f>IF(J81="-", "-", IF(①基本情報と建物情報の入力!$I51="有り", J81*室面積の比率!$B$4, J81*室面積の比率!$B$5))</f>
        <v>-</v>
      </c>
      <c r="I81" s="147" t="str">
        <f>IF(J81="-", "-", IF(①基本情報と建物情報の入力!$I51="有り", J81*室面積の比率!$C$4, 0))</f>
        <v>-</v>
      </c>
      <c r="J81" s="147" t="str">
        <f>計算過程!O29</f>
        <v>-</v>
      </c>
      <c r="K81" s="74"/>
    </row>
    <row r="82" spans="1:12" x14ac:dyDescent="0.45">
      <c r="A82" s="190"/>
      <c r="B82" s="191"/>
      <c r="C82" s="192" t="s">
        <v>160</v>
      </c>
      <c r="D82" s="149" t="str">
        <f>計算過程!LS29</f>
        <v>-</v>
      </c>
      <c r="E82" s="150" t="str">
        <f>計算過程!OY29</f>
        <v>-</v>
      </c>
      <c r="F82" s="150" t="str">
        <f>計算過程!SD29</f>
        <v>-</v>
      </c>
      <c r="G82" s="149" t="str">
        <f>計算過程!IA29</f>
        <v>-</v>
      </c>
      <c r="H82" s="149" t="str">
        <f>IF(J82="-", "-", IF(①基本情報と建物情報の入力!$I51="有り", J82*室面積の比率!$B$4, J82*室面積の比率!$B$5))</f>
        <v>-</v>
      </c>
      <c r="I82" s="149" t="str">
        <f>IF(J82="-", "-", IF(①基本情報と建物情報の入力!$I51="有り", J82*室面積の比率!$C$4, 0))</f>
        <v>-</v>
      </c>
      <c r="J82" s="149" t="str">
        <f>計算過程!P29</f>
        <v>-</v>
      </c>
      <c r="K82" s="74"/>
    </row>
    <row r="83" spans="1:12" x14ac:dyDescent="0.45">
      <c r="A83" s="184">
        <f>A80+1</f>
        <v>24</v>
      </c>
      <c r="B83" s="185" t="s">
        <v>65</v>
      </c>
      <c r="C83" s="186" t="str">
        <f>IF(①基本情報と建物情報の入力!$G$22="", "妻住戸(主方位+90側)", "妻住戸（"&amp;方位!$B$3&amp;"側）")</f>
        <v>妻住戸(主方位+90側)</v>
      </c>
      <c r="D83" s="145" t="str">
        <f>計算過程!LQ30</f>
        <v>-</v>
      </c>
      <c r="E83" s="146" t="str">
        <f>計算過程!OW30</f>
        <v>-</v>
      </c>
      <c r="F83" s="146" t="str">
        <f>計算過程!SB30</f>
        <v>-</v>
      </c>
      <c r="G83" s="145" t="str">
        <f>計算過程!HY30</f>
        <v>-</v>
      </c>
      <c r="H83" s="145" t="str">
        <f>IF(J83="-", "-", IF(①基本情報と建物情報の入力!$I52="有り", J83*室面積の比率!$B$4, J83*室面積の比率!$B$5))</f>
        <v>-</v>
      </c>
      <c r="I83" s="145" t="str">
        <f>IF(J83="-", "-", IF(①基本情報と建物情報の入力!$I52="有り", J83*室面積の比率!$C$4, 0))</f>
        <v>-</v>
      </c>
      <c r="J83" s="145" t="str">
        <f>計算過程!N30</f>
        <v>-</v>
      </c>
      <c r="K83" s="74"/>
      <c r="L83" s="74"/>
    </row>
    <row r="84" spans="1:12" x14ac:dyDescent="0.45">
      <c r="A84" s="187"/>
      <c r="B84" s="188"/>
      <c r="C84" s="189" t="str">
        <f>IF(①基本情報と建物情報の入力!$G$22="", "妻住戸(主方位+270側)", "妻住戸（"&amp;方位!$D$3&amp;"側）")</f>
        <v>妻住戸(主方位+270側)</v>
      </c>
      <c r="D84" s="147" t="str">
        <f>計算過程!LR30</f>
        <v>-</v>
      </c>
      <c r="E84" s="148" t="str">
        <f>計算過程!OX30</f>
        <v>-</v>
      </c>
      <c r="F84" s="148" t="str">
        <f>計算過程!SC30</f>
        <v>-</v>
      </c>
      <c r="G84" s="147" t="str">
        <f>計算過程!HZ30</f>
        <v>-</v>
      </c>
      <c r="H84" s="147" t="str">
        <f>IF(J84="-", "-", IF(①基本情報と建物情報の入力!$I52="有り", J84*室面積の比率!$B$4, J84*室面積の比率!$B$5))</f>
        <v>-</v>
      </c>
      <c r="I84" s="147" t="str">
        <f>IF(J84="-", "-", IF(①基本情報と建物情報の入力!$I52="有り", J84*室面積の比率!$C$4, 0))</f>
        <v>-</v>
      </c>
      <c r="J84" s="147" t="str">
        <f>計算過程!O30</f>
        <v>-</v>
      </c>
      <c r="K84" s="74"/>
    </row>
    <row r="85" spans="1:12" x14ac:dyDescent="0.45">
      <c r="A85" s="190"/>
      <c r="B85" s="191"/>
      <c r="C85" s="192" t="s">
        <v>160</v>
      </c>
      <c r="D85" s="149" t="str">
        <f>計算過程!LS30</f>
        <v>-</v>
      </c>
      <c r="E85" s="150" t="str">
        <f>計算過程!OY30</f>
        <v>-</v>
      </c>
      <c r="F85" s="150" t="str">
        <f>計算過程!SD30</f>
        <v>-</v>
      </c>
      <c r="G85" s="149" t="str">
        <f>計算過程!IA30</f>
        <v>-</v>
      </c>
      <c r="H85" s="149" t="str">
        <f>IF(J85="-", "-", IF(①基本情報と建物情報の入力!$I52="有り", J85*室面積の比率!$B$4, J85*室面積の比率!$B$5))</f>
        <v>-</v>
      </c>
      <c r="I85" s="149" t="str">
        <f>IF(J85="-", "-", IF(①基本情報と建物情報の入力!$I52="有り", J85*室面積の比率!$C$4, 0))</f>
        <v>-</v>
      </c>
      <c r="J85" s="149" t="str">
        <f>計算過程!P30</f>
        <v>-</v>
      </c>
      <c r="K85" s="74"/>
    </row>
    <row r="86" spans="1:12" x14ac:dyDescent="0.45">
      <c r="A86" s="184">
        <f>A83+1</f>
        <v>25</v>
      </c>
      <c r="B86" s="185" t="s">
        <v>65</v>
      </c>
      <c r="C86" s="186" t="str">
        <f>IF(①基本情報と建物情報の入力!$G$22="", "妻住戸(主方位+90側)", "妻住戸（"&amp;方位!$B$3&amp;"側）")</f>
        <v>妻住戸(主方位+90側)</v>
      </c>
      <c r="D86" s="145" t="str">
        <f>計算過程!LQ31</f>
        <v>-</v>
      </c>
      <c r="E86" s="146" t="str">
        <f>計算過程!OW31</f>
        <v>-</v>
      </c>
      <c r="F86" s="146" t="str">
        <f>計算過程!SB31</f>
        <v>-</v>
      </c>
      <c r="G86" s="145" t="str">
        <f>計算過程!HY31</f>
        <v>-</v>
      </c>
      <c r="H86" s="145" t="str">
        <f>IF(J86="-", "-", IF(①基本情報と建物情報の入力!$I53="有り", J86*室面積の比率!$B$4, J86*室面積の比率!$B$5))</f>
        <v>-</v>
      </c>
      <c r="I86" s="145" t="str">
        <f>IF(J86="-", "-", IF(①基本情報と建物情報の入力!$I53="有り", J86*室面積の比率!$C$4, 0))</f>
        <v>-</v>
      </c>
      <c r="J86" s="145" t="str">
        <f>計算過程!N31</f>
        <v>-</v>
      </c>
      <c r="K86" s="74"/>
      <c r="L86" s="74"/>
    </row>
    <row r="87" spans="1:12" x14ac:dyDescent="0.45">
      <c r="A87" s="187"/>
      <c r="B87" s="188"/>
      <c r="C87" s="189" t="str">
        <f>IF(①基本情報と建物情報の入力!$G$22="", "妻住戸(主方位+270側)", "妻住戸（"&amp;方位!$D$3&amp;"側）")</f>
        <v>妻住戸(主方位+270側)</v>
      </c>
      <c r="D87" s="147" t="str">
        <f>計算過程!LR31</f>
        <v>-</v>
      </c>
      <c r="E87" s="148" t="str">
        <f>計算過程!OX31</f>
        <v>-</v>
      </c>
      <c r="F87" s="148" t="str">
        <f>計算過程!SC31</f>
        <v>-</v>
      </c>
      <c r="G87" s="147" t="str">
        <f>計算過程!HZ31</f>
        <v>-</v>
      </c>
      <c r="H87" s="147" t="str">
        <f>IF(J87="-", "-", IF(①基本情報と建物情報の入力!$I53="有り", J87*室面積の比率!$B$4, J87*室面積の比率!$B$5))</f>
        <v>-</v>
      </c>
      <c r="I87" s="147" t="str">
        <f>IF(J87="-", "-", IF(①基本情報と建物情報の入力!$I53="有り", J87*室面積の比率!$C$4, 0))</f>
        <v>-</v>
      </c>
      <c r="J87" s="147" t="str">
        <f>計算過程!O31</f>
        <v>-</v>
      </c>
      <c r="K87" s="74"/>
    </row>
    <row r="88" spans="1:12" x14ac:dyDescent="0.45">
      <c r="A88" s="190"/>
      <c r="B88" s="191"/>
      <c r="C88" s="192" t="s">
        <v>160</v>
      </c>
      <c r="D88" s="149" t="str">
        <f>計算過程!LS31</f>
        <v>-</v>
      </c>
      <c r="E88" s="150" t="str">
        <f>計算過程!OY31</f>
        <v>-</v>
      </c>
      <c r="F88" s="150" t="str">
        <f>計算過程!SD31</f>
        <v>-</v>
      </c>
      <c r="G88" s="149" t="str">
        <f>計算過程!IA31</f>
        <v>-</v>
      </c>
      <c r="H88" s="149" t="str">
        <f>IF(J88="-", "-", IF(①基本情報と建物情報の入力!$I53="有り", J88*室面積の比率!$B$4, J88*室面積の比率!$B$5))</f>
        <v>-</v>
      </c>
      <c r="I88" s="149" t="str">
        <f>IF(J88="-", "-", IF(①基本情報と建物情報の入力!$I53="有り", J88*室面積の比率!$C$4, 0))</f>
        <v>-</v>
      </c>
      <c r="J88" s="149" t="str">
        <f>計算過程!P31</f>
        <v>-</v>
      </c>
      <c r="K88" s="74"/>
    </row>
    <row r="89" spans="1:12" x14ac:dyDescent="0.45">
      <c r="A89" s="184">
        <f>A86+1</f>
        <v>26</v>
      </c>
      <c r="B89" s="185" t="s">
        <v>65</v>
      </c>
      <c r="C89" s="186" t="str">
        <f>IF(①基本情報と建物情報の入力!$G$22="", "妻住戸(主方位+90側)", "妻住戸（"&amp;方位!$B$3&amp;"側）")</f>
        <v>妻住戸(主方位+90側)</v>
      </c>
      <c r="D89" s="145" t="str">
        <f>計算過程!LQ32</f>
        <v>-</v>
      </c>
      <c r="E89" s="146" t="str">
        <f>計算過程!OW32</f>
        <v>-</v>
      </c>
      <c r="F89" s="146" t="str">
        <f>計算過程!SB32</f>
        <v>-</v>
      </c>
      <c r="G89" s="145" t="str">
        <f>計算過程!HY32</f>
        <v>-</v>
      </c>
      <c r="H89" s="145" t="str">
        <f>IF(J89="-", "-", IF(①基本情報と建物情報の入力!$I54="有り", J89*室面積の比率!$B$4, J89*室面積の比率!$B$5))</f>
        <v>-</v>
      </c>
      <c r="I89" s="145" t="str">
        <f>IF(J89="-", "-", IF(①基本情報と建物情報の入力!$I54="有り", J89*室面積の比率!$C$4, 0))</f>
        <v>-</v>
      </c>
      <c r="J89" s="145" t="str">
        <f>計算過程!N32</f>
        <v>-</v>
      </c>
      <c r="K89" s="74"/>
      <c r="L89" s="74"/>
    </row>
    <row r="90" spans="1:12" x14ac:dyDescent="0.45">
      <c r="A90" s="187"/>
      <c r="B90" s="188"/>
      <c r="C90" s="189" t="str">
        <f>IF(①基本情報と建物情報の入力!$G$22="", "妻住戸(主方位+270側)", "妻住戸（"&amp;方位!$D$3&amp;"側）")</f>
        <v>妻住戸(主方位+270側)</v>
      </c>
      <c r="D90" s="147" t="str">
        <f>計算過程!LR32</f>
        <v>-</v>
      </c>
      <c r="E90" s="148" t="str">
        <f>計算過程!OX32</f>
        <v>-</v>
      </c>
      <c r="F90" s="148" t="str">
        <f>計算過程!SC32</f>
        <v>-</v>
      </c>
      <c r="G90" s="147" t="str">
        <f>計算過程!HZ32</f>
        <v>-</v>
      </c>
      <c r="H90" s="147" t="str">
        <f>IF(J90="-", "-", IF(①基本情報と建物情報の入力!$I54="有り", J90*室面積の比率!$B$4, J90*室面積の比率!$B$5))</f>
        <v>-</v>
      </c>
      <c r="I90" s="147" t="str">
        <f>IF(J90="-", "-", IF(①基本情報と建物情報の入力!$I54="有り", J90*室面積の比率!$C$4, 0))</f>
        <v>-</v>
      </c>
      <c r="J90" s="147" t="str">
        <f>計算過程!O32</f>
        <v>-</v>
      </c>
      <c r="K90" s="74"/>
    </row>
    <row r="91" spans="1:12" x14ac:dyDescent="0.45">
      <c r="A91" s="190"/>
      <c r="B91" s="191"/>
      <c r="C91" s="192" t="s">
        <v>160</v>
      </c>
      <c r="D91" s="149" t="str">
        <f>計算過程!LS32</f>
        <v>-</v>
      </c>
      <c r="E91" s="150" t="str">
        <f>計算過程!OY32</f>
        <v>-</v>
      </c>
      <c r="F91" s="150" t="str">
        <f>計算過程!SD32</f>
        <v>-</v>
      </c>
      <c r="G91" s="149" t="str">
        <f>計算過程!IA32</f>
        <v>-</v>
      </c>
      <c r="H91" s="149" t="str">
        <f>IF(J91="-", "-", IF(①基本情報と建物情報の入力!$I54="有り", J91*室面積の比率!$B$4, J91*室面積の比率!$B$5))</f>
        <v>-</v>
      </c>
      <c r="I91" s="149" t="str">
        <f>IF(J91="-", "-", IF(①基本情報と建物情報の入力!$I54="有り", J91*室面積の比率!$C$4, 0))</f>
        <v>-</v>
      </c>
      <c r="J91" s="149" t="str">
        <f>計算過程!P32</f>
        <v>-</v>
      </c>
      <c r="K91" s="74"/>
    </row>
    <row r="92" spans="1:12" x14ac:dyDescent="0.45">
      <c r="A92" s="184">
        <f>A89+1</f>
        <v>27</v>
      </c>
      <c r="B92" s="185" t="s">
        <v>65</v>
      </c>
      <c r="C92" s="186" t="str">
        <f>IF(①基本情報と建物情報の入力!$G$22="", "妻住戸(主方位+90側)", "妻住戸（"&amp;方位!$B$3&amp;"側）")</f>
        <v>妻住戸(主方位+90側)</v>
      </c>
      <c r="D92" s="145" t="str">
        <f>計算過程!LQ33</f>
        <v>-</v>
      </c>
      <c r="E92" s="146" t="str">
        <f>計算過程!OW33</f>
        <v>-</v>
      </c>
      <c r="F92" s="146" t="str">
        <f>計算過程!SB33</f>
        <v>-</v>
      </c>
      <c r="G92" s="145" t="str">
        <f>計算過程!HY33</f>
        <v>-</v>
      </c>
      <c r="H92" s="145" t="str">
        <f>IF(J92="-", "-", IF(①基本情報と建物情報の入力!$I55="有り", J92*室面積の比率!$B$4, J92*室面積の比率!$B$5))</f>
        <v>-</v>
      </c>
      <c r="I92" s="145" t="str">
        <f>IF(J92="-", "-", IF(①基本情報と建物情報の入力!$I55="有り", J92*室面積の比率!$C$4, 0))</f>
        <v>-</v>
      </c>
      <c r="J92" s="145" t="str">
        <f>計算過程!N33</f>
        <v>-</v>
      </c>
      <c r="K92" s="74"/>
      <c r="L92" s="74"/>
    </row>
    <row r="93" spans="1:12" x14ac:dyDescent="0.45">
      <c r="A93" s="187"/>
      <c r="B93" s="188"/>
      <c r="C93" s="189" t="str">
        <f>IF(①基本情報と建物情報の入力!$G$22="", "妻住戸(主方位+270側)", "妻住戸（"&amp;方位!$D$3&amp;"側）")</f>
        <v>妻住戸(主方位+270側)</v>
      </c>
      <c r="D93" s="147" t="str">
        <f>計算過程!LR33</f>
        <v>-</v>
      </c>
      <c r="E93" s="148" t="str">
        <f>計算過程!OX33</f>
        <v>-</v>
      </c>
      <c r="F93" s="148" t="str">
        <f>計算過程!SC33</f>
        <v>-</v>
      </c>
      <c r="G93" s="147" t="str">
        <f>計算過程!HZ33</f>
        <v>-</v>
      </c>
      <c r="H93" s="147" t="str">
        <f>IF(J93="-", "-", IF(①基本情報と建物情報の入力!$I55="有り", J93*室面積の比率!$B$4, J93*室面積の比率!$B$5))</f>
        <v>-</v>
      </c>
      <c r="I93" s="147" t="str">
        <f>IF(J93="-", "-", IF(①基本情報と建物情報の入力!$I55="有り", J93*室面積の比率!$C$4, 0))</f>
        <v>-</v>
      </c>
      <c r="J93" s="147" t="str">
        <f>計算過程!O33</f>
        <v>-</v>
      </c>
      <c r="K93" s="74"/>
    </row>
    <row r="94" spans="1:12" x14ac:dyDescent="0.45">
      <c r="A94" s="190"/>
      <c r="B94" s="191"/>
      <c r="C94" s="192" t="s">
        <v>160</v>
      </c>
      <c r="D94" s="149" t="str">
        <f>計算過程!LS33</f>
        <v>-</v>
      </c>
      <c r="E94" s="150" t="str">
        <f>計算過程!OY33</f>
        <v>-</v>
      </c>
      <c r="F94" s="150" t="str">
        <f>計算過程!SD33</f>
        <v>-</v>
      </c>
      <c r="G94" s="149" t="str">
        <f>計算過程!IA33</f>
        <v>-</v>
      </c>
      <c r="H94" s="149" t="str">
        <f>IF(J94="-", "-", IF(①基本情報と建物情報の入力!$I55="有り", J94*室面積の比率!$B$4, J94*室面積の比率!$B$5))</f>
        <v>-</v>
      </c>
      <c r="I94" s="149" t="str">
        <f>IF(J94="-", "-", IF(①基本情報と建物情報の入力!$I55="有り", J94*室面積の比率!$C$4, 0))</f>
        <v>-</v>
      </c>
      <c r="J94" s="149" t="str">
        <f>計算過程!P33</f>
        <v>-</v>
      </c>
      <c r="K94" s="74"/>
    </row>
    <row r="95" spans="1:12" x14ac:dyDescent="0.45">
      <c r="A95" s="184">
        <f>A92+1</f>
        <v>28</v>
      </c>
      <c r="B95" s="185" t="s">
        <v>65</v>
      </c>
      <c r="C95" s="186" t="str">
        <f>IF(①基本情報と建物情報の入力!$G$22="", "妻住戸(主方位+90側)", "妻住戸（"&amp;方位!$B$3&amp;"側）")</f>
        <v>妻住戸(主方位+90側)</v>
      </c>
      <c r="D95" s="145" t="str">
        <f>計算過程!LQ34</f>
        <v>-</v>
      </c>
      <c r="E95" s="146" t="str">
        <f>計算過程!OW34</f>
        <v>-</v>
      </c>
      <c r="F95" s="146" t="str">
        <f>計算過程!SB34</f>
        <v>-</v>
      </c>
      <c r="G95" s="145" t="str">
        <f>計算過程!HY34</f>
        <v>-</v>
      </c>
      <c r="H95" s="145" t="str">
        <f>IF(J95="-", "-", IF(①基本情報と建物情報の入力!$I56="有り", J95*室面積の比率!$B$4, J95*室面積の比率!$B$5))</f>
        <v>-</v>
      </c>
      <c r="I95" s="145" t="str">
        <f>IF(J95="-", "-", IF(①基本情報と建物情報の入力!$I56="有り", J95*室面積の比率!$C$4, 0))</f>
        <v>-</v>
      </c>
      <c r="J95" s="145" t="str">
        <f>計算過程!N34</f>
        <v>-</v>
      </c>
      <c r="K95" s="74"/>
      <c r="L95" s="74"/>
    </row>
    <row r="96" spans="1:12" x14ac:dyDescent="0.45">
      <c r="A96" s="187"/>
      <c r="B96" s="188"/>
      <c r="C96" s="189" t="str">
        <f>IF(①基本情報と建物情報の入力!$G$22="", "妻住戸(主方位+270側)", "妻住戸（"&amp;方位!$D$3&amp;"側）")</f>
        <v>妻住戸(主方位+270側)</v>
      </c>
      <c r="D96" s="147" t="str">
        <f>計算過程!LR34</f>
        <v>-</v>
      </c>
      <c r="E96" s="148" t="str">
        <f>計算過程!OX34</f>
        <v>-</v>
      </c>
      <c r="F96" s="148" t="str">
        <f>計算過程!SC34</f>
        <v>-</v>
      </c>
      <c r="G96" s="147" t="str">
        <f>計算過程!HZ34</f>
        <v>-</v>
      </c>
      <c r="H96" s="147" t="str">
        <f>IF(J96="-", "-", IF(①基本情報と建物情報の入力!$I56="有り", J96*室面積の比率!$B$4, J96*室面積の比率!$B$5))</f>
        <v>-</v>
      </c>
      <c r="I96" s="147" t="str">
        <f>IF(J96="-", "-", IF(①基本情報と建物情報の入力!$I56="有り", J96*室面積の比率!$C$4, 0))</f>
        <v>-</v>
      </c>
      <c r="J96" s="147" t="str">
        <f>計算過程!O34</f>
        <v>-</v>
      </c>
      <c r="K96" s="74"/>
    </row>
    <row r="97" spans="1:12" x14ac:dyDescent="0.45">
      <c r="A97" s="190"/>
      <c r="B97" s="191"/>
      <c r="C97" s="192" t="s">
        <v>160</v>
      </c>
      <c r="D97" s="149" t="str">
        <f>計算過程!LS34</f>
        <v>-</v>
      </c>
      <c r="E97" s="150" t="str">
        <f>計算過程!OY34</f>
        <v>-</v>
      </c>
      <c r="F97" s="150" t="str">
        <f>計算過程!SD34</f>
        <v>-</v>
      </c>
      <c r="G97" s="149" t="str">
        <f>計算過程!IA34</f>
        <v>-</v>
      </c>
      <c r="H97" s="149" t="str">
        <f>IF(J97="-", "-", IF(①基本情報と建物情報の入力!$I56="有り", J97*室面積の比率!$B$4, J97*室面積の比率!$B$5))</f>
        <v>-</v>
      </c>
      <c r="I97" s="149" t="str">
        <f>IF(J97="-", "-", IF(①基本情報と建物情報の入力!$I56="有り", J97*室面積の比率!$C$4, 0))</f>
        <v>-</v>
      </c>
      <c r="J97" s="149" t="str">
        <f>計算過程!P34</f>
        <v>-</v>
      </c>
      <c r="K97" s="74"/>
    </row>
    <row r="98" spans="1:12" x14ac:dyDescent="0.45">
      <c r="A98" s="184">
        <f t="shared" ref="A98" si="0">A95+1</f>
        <v>29</v>
      </c>
      <c r="B98" s="185" t="s">
        <v>65</v>
      </c>
      <c r="C98" s="186" t="str">
        <f>IF(①基本情報と建物情報の入力!$G$22="", "妻住戸(主方位+90側)", "妻住戸（"&amp;方位!$B$3&amp;"側）")</f>
        <v>妻住戸(主方位+90側)</v>
      </c>
      <c r="D98" s="145" t="str">
        <f>計算過程!LQ35</f>
        <v>-</v>
      </c>
      <c r="E98" s="146" t="str">
        <f>計算過程!OW35</f>
        <v>-</v>
      </c>
      <c r="F98" s="146" t="str">
        <f>計算過程!SB35</f>
        <v>-</v>
      </c>
      <c r="G98" s="145" t="str">
        <f>計算過程!HY35</f>
        <v>-</v>
      </c>
      <c r="H98" s="145" t="str">
        <f>IF(J98="-", "-", IF(①基本情報と建物情報の入力!$I57="有り", J98*室面積の比率!$B$4, J98*室面積の比率!$B$5))</f>
        <v>-</v>
      </c>
      <c r="I98" s="145" t="str">
        <f>IF(J98="-", "-", IF(①基本情報と建物情報の入力!$I57="有り", J98*室面積の比率!$C$4, 0))</f>
        <v>-</v>
      </c>
      <c r="J98" s="145" t="str">
        <f>計算過程!N35</f>
        <v>-</v>
      </c>
      <c r="K98" s="74"/>
      <c r="L98" s="74"/>
    </row>
    <row r="99" spans="1:12" x14ac:dyDescent="0.45">
      <c r="A99" s="187"/>
      <c r="B99" s="188"/>
      <c r="C99" s="189" t="str">
        <f>IF(①基本情報と建物情報の入力!$G$22="", "妻住戸(主方位+270側)", "妻住戸（"&amp;方位!$D$3&amp;"側）")</f>
        <v>妻住戸(主方位+270側)</v>
      </c>
      <c r="D99" s="147" t="str">
        <f>計算過程!LR35</f>
        <v>-</v>
      </c>
      <c r="E99" s="148" t="str">
        <f>計算過程!OX35</f>
        <v>-</v>
      </c>
      <c r="F99" s="148" t="str">
        <f>計算過程!SC35</f>
        <v>-</v>
      </c>
      <c r="G99" s="147" t="str">
        <f>計算過程!HZ35</f>
        <v>-</v>
      </c>
      <c r="H99" s="147" t="str">
        <f>IF(J99="-", "-", IF(①基本情報と建物情報の入力!$I57="有り", J99*室面積の比率!$B$4, J99*室面積の比率!$B$5))</f>
        <v>-</v>
      </c>
      <c r="I99" s="147" t="str">
        <f>IF(J99="-", "-", IF(①基本情報と建物情報の入力!$I57="有り", J99*室面積の比率!$C$4, 0))</f>
        <v>-</v>
      </c>
      <c r="J99" s="147" t="str">
        <f>計算過程!O35</f>
        <v>-</v>
      </c>
      <c r="K99" s="74"/>
    </row>
    <row r="100" spans="1:12" x14ac:dyDescent="0.45">
      <c r="A100" s="190"/>
      <c r="B100" s="191"/>
      <c r="C100" s="192" t="s">
        <v>160</v>
      </c>
      <c r="D100" s="149" t="str">
        <f>計算過程!LS35</f>
        <v>-</v>
      </c>
      <c r="E100" s="150" t="str">
        <f>計算過程!OY35</f>
        <v>-</v>
      </c>
      <c r="F100" s="150" t="str">
        <f>計算過程!SD35</f>
        <v>-</v>
      </c>
      <c r="G100" s="149" t="str">
        <f>計算過程!IA35</f>
        <v>-</v>
      </c>
      <c r="H100" s="149" t="str">
        <f>IF(J100="-", "-", IF(①基本情報と建物情報の入力!$I57="有り", J100*室面積の比率!$B$4, J100*室面積の比率!$B$5))</f>
        <v>-</v>
      </c>
      <c r="I100" s="149" t="str">
        <f>IF(J100="-", "-", IF(①基本情報と建物情報の入力!$I57="有り", J100*室面積の比率!$C$4, 0))</f>
        <v>-</v>
      </c>
      <c r="J100" s="149" t="str">
        <f>計算過程!P35</f>
        <v>-</v>
      </c>
      <c r="K100" s="74"/>
    </row>
    <row r="101" spans="1:12" x14ac:dyDescent="0.45">
      <c r="A101" s="184">
        <f>A98+1</f>
        <v>30</v>
      </c>
      <c r="B101" s="185" t="s">
        <v>65</v>
      </c>
      <c r="C101" s="186" t="str">
        <f>IF(①基本情報と建物情報の入力!$G$22="", "妻住戸(主方位+90側)", "妻住戸（"&amp;方位!$B$3&amp;"側）")</f>
        <v>妻住戸(主方位+90側)</v>
      </c>
      <c r="D101" s="145" t="str">
        <f>計算過程!LQ36</f>
        <v>-</v>
      </c>
      <c r="E101" s="146" t="str">
        <f>計算過程!OW36</f>
        <v>-</v>
      </c>
      <c r="F101" s="146" t="str">
        <f>計算過程!SB36</f>
        <v>-</v>
      </c>
      <c r="G101" s="145" t="str">
        <f>計算過程!HY36</f>
        <v>-</v>
      </c>
      <c r="H101" s="145" t="str">
        <f>IF(J101="-", "-", IF(①基本情報と建物情報の入力!$I58="有り", J101*室面積の比率!$B$4, J101*室面積の比率!$B$5))</f>
        <v>-</v>
      </c>
      <c r="I101" s="145" t="str">
        <f>IF(J101="-", "-", IF(①基本情報と建物情報の入力!$I58="有り", J101*室面積の比率!$C$4, 0))</f>
        <v>-</v>
      </c>
      <c r="J101" s="145" t="str">
        <f>計算過程!N36</f>
        <v>-</v>
      </c>
      <c r="K101" s="74"/>
      <c r="L101" s="74"/>
    </row>
    <row r="102" spans="1:12" x14ac:dyDescent="0.45">
      <c r="A102" s="187"/>
      <c r="B102" s="188"/>
      <c r="C102" s="189" t="str">
        <f>IF(①基本情報と建物情報の入力!$G$22="", "妻住戸(主方位+270側)", "妻住戸（"&amp;方位!$D$3&amp;"側）")</f>
        <v>妻住戸(主方位+270側)</v>
      </c>
      <c r="D102" s="147" t="str">
        <f>計算過程!LR36</f>
        <v>-</v>
      </c>
      <c r="E102" s="148" t="str">
        <f>計算過程!OX36</f>
        <v>-</v>
      </c>
      <c r="F102" s="148" t="str">
        <f>計算過程!SC36</f>
        <v>-</v>
      </c>
      <c r="G102" s="147" t="str">
        <f>計算過程!HZ36</f>
        <v>-</v>
      </c>
      <c r="H102" s="147" t="str">
        <f>IF(J102="-", "-", IF(①基本情報と建物情報の入力!$I58="有り", J102*室面積の比率!$B$4, J102*室面積の比率!$B$5))</f>
        <v>-</v>
      </c>
      <c r="I102" s="147" t="str">
        <f>IF(J102="-", "-", IF(①基本情報と建物情報の入力!$I58="有り", J102*室面積の比率!$C$4, 0))</f>
        <v>-</v>
      </c>
      <c r="J102" s="147" t="str">
        <f>計算過程!O36</f>
        <v>-</v>
      </c>
      <c r="K102" s="74"/>
    </row>
    <row r="103" spans="1:12" x14ac:dyDescent="0.45">
      <c r="A103" s="190"/>
      <c r="B103" s="191"/>
      <c r="C103" s="192" t="s">
        <v>160</v>
      </c>
      <c r="D103" s="149" t="str">
        <f>計算過程!LS36</f>
        <v>-</v>
      </c>
      <c r="E103" s="150" t="str">
        <f>計算過程!OY36</f>
        <v>-</v>
      </c>
      <c r="F103" s="150" t="str">
        <f>計算過程!SD36</f>
        <v>-</v>
      </c>
      <c r="G103" s="149" t="str">
        <f>計算過程!IA36</f>
        <v>-</v>
      </c>
      <c r="H103" s="149" t="str">
        <f>IF(J103="-", "-", IF(①基本情報と建物情報の入力!$I58="有り", J103*室面積の比率!$B$4, J103*室面積の比率!$B$5))</f>
        <v>-</v>
      </c>
      <c r="I103" s="149" t="str">
        <f>IF(J103="-", "-", IF(①基本情報と建物情報の入力!$I58="有り", J103*室面積の比率!$C$4, 0))</f>
        <v>-</v>
      </c>
      <c r="J103" s="149" t="str">
        <f>計算過程!P36</f>
        <v>-</v>
      </c>
      <c r="K103" s="74"/>
    </row>
    <row r="104" spans="1:12" x14ac:dyDescent="0.45">
      <c r="K104" s="74"/>
    </row>
    <row r="105" spans="1:12" x14ac:dyDescent="0.45">
      <c r="K105" s="74"/>
    </row>
    <row r="106" spans="1:12" x14ac:dyDescent="0.45">
      <c r="K106" s="74"/>
    </row>
    <row r="107" spans="1:12" x14ac:dyDescent="0.45">
      <c r="K107" s="74"/>
    </row>
    <row r="108" spans="1:12" x14ac:dyDescent="0.45">
      <c r="K108" s="74"/>
    </row>
    <row r="109" spans="1:12" x14ac:dyDescent="0.45">
      <c r="K109" s="74"/>
    </row>
    <row r="110" spans="1:12" x14ac:dyDescent="0.45">
      <c r="K110" s="74"/>
    </row>
    <row r="111" spans="1:12" x14ac:dyDescent="0.45">
      <c r="K111" s="74"/>
    </row>
    <row r="112" spans="1:12" x14ac:dyDescent="0.45">
      <c r="K112" s="74"/>
    </row>
    <row r="113" spans="11:11" x14ac:dyDescent="0.45">
      <c r="K113" s="74"/>
    </row>
    <row r="114" spans="11:11" x14ac:dyDescent="0.45">
      <c r="K114" s="74"/>
    </row>
    <row r="115" spans="11:11" x14ac:dyDescent="0.45">
      <c r="K115" s="74"/>
    </row>
    <row r="116" spans="11:11" x14ac:dyDescent="0.45">
      <c r="K116" s="74"/>
    </row>
    <row r="117" spans="11:11" x14ac:dyDescent="0.45">
      <c r="K117" s="74"/>
    </row>
    <row r="118" spans="11:11" x14ac:dyDescent="0.45">
      <c r="K118" s="74"/>
    </row>
    <row r="119" spans="11:11" x14ac:dyDescent="0.45">
      <c r="K119" s="74"/>
    </row>
    <row r="120" spans="11:11" x14ac:dyDescent="0.45">
      <c r="K120" s="74"/>
    </row>
    <row r="121" spans="11:11" x14ac:dyDescent="0.45">
      <c r="K121" s="74"/>
    </row>
    <row r="122" spans="11:11" x14ac:dyDescent="0.45">
      <c r="K122" s="74"/>
    </row>
    <row r="123" spans="11:11" x14ac:dyDescent="0.45">
      <c r="K123" s="74"/>
    </row>
    <row r="124" spans="11:11" x14ac:dyDescent="0.45">
      <c r="K124" s="74"/>
    </row>
    <row r="125" spans="11:11" x14ac:dyDescent="0.45">
      <c r="K125" s="74"/>
    </row>
    <row r="126" spans="11:11" x14ac:dyDescent="0.45">
      <c r="K126" s="74"/>
    </row>
    <row r="127" spans="11:11" x14ac:dyDescent="0.45">
      <c r="K127" s="74"/>
    </row>
    <row r="128" spans="11:11" x14ac:dyDescent="0.45">
      <c r="K128" s="74"/>
    </row>
    <row r="129" spans="11:11" x14ac:dyDescent="0.45">
      <c r="K129" s="74"/>
    </row>
    <row r="130" spans="11:11" x14ac:dyDescent="0.45">
      <c r="K130" s="74"/>
    </row>
    <row r="131" spans="11:11" x14ac:dyDescent="0.45">
      <c r="K131" s="74"/>
    </row>
    <row r="132" spans="11:11" x14ac:dyDescent="0.45">
      <c r="K132" s="74"/>
    </row>
    <row r="133" spans="11:11" x14ac:dyDescent="0.45">
      <c r="K133" s="74"/>
    </row>
    <row r="134" spans="11:11" x14ac:dyDescent="0.45">
      <c r="K134" s="74"/>
    </row>
    <row r="135" spans="11:11" x14ac:dyDescent="0.45">
      <c r="K135" s="74"/>
    </row>
    <row r="136" spans="11:11" x14ac:dyDescent="0.45">
      <c r="K136" s="74"/>
    </row>
    <row r="137" spans="11:11" x14ac:dyDescent="0.45">
      <c r="K137" s="74"/>
    </row>
    <row r="138" spans="11:11" x14ac:dyDescent="0.45">
      <c r="K138" s="74"/>
    </row>
    <row r="139" spans="11:11" x14ac:dyDescent="0.45">
      <c r="K139" s="74"/>
    </row>
  </sheetData>
  <sheetProtection algorithmName="SHA-512" hashValue="D7ebbF9bHYwVuzOTCIaUjx3GglRzv4neV4MGB/3Aj8Vwp+Oloff11h/EMzCSdoIXGvMR8peyNZnC6NFNJYbxnw==" saltValue="r8eQ1fH+d05zlq924MMn3A==" spinCount="100000" sheet="1" objects="1" scenarios="1"/>
  <mergeCells count="4">
    <mergeCell ref="A10:B13"/>
    <mergeCell ref="C10:C13"/>
    <mergeCell ref="B4:J4"/>
    <mergeCell ref="C5:J5"/>
  </mergeCells>
  <phoneticPr fontId="1"/>
  <hyperlinks>
    <hyperlink ref="C5:J5" r:id="rId1" display="「エネルギー省性能計算プログラム（住宅版）」はこちら" xr:uid="{A4A59448-6AB1-44C6-8599-861A46234376}"/>
  </hyperlinks>
  <pageMargins left="0.70866141732283472" right="0.70866141732283472" top="0.74803149606299213" bottom="0.74803149606299213" header="0.31496062992125984" footer="0.31496062992125984"/>
  <pageSetup paperSize="9" scale="71" orientation="portrait" blackAndWhite="1" horizontalDpi="1200" verticalDpi="1200" r:id="rId2"/>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expression" priority="31" id="{4E9727E4-D588-4D41-8E5A-677DAA1C77A7}">
            <xm:f>$A$14&lt;=①基本情報と建物情報の入力!$G$20</xm:f>
            <x14:dxf>
              <fill>
                <patternFill>
                  <bgColor theme="9" tint="0.79998168889431442"/>
                </patternFill>
              </fill>
            </x14:dxf>
          </x14:cfRule>
          <xm:sqref>D14:J16</xm:sqref>
        </x14:conditionalFormatting>
        <x14:conditionalFormatting xmlns:xm="http://schemas.microsoft.com/office/excel/2006/main">
          <x14:cfRule type="expression" priority="30" id="{3BC276CF-6526-4F3D-85BE-969708E7CE2E}">
            <xm:f>$A$17&lt;=①基本情報と建物情報の入力!$G$20</xm:f>
            <x14:dxf>
              <fill>
                <patternFill>
                  <bgColor theme="9" tint="0.79998168889431442"/>
                </patternFill>
              </fill>
            </x14:dxf>
          </x14:cfRule>
          <xm:sqref>D17:J19</xm:sqref>
        </x14:conditionalFormatting>
        <x14:conditionalFormatting xmlns:xm="http://schemas.microsoft.com/office/excel/2006/main">
          <x14:cfRule type="expression" priority="29" id="{9BCEA52F-60A1-454B-B3EE-F203EC9699EA}">
            <xm:f>$A$20&lt;=①基本情報と建物情報の入力!$G$20</xm:f>
            <x14:dxf>
              <fill>
                <patternFill>
                  <bgColor theme="9" tint="0.79998168889431442"/>
                </patternFill>
              </fill>
            </x14:dxf>
          </x14:cfRule>
          <xm:sqref>D20:J22</xm:sqref>
        </x14:conditionalFormatting>
        <x14:conditionalFormatting xmlns:xm="http://schemas.microsoft.com/office/excel/2006/main">
          <x14:cfRule type="expression" priority="28" id="{DAFC4588-E569-4E35-9E76-EC04E086C0CD}">
            <xm:f>$A$23&lt;=①基本情報と建物情報の入力!$G$20</xm:f>
            <x14:dxf>
              <fill>
                <patternFill>
                  <bgColor theme="9" tint="0.79998168889431442"/>
                </patternFill>
              </fill>
            </x14:dxf>
          </x14:cfRule>
          <xm:sqref>D23:J25</xm:sqref>
        </x14:conditionalFormatting>
        <x14:conditionalFormatting xmlns:xm="http://schemas.microsoft.com/office/excel/2006/main">
          <x14:cfRule type="expression" priority="27" id="{FE21AEBB-E8B1-4EF8-8B0D-5CBF64882938}">
            <xm:f>$A$26&lt;=①基本情報と建物情報の入力!$G$20</xm:f>
            <x14:dxf>
              <fill>
                <patternFill>
                  <bgColor theme="9" tint="0.79998168889431442"/>
                </patternFill>
              </fill>
            </x14:dxf>
          </x14:cfRule>
          <xm:sqref>D26:J28</xm:sqref>
        </x14:conditionalFormatting>
        <x14:conditionalFormatting xmlns:xm="http://schemas.microsoft.com/office/excel/2006/main">
          <x14:cfRule type="expression" priority="26" id="{744F3B45-19B6-40E6-9464-96C803A4817C}">
            <xm:f>$A$29&lt;=①基本情報と建物情報の入力!$G$20</xm:f>
            <x14:dxf>
              <fill>
                <patternFill>
                  <bgColor theme="9" tint="0.79998168889431442"/>
                </patternFill>
              </fill>
            </x14:dxf>
          </x14:cfRule>
          <xm:sqref>D29:J31</xm:sqref>
        </x14:conditionalFormatting>
        <x14:conditionalFormatting xmlns:xm="http://schemas.microsoft.com/office/excel/2006/main">
          <x14:cfRule type="expression" priority="25" id="{E317C5C8-3EF8-4DDC-9F56-98F8A1A23EEB}">
            <xm:f>$A$32&lt;=①基本情報と建物情報の入力!$G$20</xm:f>
            <x14:dxf>
              <fill>
                <patternFill>
                  <bgColor theme="9" tint="0.79998168889431442"/>
                </patternFill>
              </fill>
            </x14:dxf>
          </x14:cfRule>
          <xm:sqref>D32:J34</xm:sqref>
        </x14:conditionalFormatting>
        <x14:conditionalFormatting xmlns:xm="http://schemas.microsoft.com/office/excel/2006/main">
          <x14:cfRule type="expression" priority="24" id="{4AB71111-CC49-4330-87C6-9DA5CF77EC58}">
            <xm:f>$A$35&lt;=①基本情報と建物情報の入力!$G$20</xm:f>
            <x14:dxf>
              <fill>
                <patternFill>
                  <bgColor theme="9" tint="0.79998168889431442"/>
                </patternFill>
              </fill>
            </x14:dxf>
          </x14:cfRule>
          <xm:sqref>D35:J37</xm:sqref>
        </x14:conditionalFormatting>
        <x14:conditionalFormatting xmlns:xm="http://schemas.microsoft.com/office/excel/2006/main">
          <x14:cfRule type="expression" priority="22" id="{5EDC9130-E685-41CF-8BFE-6BCA07540754}">
            <xm:f>$A$38&lt;=①基本情報と建物情報の入力!$G$20</xm:f>
            <x14:dxf>
              <fill>
                <patternFill>
                  <bgColor theme="9" tint="0.79998168889431442"/>
                </patternFill>
              </fill>
            </x14:dxf>
          </x14:cfRule>
          <x14:cfRule type="expression" priority="23" id="{9036C608-BD2E-4766-B97A-F0138ADEE908}">
            <xm:f>$A$38&lt;=①基本情報と建物情報の入力!$G$20</xm:f>
            <x14:dxf>
              <fill>
                <patternFill>
                  <bgColor theme="9" tint="0.79998168889431442"/>
                </patternFill>
              </fill>
            </x14:dxf>
          </x14:cfRule>
          <xm:sqref>D38:J40</xm:sqref>
        </x14:conditionalFormatting>
        <x14:conditionalFormatting xmlns:xm="http://schemas.microsoft.com/office/excel/2006/main">
          <x14:cfRule type="expression" priority="21" id="{5F00C4C5-7E0F-4B09-AB85-2C31FCCC4AC8}">
            <xm:f>$A$41&lt;=①基本情報と建物情報の入力!$G$20</xm:f>
            <x14:dxf>
              <fill>
                <patternFill>
                  <bgColor theme="9" tint="0.79998168889431442"/>
                </patternFill>
              </fill>
            </x14:dxf>
          </x14:cfRule>
          <xm:sqref>D41:J43</xm:sqref>
        </x14:conditionalFormatting>
        <x14:conditionalFormatting xmlns:xm="http://schemas.microsoft.com/office/excel/2006/main">
          <x14:cfRule type="expression" priority="20" id="{B4731161-21B8-496D-B171-DD5C7B2923F0}">
            <xm:f>$A$44&lt;=①基本情報と建物情報の入力!$G$20</xm:f>
            <x14:dxf>
              <fill>
                <patternFill>
                  <bgColor theme="9" tint="0.79998168889431442"/>
                </patternFill>
              </fill>
            </x14:dxf>
          </x14:cfRule>
          <xm:sqref>D44:J46</xm:sqref>
        </x14:conditionalFormatting>
        <x14:conditionalFormatting xmlns:xm="http://schemas.microsoft.com/office/excel/2006/main">
          <x14:cfRule type="expression" priority="19" id="{C782D366-AE39-4EFD-845D-54268A24D0AE}">
            <xm:f>$A$47&lt;=①基本情報と建物情報の入力!$G$20</xm:f>
            <x14:dxf>
              <fill>
                <patternFill>
                  <bgColor theme="9" tint="0.79998168889431442"/>
                </patternFill>
              </fill>
            </x14:dxf>
          </x14:cfRule>
          <xm:sqref>D47:J49</xm:sqref>
        </x14:conditionalFormatting>
        <x14:conditionalFormatting xmlns:xm="http://schemas.microsoft.com/office/excel/2006/main">
          <x14:cfRule type="expression" priority="18" id="{4F040BD5-7AA7-4E1B-A885-B87AEFCA8F15}">
            <xm:f>$A$50&lt;=①基本情報と建物情報の入力!$G$20</xm:f>
            <x14:dxf>
              <fill>
                <patternFill>
                  <bgColor theme="9" tint="0.79998168889431442"/>
                </patternFill>
              </fill>
            </x14:dxf>
          </x14:cfRule>
          <xm:sqref>D50:J52</xm:sqref>
        </x14:conditionalFormatting>
        <x14:conditionalFormatting xmlns:xm="http://schemas.microsoft.com/office/excel/2006/main">
          <x14:cfRule type="expression" priority="17" id="{D14A4B99-4B56-43B9-9281-07801A9DA6BA}">
            <xm:f>$A$53&lt;=①基本情報と建物情報の入力!$G$20</xm:f>
            <x14:dxf>
              <fill>
                <patternFill>
                  <bgColor theme="9" tint="0.79998168889431442"/>
                </patternFill>
              </fill>
            </x14:dxf>
          </x14:cfRule>
          <xm:sqref>D53:J55</xm:sqref>
        </x14:conditionalFormatting>
        <x14:conditionalFormatting xmlns:xm="http://schemas.microsoft.com/office/excel/2006/main">
          <x14:cfRule type="expression" priority="16" id="{D259A781-F08A-4184-A010-972EB33CA31E}">
            <xm:f>$A$56&lt;=①基本情報と建物情報の入力!$G$20</xm:f>
            <x14:dxf>
              <fill>
                <patternFill>
                  <bgColor theme="9" tint="0.79998168889431442"/>
                </patternFill>
              </fill>
            </x14:dxf>
          </x14:cfRule>
          <xm:sqref>D56:J58</xm:sqref>
        </x14:conditionalFormatting>
        <x14:conditionalFormatting xmlns:xm="http://schemas.microsoft.com/office/excel/2006/main">
          <x14:cfRule type="expression" priority="15" id="{9DADE3B7-70D2-46C2-804E-C50E4D56D855}">
            <xm:f>$A$59&lt;=①基本情報と建物情報の入力!$G$20</xm:f>
            <x14:dxf>
              <fill>
                <patternFill>
                  <bgColor theme="9" tint="0.79998168889431442"/>
                </patternFill>
              </fill>
            </x14:dxf>
          </x14:cfRule>
          <xm:sqref>D59:J61</xm:sqref>
        </x14:conditionalFormatting>
        <x14:conditionalFormatting xmlns:xm="http://schemas.microsoft.com/office/excel/2006/main">
          <x14:cfRule type="expression" priority="14" id="{1C3C1C24-6D9A-4C58-BF6B-5AEE0C2C44E7}">
            <xm:f>$A$62&lt;=①基本情報と建物情報の入力!$G$20</xm:f>
            <x14:dxf>
              <fill>
                <patternFill>
                  <bgColor theme="9" tint="0.79998168889431442"/>
                </patternFill>
              </fill>
            </x14:dxf>
          </x14:cfRule>
          <xm:sqref>D62:J64</xm:sqref>
        </x14:conditionalFormatting>
        <x14:conditionalFormatting xmlns:xm="http://schemas.microsoft.com/office/excel/2006/main">
          <x14:cfRule type="expression" priority="13" id="{6294E850-C44F-4ECC-979F-1940F329F6B4}">
            <xm:f>$A$65&lt;=①基本情報と建物情報の入力!$G$20</xm:f>
            <x14:dxf>
              <fill>
                <patternFill>
                  <bgColor theme="9" tint="0.79998168889431442"/>
                </patternFill>
              </fill>
            </x14:dxf>
          </x14:cfRule>
          <xm:sqref>D65:J67</xm:sqref>
        </x14:conditionalFormatting>
        <x14:conditionalFormatting xmlns:xm="http://schemas.microsoft.com/office/excel/2006/main">
          <x14:cfRule type="expression" priority="12" id="{EEE942B9-C438-4124-8203-A2AB125E8921}">
            <xm:f>$A$68&lt;=①基本情報と建物情報の入力!$G$20</xm:f>
            <x14:dxf>
              <fill>
                <patternFill>
                  <bgColor theme="9" tint="0.79998168889431442"/>
                </patternFill>
              </fill>
            </x14:dxf>
          </x14:cfRule>
          <xm:sqref>D68:J70</xm:sqref>
        </x14:conditionalFormatting>
        <x14:conditionalFormatting xmlns:xm="http://schemas.microsoft.com/office/excel/2006/main">
          <x14:cfRule type="expression" priority="11" id="{A0C41305-1EA2-4B6D-BCDF-D8C72E89F8AD}">
            <xm:f>$A$71&lt;=①基本情報と建物情報の入力!$G$20</xm:f>
            <x14:dxf>
              <fill>
                <patternFill>
                  <bgColor theme="9" tint="0.79998168889431442"/>
                </patternFill>
              </fill>
            </x14:dxf>
          </x14:cfRule>
          <xm:sqref>D71:J73</xm:sqref>
        </x14:conditionalFormatting>
        <x14:conditionalFormatting xmlns:xm="http://schemas.microsoft.com/office/excel/2006/main">
          <x14:cfRule type="expression" priority="10" id="{39A0D920-A0C9-45EB-AD6A-38E5C8B16866}">
            <xm:f>$A$74&lt;=①基本情報と建物情報の入力!$G$20</xm:f>
            <x14:dxf>
              <fill>
                <patternFill>
                  <bgColor theme="9" tint="0.79998168889431442"/>
                </patternFill>
              </fill>
            </x14:dxf>
          </x14:cfRule>
          <xm:sqref>D74:J76</xm:sqref>
        </x14:conditionalFormatting>
        <x14:conditionalFormatting xmlns:xm="http://schemas.microsoft.com/office/excel/2006/main">
          <x14:cfRule type="expression" priority="9" id="{9137C390-A01C-48AA-B42E-536E89EB197F}">
            <xm:f>$A$77&lt;=①基本情報と建物情報の入力!$G$20</xm:f>
            <x14:dxf>
              <fill>
                <patternFill>
                  <bgColor theme="9" tint="0.79998168889431442"/>
                </patternFill>
              </fill>
            </x14:dxf>
          </x14:cfRule>
          <xm:sqref>D77:J79</xm:sqref>
        </x14:conditionalFormatting>
        <x14:conditionalFormatting xmlns:xm="http://schemas.microsoft.com/office/excel/2006/main">
          <x14:cfRule type="expression" priority="8" id="{1411E845-4CB8-4C27-BE72-3C91973EF244}">
            <xm:f>$A$80&lt;=①基本情報と建物情報の入力!$G$20</xm:f>
            <x14:dxf>
              <fill>
                <patternFill>
                  <bgColor theme="9" tint="0.79998168889431442"/>
                </patternFill>
              </fill>
            </x14:dxf>
          </x14:cfRule>
          <xm:sqref>D80:J82</xm:sqref>
        </x14:conditionalFormatting>
        <x14:conditionalFormatting xmlns:xm="http://schemas.microsoft.com/office/excel/2006/main">
          <x14:cfRule type="expression" priority="7" id="{9832BCFB-65F8-4689-98EC-4CD2573A6526}">
            <xm:f>$A$83&lt;=①基本情報と建物情報の入力!$G$20</xm:f>
            <x14:dxf>
              <fill>
                <patternFill>
                  <bgColor theme="9" tint="0.79998168889431442"/>
                </patternFill>
              </fill>
            </x14:dxf>
          </x14:cfRule>
          <xm:sqref>D83:J85</xm:sqref>
        </x14:conditionalFormatting>
        <x14:conditionalFormatting xmlns:xm="http://schemas.microsoft.com/office/excel/2006/main">
          <x14:cfRule type="expression" priority="6" id="{823E047C-74D1-4B74-8DA0-E848F7AE81B6}">
            <xm:f>$A$86&lt;=①基本情報と建物情報の入力!$G$20</xm:f>
            <x14:dxf>
              <fill>
                <patternFill>
                  <bgColor theme="9" tint="0.79998168889431442"/>
                </patternFill>
              </fill>
            </x14:dxf>
          </x14:cfRule>
          <xm:sqref>D86:J88</xm:sqref>
        </x14:conditionalFormatting>
        <x14:conditionalFormatting xmlns:xm="http://schemas.microsoft.com/office/excel/2006/main">
          <x14:cfRule type="expression" priority="5" id="{945D8133-3F3B-4FA7-A63A-537252187FA8}">
            <xm:f>$A$89&lt;=①基本情報と建物情報の入力!$G$20</xm:f>
            <x14:dxf>
              <fill>
                <patternFill>
                  <bgColor theme="9" tint="0.79998168889431442"/>
                </patternFill>
              </fill>
            </x14:dxf>
          </x14:cfRule>
          <xm:sqref>D89:J91</xm:sqref>
        </x14:conditionalFormatting>
        <x14:conditionalFormatting xmlns:xm="http://schemas.microsoft.com/office/excel/2006/main">
          <x14:cfRule type="expression" priority="4" id="{DF1E3EF7-E66E-44C4-ABE4-84760E6C2FE0}">
            <xm:f>$A$92&lt;=①基本情報と建物情報の入力!$G$20</xm:f>
            <x14:dxf>
              <fill>
                <patternFill>
                  <bgColor theme="9" tint="0.79998168889431442"/>
                </patternFill>
              </fill>
            </x14:dxf>
          </x14:cfRule>
          <xm:sqref>D92:J94</xm:sqref>
        </x14:conditionalFormatting>
        <x14:conditionalFormatting xmlns:xm="http://schemas.microsoft.com/office/excel/2006/main">
          <x14:cfRule type="expression" priority="3" id="{8C370B57-3EA3-452C-887A-E14EF0CF9181}">
            <xm:f>$A$95&lt;=①基本情報と建物情報の入力!$G$20</xm:f>
            <x14:dxf>
              <fill>
                <patternFill>
                  <bgColor theme="9" tint="0.79998168889431442"/>
                </patternFill>
              </fill>
            </x14:dxf>
          </x14:cfRule>
          <xm:sqref>D95:J97</xm:sqref>
        </x14:conditionalFormatting>
        <x14:conditionalFormatting xmlns:xm="http://schemas.microsoft.com/office/excel/2006/main">
          <x14:cfRule type="expression" priority="2" id="{769C317C-3601-4C89-83ED-C6333BA8E374}">
            <xm:f>$A$98&lt;=①基本情報と建物情報の入力!$G$20</xm:f>
            <x14:dxf>
              <fill>
                <patternFill>
                  <bgColor theme="9" tint="0.79998168889431442"/>
                </patternFill>
              </fill>
            </x14:dxf>
          </x14:cfRule>
          <xm:sqref>D98:J100</xm:sqref>
        </x14:conditionalFormatting>
        <x14:conditionalFormatting xmlns:xm="http://schemas.microsoft.com/office/excel/2006/main">
          <x14:cfRule type="expression" priority="1" id="{02B31453-902E-42AD-A837-33EBE5118AFD}">
            <xm:f>$A$101&lt;=①基本情報と建物情報の入力!$G$20</xm:f>
            <x14:dxf>
              <fill>
                <patternFill>
                  <bgColor theme="9" tint="0.79998168889431442"/>
                </patternFill>
              </fill>
            </x14:dxf>
          </x14:cfRule>
          <xm:sqref>D101:J103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DD52-664B-4102-8A44-EE44070103F5}">
  <sheetPr codeName="Sheet3"/>
  <dimension ref="A1:H111"/>
  <sheetViews>
    <sheetView showGridLines="0" zoomScale="85" zoomScaleNormal="85" workbookViewId="0">
      <pane ySplit="8" topLeftCell="A9" activePane="bottomLeft" state="frozen"/>
      <selection pane="bottomLeft" activeCell="J13" sqref="J13"/>
    </sheetView>
  </sheetViews>
  <sheetFormatPr defaultColWidth="9.453125" defaultRowHeight="16.2" x14ac:dyDescent="0.45"/>
  <cols>
    <col min="1" max="1" width="3.7265625" style="67" bestFit="1" customWidth="1"/>
    <col min="2" max="2" width="3.36328125" style="67" bestFit="1" customWidth="1"/>
    <col min="3" max="3" width="20.453125" style="67" bestFit="1" customWidth="1"/>
    <col min="4" max="4" width="3.08984375" style="67" bestFit="1" customWidth="1"/>
    <col min="5" max="8" width="22.26953125" style="67" customWidth="1"/>
    <col min="9" max="16384" width="9.453125" style="67"/>
  </cols>
  <sheetData>
    <row r="1" spans="1:8" ht="21.6" x14ac:dyDescent="0.45">
      <c r="A1" s="119" t="str">
        <f>①基本情報と建物情報の入力!A1</f>
        <v>フロア入力法による共同住宅の評価シート Ver. 02</v>
      </c>
    </row>
    <row r="2" spans="1:8" x14ac:dyDescent="0.45">
      <c r="A2" s="80"/>
    </row>
    <row r="3" spans="1:8" customFormat="1" ht="19.2" x14ac:dyDescent="0.45">
      <c r="A3" s="139" t="s">
        <v>783</v>
      </c>
    </row>
    <row r="4" spans="1:8" customFormat="1" ht="19.2" x14ac:dyDescent="0.45">
      <c r="A4" s="139"/>
      <c r="B4" s="302" t="s">
        <v>784</v>
      </c>
    </row>
    <row r="5" spans="1:8" customFormat="1" x14ac:dyDescent="0.45">
      <c r="B5" s="302"/>
      <c r="C5" s="303" t="s">
        <v>21</v>
      </c>
      <c r="D5" t="s">
        <v>785</v>
      </c>
      <c r="E5" s="342" t="s">
        <v>786</v>
      </c>
      <c r="F5" s="343"/>
      <c r="G5" s="140"/>
    </row>
    <row r="6" spans="1:8" customFormat="1" x14ac:dyDescent="0.45">
      <c r="B6" s="302"/>
      <c r="C6" s="303" t="s">
        <v>808</v>
      </c>
      <c r="D6" t="s">
        <v>785</v>
      </c>
      <c r="E6" s="344" t="s">
        <v>787</v>
      </c>
      <c r="F6" s="344"/>
      <c r="G6" s="140"/>
    </row>
    <row r="7" spans="1:8" customFormat="1" x14ac:dyDescent="0.45">
      <c r="B7" t="s">
        <v>220</v>
      </c>
    </row>
    <row r="8" spans="1:8" customFormat="1" x14ac:dyDescent="0.45">
      <c r="A8" s="124"/>
      <c r="B8" s="124" t="s">
        <v>809</v>
      </c>
    </row>
    <row r="9" spans="1:8" s="3" customFormat="1" x14ac:dyDescent="0.45">
      <c r="E9"/>
      <c r="F9"/>
      <c r="G9"/>
      <c r="H9"/>
    </row>
    <row r="10" spans="1:8" customFormat="1" x14ac:dyDescent="0.45">
      <c r="A10" s="140" t="s">
        <v>21</v>
      </c>
      <c r="F10" s="140"/>
      <c r="H10" s="140"/>
    </row>
    <row r="11" spans="1:8" s="58" customFormat="1" x14ac:dyDescent="0.45">
      <c r="A11" s="337" t="s">
        <v>1</v>
      </c>
      <c r="B11" s="338"/>
      <c r="C11" s="349" t="s">
        <v>20</v>
      </c>
      <c r="D11" s="346"/>
      <c r="E11" s="345" t="s">
        <v>148</v>
      </c>
      <c r="F11" s="346"/>
      <c r="G11" s="345" t="s">
        <v>149</v>
      </c>
      <c r="H11" s="346"/>
    </row>
    <row r="12" spans="1:8" s="90" customFormat="1" x14ac:dyDescent="0.45">
      <c r="A12" s="338"/>
      <c r="B12" s="338"/>
      <c r="C12" s="347"/>
      <c r="D12" s="348"/>
      <c r="E12" s="347" t="s">
        <v>788</v>
      </c>
      <c r="F12" s="348"/>
      <c r="G12" s="347" t="s">
        <v>789</v>
      </c>
      <c r="H12" s="348"/>
    </row>
    <row r="13" spans="1:8" s="90" customFormat="1" x14ac:dyDescent="0.45">
      <c r="A13" s="338"/>
      <c r="B13" s="338"/>
      <c r="C13" s="347"/>
      <c r="D13" s="348"/>
      <c r="E13" s="78" t="s">
        <v>154</v>
      </c>
      <c r="F13" s="78" t="s">
        <v>790</v>
      </c>
      <c r="G13" s="78" t="s">
        <v>154</v>
      </c>
      <c r="H13" s="78" t="s">
        <v>790</v>
      </c>
    </row>
    <row r="14" spans="1:8" s="58" customFormat="1" x14ac:dyDescent="0.45">
      <c r="A14" s="338"/>
      <c r="B14" s="338"/>
      <c r="C14" s="332"/>
      <c r="D14" s="350"/>
      <c r="E14" s="79" t="s">
        <v>219</v>
      </c>
      <c r="F14" s="79" t="s">
        <v>219</v>
      </c>
      <c r="G14" s="79" t="s">
        <v>219</v>
      </c>
      <c r="H14" s="79" t="s">
        <v>219</v>
      </c>
    </row>
    <row r="15" spans="1:8" s="9" customFormat="1" x14ac:dyDescent="0.45">
      <c r="A15" s="193">
        <v>1</v>
      </c>
      <c r="B15" s="194" t="s">
        <v>65</v>
      </c>
      <c r="C15" s="362" t="str">
        <f>IF(①基本情報と建物情報の入力!$G$22="", "妻住戸(主方位+90側)","妻住戸（"&amp;方位!$B$3&amp;"側）")</f>
        <v>妻住戸(主方位+90側)</v>
      </c>
      <c r="D15" s="363"/>
      <c r="E15" s="294"/>
      <c r="F15" s="294"/>
      <c r="G15" s="294"/>
      <c r="H15" s="51" t="str">
        <f>IF(F15="","", F15)</f>
        <v/>
      </c>
    </row>
    <row r="16" spans="1:8" s="58" customFormat="1" x14ac:dyDescent="0.45">
      <c r="A16" s="195"/>
      <c r="B16" s="196"/>
      <c r="C16" s="364" t="str">
        <f>IF(①基本情報と建物情報の入力!$G$22="", "妻住戸(主方位+270側)", "妻住戸（"&amp;方位!$D$3&amp;"側）")</f>
        <v>妻住戸(主方位+270側)</v>
      </c>
      <c r="D16" s="365"/>
      <c r="E16" s="295"/>
      <c r="F16" s="295"/>
      <c r="G16" s="295"/>
      <c r="H16" s="52" t="str">
        <f>IF(F16="","", F16)</f>
        <v/>
      </c>
    </row>
    <row r="17" spans="1:8" s="58" customFormat="1" x14ac:dyDescent="0.45">
      <c r="A17" s="197"/>
      <c r="B17" s="198"/>
      <c r="C17" s="366" t="s">
        <v>19</v>
      </c>
      <c r="D17" s="367"/>
      <c r="E17" s="296"/>
      <c r="F17" s="296"/>
      <c r="G17" s="296"/>
      <c r="H17" s="53" t="str">
        <f>IF(F17="","", F17)</f>
        <v/>
      </c>
    </row>
    <row r="18" spans="1:8" s="58" customFormat="1" x14ac:dyDescent="0.45">
      <c r="A18" s="193">
        <f>A15+1</f>
        <v>2</v>
      </c>
      <c r="B18" s="194" t="s">
        <v>65</v>
      </c>
      <c r="C18" s="362" t="str">
        <f>IF(①基本情報と建物情報の入力!$G$22="", "妻住戸(主方位+90側)", "妻住戸（"&amp;方位!$B$3&amp;"側）")</f>
        <v>妻住戸(主方位+90側)</v>
      </c>
      <c r="D18" s="363"/>
      <c r="E18" s="294"/>
      <c r="F18" s="294"/>
      <c r="G18" s="294"/>
      <c r="H18" s="51" t="str">
        <f t="shared" ref="H18:H78" si="0">IF(F18="","", F18)</f>
        <v/>
      </c>
    </row>
    <row r="19" spans="1:8" s="58" customFormat="1" x14ac:dyDescent="0.45">
      <c r="A19" s="195"/>
      <c r="B19" s="196"/>
      <c r="C19" s="364" t="str">
        <f>IF(①基本情報と建物情報の入力!$G$22="", "妻住戸(主方位+270側)", "妻住戸（"&amp;方位!$D$3&amp;"側）")</f>
        <v>妻住戸(主方位+270側)</v>
      </c>
      <c r="D19" s="365"/>
      <c r="E19" s="295"/>
      <c r="F19" s="295"/>
      <c r="G19" s="295"/>
      <c r="H19" s="52" t="str">
        <f>IF(F19="","", F19)</f>
        <v/>
      </c>
    </row>
    <row r="20" spans="1:8" s="58" customFormat="1" x14ac:dyDescent="0.45">
      <c r="A20" s="197"/>
      <c r="B20" s="198"/>
      <c r="C20" s="366" t="s">
        <v>19</v>
      </c>
      <c r="D20" s="367"/>
      <c r="E20" s="296"/>
      <c r="F20" s="296"/>
      <c r="G20" s="296"/>
      <c r="H20" s="53" t="str">
        <f>IF(F20="","", F20)</f>
        <v/>
      </c>
    </row>
    <row r="21" spans="1:8" s="58" customFormat="1" x14ac:dyDescent="0.45">
      <c r="A21" s="193">
        <f>A18+1</f>
        <v>3</v>
      </c>
      <c r="B21" s="194" t="s">
        <v>65</v>
      </c>
      <c r="C21" s="362" t="str">
        <f>IF(①基本情報と建物情報の入力!$G$22="", "妻住戸(主方位+90側)", "妻住戸（"&amp;方位!$B$3&amp;"側）")</f>
        <v>妻住戸(主方位+90側)</v>
      </c>
      <c r="D21" s="363"/>
      <c r="E21" s="294"/>
      <c r="F21" s="294"/>
      <c r="G21" s="294"/>
      <c r="H21" s="51" t="str">
        <f t="shared" si="0"/>
        <v/>
      </c>
    </row>
    <row r="22" spans="1:8" s="58" customFormat="1" x14ac:dyDescent="0.45">
      <c r="A22" s="195"/>
      <c r="B22" s="196"/>
      <c r="C22" s="364" t="str">
        <f>IF(①基本情報と建物情報の入力!$G$22="", "妻住戸(主方位+270側)", "妻住戸（"&amp;方位!$D$3&amp;"側）")</f>
        <v>妻住戸(主方位+270側)</v>
      </c>
      <c r="D22" s="365"/>
      <c r="E22" s="295"/>
      <c r="F22" s="295"/>
      <c r="G22" s="295"/>
      <c r="H22" s="52" t="str">
        <f>IF(F22="","", F22)</f>
        <v/>
      </c>
    </row>
    <row r="23" spans="1:8" s="58" customFormat="1" x14ac:dyDescent="0.45">
      <c r="A23" s="197"/>
      <c r="B23" s="198"/>
      <c r="C23" s="366" t="s">
        <v>19</v>
      </c>
      <c r="D23" s="367"/>
      <c r="E23" s="296"/>
      <c r="F23" s="296"/>
      <c r="G23" s="296"/>
      <c r="H23" s="53" t="str">
        <f>IF(F23="","", F23)</f>
        <v/>
      </c>
    </row>
    <row r="24" spans="1:8" s="58" customFormat="1" x14ac:dyDescent="0.45">
      <c r="A24" s="193">
        <f>A21+1</f>
        <v>4</v>
      </c>
      <c r="B24" s="194" t="s">
        <v>65</v>
      </c>
      <c r="C24" s="362" t="str">
        <f>IF(①基本情報と建物情報の入力!$G$22="", "妻住戸(主方位+90側)", "妻住戸（"&amp;方位!$B$3&amp;"側）")</f>
        <v>妻住戸(主方位+90側)</v>
      </c>
      <c r="D24" s="363"/>
      <c r="E24" s="294"/>
      <c r="F24" s="294"/>
      <c r="G24" s="294"/>
      <c r="H24" s="51" t="str">
        <f t="shared" si="0"/>
        <v/>
      </c>
    </row>
    <row r="25" spans="1:8" s="58" customFormat="1" x14ac:dyDescent="0.45">
      <c r="A25" s="195"/>
      <c r="B25" s="196"/>
      <c r="C25" s="364" t="str">
        <f>IF(①基本情報と建物情報の入力!$G$22="", "妻住戸(主方位+270側)", "妻住戸（"&amp;方位!$D$3&amp;"側）")</f>
        <v>妻住戸(主方位+270側)</v>
      </c>
      <c r="D25" s="365"/>
      <c r="E25" s="295"/>
      <c r="F25" s="295"/>
      <c r="G25" s="295"/>
      <c r="H25" s="52" t="str">
        <f>IF(F25="","", F25)</f>
        <v/>
      </c>
    </row>
    <row r="26" spans="1:8" s="58" customFormat="1" x14ac:dyDescent="0.45">
      <c r="A26" s="197"/>
      <c r="B26" s="198"/>
      <c r="C26" s="366" t="s">
        <v>19</v>
      </c>
      <c r="D26" s="367"/>
      <c r="E26" s="296"/>
      <c r="F26" s="296"/>
      <c r="G26" s="296"/>
      <c r="H26" s="53" t="str">
        <f>IF(F26="","", F26)</f>
        <v/>
      </c>
    </row>
    <row r="27" spans="1:8" s="58" customFormat="1" x14ac:dyDescent="0.45">
      <c r="A27" s="193">
        <f>A24+1</f>
        <v>5</v>
      </c>
      <c r="B27" s="194" t="s">
        <v>65</v>
      </c>
      <c r="C27" s="362" t="str">
        <f>IF(①基本情報と建物情報の入力!$G$22="", "妻住戸(主方位+90側)", "妻住戸（"&amp;方位!$B$3&amp;"側）")</f>
        <v>妻住戸(主方位+90側)</v>
      </c>
      <c r="D27" s="363"/>
      <c r="E27" s="294"/>
      <c r="F27" s="294"/>
      <c r="G27" s="294"/>
      <c r="H27" s="51" t="str">
        <f t="shared" si="0"/>
        <v/>
      </c>
    </row>
    <row r="28" spans="1:8" s="58" customFormat="1" x14ac:dyDescent="0.45">
      <c r="A28" s="195"/>
      <c r="B28" s="196"/>
      <c r="C28" s="364" t="str">
        <f>IF(①基本情報と建物情報の入力!$G$22="", "妻住戸(主方位+270側)", "妻住戸（"&amp;方位!$D$3&amp;"側）")</f>
        <v>妻住戸(主方位+270側)</v>
      </c>
      <c r="D28" s="365"/>
      <c r="E28" s="295"/>
      <c r="F28" s="295"/>
      <c r="G28" s="295"/>
      <c r="H28" s="52" t="str">
        <f>IF(F28="","", F28)</f>
        <v/>
      </c>
    </row>
    <row r="29" spans="1:8" s="58" customFormat="1" x14ac:dyDescent="0.45">
      <c r="A29" s="197"/>
      <c r="B29" s="198"/>
      <c r="C29" s="366" t="s">
        <v>19</v>
      </c>
      <c r="D29" s="367"/>
      <c r="E29" s="296"/>
      <c r="F29" s="296"/>
      <c r="G29" s="296"/>
      <c r="H29" s="53" t="str">
        <f>IF(F29="","", F29)</f>
        <v/>
      </c>
    </row>
    <row r="30" spans="1:8" s="58" customFormat="1" x14ac:dyDescent="0.45">
      <c r="A30" s="193">
        <f>A27+1</f>
        <v>6</v>
      </c>
      <c r="B30" s="194" t="s">
        <v>65</v>
      </c>
      <c r="C30" s="362" t="str">
        <f>IF(①基本情報と建物情報の入力!$G$22="", "妻住戸(主方位+90側)", "妻住戸（"&amp;方位!$B$3&amp;"側）")</f>
        <v>妻住戸(主方位+90側)</v>
      </c>
      <c r="D30" s="363"/>
      <c r="E30" s="294"/>
      <c r="F30" s="294"/>
      <c r="G30" s="294"/>
      <c r="H30" s="51" t="str">
        <f t="shared" si="0"/>
        <v/>
      </c>
    </row>
    <row r="31" spans="1:8" s="58" customFormat="1" x14ac:dyDescent="0.45">
      <c r="A31" s="195"/>
      <c r="B31" s="196"/>
      <c r="C31" s="364" t="str">
        <f>IF(①基本情報と建物情報の入力!$G$22="", "妻住戸(主方位+270側)", "妻住戸（"&amp;方位!$D$3&amp;"側）")</f>
        <v>妻住戸(主方位+270側)</v>
      </c>
      <c r="D31" s="365"/>
      <c r="E31" s="295"/>
      <c r="F31" s="295"/>
      <c r="G31" s="295"/>
      <c r="H31" s="52" t="str">
        <f>IF(F31="","", F31)</f>
        <v/>
      </c>
    </row>
    <row r="32" spans="1:8" s="58" customFormat="1" x14ac:dyDescent="0.45">
      <c r="A32" s="197"/>
      <c r="B32" s="198"/>
      <c r="C32" s="366" t="s">
        <v>19</v>
      </c>
      <c r="D32" s="367"/>
      <c r="E32" s="296"/>
      <c r="F32" s="296"/>
      <c r="G32" s="296"/>
      <c r="H32" s="53" t="str">
        <f>IF(F32="","", F32)</f>
        <v/>
      </c>
    </row>
    <row r="33" spans="1:8" s="58" customFormat="1" x14ac:dyDescent="0.45">
      <c r="A33" s="193">
        <f>A30+1</f>
        <v>7</v>
      </c>
      <c r="B33" s="194" t="s">
        <v>65</v>
      </c>
      <c r="C33" s="362" t="str">
        <f>IF(①基本情報と建物情報の入力!$G$22="", "妻住戸(主方位+90側)", "妻住戸（"&amp;方位!$B$3&amp;"側）")</f>
        <v>妻住戸(主方位+90側)</v>
      </c>
      <c r="D33" s="363"/>
      <c r="E33" s="294"/>
      <c r="F33" s="294"/>
      <c r="G33" s="294"/>
      <c r="H33" s="51" t="str">
        <f t="shared" si="0"/>
        <v/>
      </c>
    </row>
    <row r="34" spans="1:8" s="58" customFormat="1" x14ac:dyDescent="0.45">
      <c r="A34" s="195"/>
      <c r="B34" s="196"/>
      <c r="C34" s="364" t="str">
        <f>IF(①基本情報と建物情報の入力!$G$22="", "妻住戸(主方位+270側)", "妻住戸（"&amp;方位!$D$3&amp;"側）")</f>
        <v>妻住戸(主方位+270側)</v>
      </c>
      <c r="D34" s="365"/>
      <c r="E34" s="295"/>
      <c r="F34" s="295"/>
      <c r="G34" s="295"/>
      <c r="H34" s="52" t="str">
        <f>IF(F34="","", F34)</f>
        <v/>
      </c>
    </row>
    <row r="35" spans="1:8" s="58" customFormat="1" x14ac:dyDescent="0.45">
      <c r="A35" s="197"/>
      <c r="B35" s="198"/>
      <c r="C35" s="366" t="s">
        <v>19</v>
      </c>
      <c r="D35" s="367"/>
      <c r="E35" s="296"/>
      <c r="F35" s="296"/>
      <c r="G35" s="296"/>
      <c r="H35" s="53" t="str">
        <f>IF(F35="","", F35)</f>
        <v/>
      </c>
    </row>
    <row r="36" spans="1:8" s="58" customFormat="1" x14ac:dyDescent="0.45">
      <c r="A36" s="193">
        <f>A33+1</f>
        <v>8</v>
      </c>
      <c r="B36" s="194" t="s">
        <v>65</v>
      </c>
      <c r="C36" s="362" t="str">
        <f>IF(①基本情報と建物情報の入力!$G$22="", "妻住戸(主方位+90側)", "妻住戸（"&amp;方位!$B$3&amp;"側）")</f>
        <v>妻住戸(主方位+90側)</v>
      </c>
      <c r="D36" s="363"/>
      <c r="E36" s="294"/>
      <c r="F36" s="294"/>
      <c r="G36" s="294"/>
      <c r="H36" s="51" t="str">
        <f t="shared" si="0"/>
        <v/>
      </c>
    </row>
    <row r="37" spans="1:8" s="58" customFormat="1" x14ac:dyDescent="0.45">
      <c r="A37" s="195"/>
      <c r="B37" s="196"/>
      <c r="C37" s="364" t="str">
        <f>IF(①基本情報と建物情報の入力!$G$22="", "妻住戸(主方位+270側)", "妻住戸（"&amp;方位!$D$3&amp;"側）")</f>
        <v>妻住戸(主方位+270側)</v>
      </c>
      <c r="D37" s="365"/>
      <c r="E37" s="295"/>
      <c r="F37" s="295"/>
      <c r="G37" s="295"/>
      <c r="H37" s="52" t="str">
        <f>IF(F37="","", F37)</f>
        <v/>
      </c>
    </row>
    <row r="38" spans="1:8" s="58" customFormat="1" x14ac:dyDescent="0.45">
      <c r="A38" s="197"/>
      <c r="B38" s="198"/>
      <c r="C38" s="366" t="s">
        <v>19</v>
      </c>
      <c r="D38" s="367"/>
      <c r="E38" s="296"/>
      <c r="F38" s="296"/>
      <c r="G38" s="296"/>
      <c r="H38" s="53" t="str">
        <f>IF(F38="","", F38)</f>
        <v/>
      </c>
    </row>
    <row r="39" spans="1:8" s="58" customFormat="1" x14ac:dyDescent="0.45">
      <c r="A39" s="193">
        <f>A36+1</f>
        <v>9</v>
      </c>
      <c r="B39" s="194" t="s">
        <v>65</v>
      </c>
      <c r="C39" s="362" t="str">
        <f>IF(①基本情報と建物情報の入力!$G$22="", "妻住戸(主方位+90側)", "妻住戸（"&amp;方位!$B$3&amp;"側）")</f>
        <v>妻住戸(主方位+90側)</v>
      </c>
      <c r="D39" s="363"/>
      <c r="E39" s="294"/>
      <c r="F39" s="294"/>
      <c r="G39" s="294"/>
      <c r="H39" s="51" t="str">
        <f t="shared" si="0"/>
        <v/>
      </c>
    </row>
    <row r="40" spans="1:8" s="58" customFormat="1" x14ac:dyDescent="0.45">
      <c r="A40" s="195"/>
      <c r="B40" s="196"/>
      <c r="C40" s="364" t="str">
        <f>IF(①基本情報と建物情報の入力!$G$22="", "妻住戸(主方位+270側)", "妻住戸（"&amp;方位!$D$3&amp;"側）")</f>
        <v>妻住戸(主方位+270側)</v>
      </c>
      <c r="D40" s="365"/>
      <c r="E40" s="295"/>
      <c r="F40" s="295"/>
      <c r="G40" s="295"/>
      <c r="H40" s="52" t="str">
        <f>IF(F40="","", F40)</f>
        <v/>
      </c>
    </row>
    <row r="41" spans="1:8" s="58" customFormat="1" x14ac:dyDescent="0.45">
      <c r="A41" s="197"/>
      <c r="B41" s="198"/>
      <c r="C41" s="366" t="s">
        <v>19</v>
      </c>
      <c r="D41" s="367"/>
      <c r="E41" s="296"/>
      <c r="F41" s="296"/>
      <c r="G41" s="296"/>
      <c r="H41" s="53" t="str">
        <f>IF(F41="","", F41)</f>
        <v/>
      </c>
    </row>
    <row r="42" spans="1:8" s="58" customFormat="1" x14ac:dyDescent="0.45">
      <c r="A42" s="193">
        <f>A39+1</f>
        <v>10</v>
      </c>
      <c r="B42" s="194" t="s">
        <v>65</v>
      </c>
      <c r="C42" s="362" t="str">
        <f>IF(①基本情報と建物情報の入力!$G$22="", "妻住戸(主方位+90側)", "妻住戸（"&amp;方位!$B$3&amp;"側）")</f>
        <v>妻住戸(主方位+90側)</v>
      </c>
      <c r="D42" s="363"/>
      <c r="E42" s="294"/>
      <c r="F42" s="294"/>
      <c r="G42" s="294"/>
      <c r="H42" s="51" t="str">
        <f t="shared" si="0"/>
        <v/>
      </c>
    </row>
    <row r="43" spans="1:8" s="58" customFormat="1" x14ac:dyDescent="0.45">
      <c r="A43" s="195"/>
      <c r="B43" s="196"/>
      <c r="C43" s="364" t="str">
        <f>IF(①基本情報と建物情報の入力!$G$22="", "妻住戸(主方位+270側)", "妻住戸（"&amp;方位!$D$3&amp;"側）")</f>
        <v>妻住戸(主方位+270側)</v>
      </c>
      <c r="D43" s="365"/>
      <c r="E43" s="295"/>
      <c r="F43" s="295"/>
      <c r="G43" s="295"/>
      <c r="H43" s="52" t="str">
        <f>IF(F43="","", F43)</f>
        <v/>
      </c>
    </row>
    <row r="44" spans="1:8" s="58" customFormat="1" x14ac:dyDescent="0.45">
      <c r="A44" s="197"/>
      <c r="B44" s="198"/>
      <c r="C44" s="366" t="s">
        <v>19</v>
      </c>
      <c r="D44" s="367"/>
      <c r="E44" s="296"/>
      <c r="F44" s="296"/>
      <c r="G44" s="296"/>
      <c r="H44" s="53" t="str">
        <f>IF(F44="","", F44)</f>
        <v/>
      </c>
    </row>
    <row r="45" spans="1:8" s="58" customFormat="1" x14ac:dyDescent="0.45">
      <c r="A45" s="193">
        <f>A42+1</f>
        <v>11</v>
      </c>
      <c r="B45" s="194" t="s">
        <v>65</v>
      </c>
      <c r="C45" s="362" t="str">
        <f>IF(①基本情報と建物情報の入力!$G$22="", "妻住戸(主方位+90側)", "妻住戸（"&amp;方位!$B$3&amp;"側）")</f>
        <v>妻住戸(主方位+90側)</v>
      </c>
      <c r="D45" s="363"/>
      <c r="E45" s="294"/>
      <c r="F45" s="294"/>
      <c r="G45" s="294"/>
      <c r="H45" s="51" t="str">
        <f t="shared" si="0"/>
        <v/>
      </c>
    </row>
    <row r="46" spans="1:8" x14ac:dyDescent="0.45">
      <c r="A46" s="195"/>
      <c r="B46" s="196"/>
      <c r="C46" s="364" t="str">
        <f>IF(①基本情報と建物情報の入力!$G$22="", "妻住戸(主方位+270側)", "妻住戸（"&amp;方位!$D$3&amp;"側）")</f>
        <v>妻住戸(主方位+270側)</v>
      </c>
      <c r="D46" s="365"/>
      <c r="E46" s="295"/>
      <c r="F46" s="295"/>
      <c r="G46" s="295"/>
      <c r="H46" s="52" t="str">
        <f>IF(F46="","", F46)</f>
        <v/>
      </c>
    </row>
    <row r="47" spans="1:8" x14ac:dyDescent="0.45">
      <c r="A47" s="197"/>
      <c r="B47" s="198"/>
      <c r="C47" s="366" t="s">
        <v>19</v>
      </c>
      <c r="D47" s="367"/>
      <c r="E47" s="296"/>
      <c r="F47" s="296"/>
      <c r="G47" s="296"/>
      <c r="H47" s="53" t="str">
        <f>IF(F47="","", F47)</f>
        <v/>
      </c>
    </row>
    <row r="48" spans="1:8" x14ac:dyDescent="0.45">
      <c r="A48" s="193">
        <f>A45+1</f>
        <v>12</v>
      </c>
      <c r="B48" s="194" t="s">
        <v>65</v>
      </c>
      <c r="C48" s="362" t="str">
        <f>IF(①基本情報と建物情報の入力!$G$22="", "妻住戸(主方位+90側)", "妻住戸（"&amp;方位!$B$3&amp;"側）")</f>
        <v>妻住戸(主方位+90側)</v>
      </c>
      <c r="D48" s="363"/>
      <c r="E48" s="294"/>
      <c r="F48" s="294"/>
      <c r="G48" s="294"/>
      <c r="H48" s="51" t="str">
        <f t="shared" si="0"/>
        <v/>
      </c>
    </row>
    <row r="49" spans="1:8" x14ac:dyDescent="0.45">
      <c r="A49" s="195"/>
      <c r="B49" s="196"/>
      <c r="C49" s="364" t="str">
        <f>IF(①基本情報と建物情報の入力!$G$22="", "妻住戸(主方位+270側)", "妻住戸（"&amp;方位!$D$3&amp;"側）")</f>
        <v>妻住戸(主方位+270側)</v>
      </c>
      <c r="D49" s="365"/>
      <c r="E49" s="295"/>
      <c r="F49" s="295"/>
      <c r="G49" s="295"/>
      <c r="H49" s="52" t="str">
        <f>IF(F49="","", F49)</f>
        <v/>
      </c>
    </row>
    <row r="50" spans="1:8" x14ac:dyDescent="0.45">
      <c r="A50" s="197"/>
      <c r="B50" s="198"/>
      <c r="C50" s="366" t="s">
        <v>19</v>
      </c>
      <c r="D50" s="367"/>
      <c r="E50" s="296"/>
      <c r="F50" s="296"/>
      <c r="G50" s="296"/>
      <c r="H50" s="53" t="str">
        <f>IF(F50="","", F50)</f>
        <v/>
      </c>
    </row>
    <row r="51" spans="1:8" x14ac:dyDescent="0.45">
      <c r="A51" s="193">
        <f>A48+1</f>
        <v>13</v>
      </c>
      <c r="B51" s="194" t="s">
        <v>65</v>
      </c>
      <c r="C51" s="362" t="str">
        <f>IF(①基本情報と建物情報の入力!$G$22="", "妻住戸(主方位+90側)", "妻住戸（"&amp;方位!$B$3&amp;"側）")</f>
        <v>妻住戸(主方位+90側)</v>
      </c>
      <c r="D51" s="363"/>
      <c r="E51" s="294"/>
      <c r="F51" s="294"/>
      <c r="G51" s="294"/>
      <c r="H51" s="51" t="str">
        <f t="shared" si="0"/>
        <v/>
      </c>
    </row>
    <row r="52" spans="1:8" x14ac:dyDescent="0.45">
      <c r="A52" s="195"/>
      <c r="B52" s="196"/>
      <c r="C52" s="364" t="str">
        <f>IF(①基本情報と建物情報の入力!$G$22="", "妻住戸(主方位+270側)", "妻住戸（"&amp;方位!$D$3&amp;"側）")</f>
        <v>妻住戸(主方位+270側)</v>
      </c>
      <c r="D52" s="365"/>
      <c r="E52" s="295"/>
      <c r="F52" s="295"/>
      <c r="G52" s="295"/>
      <c r="H52" s="52" t="str">
        <f>IF(F52="","", F52)</f>
        <v/>
      </c>
    </row>
    <row r="53" spans="1:8" x14ac:dyDescent="0.45">
      <c r="A53" s="197"/>
      <c r="B53" s="198"/>
      <c r="C53" s="366" t="s">
        <v>19</v>
      </c>
      <c r="D53" s="367"/>
      <c r="E53" s="296"/>
      <c r="F53" s="296"/>
      <c r="G53" s="296"/>
      <c r="H53" s="53" t="str">
        <f>IF(F53="","", F53)</f>
        <v/>
      </c>
    </row>
    <row r="54" spans="1:8" x14ac:dyDescent="0.45">
      <c r="A54" s="193">
        <f>A51+1</f>
        <v>14</v>
      </c>
      <c r="B54" s="194" t="s">
        <v>65</v>
      </c>
      <c r="C54" s="362" t="str">
        <f>IF(①基本情報と建物情報の入力!$G$22="", "妻住戸(主方位+90側)", "妻住戸（"&amp;方位!$B$3&amp;"側）")</f>
        <v>妻住戸(主方位+90側)</v>
      </c>
      <c r="D54" s="363"/>
      <c r="E54" s="294"/>
      <c r="F54" s="294"/>
      <c r="G54" s="294"/>
      <c r="H54" s="51" t="str">
        <f t="shared" si="0"/>
        <v/>
      </c>
    </row>
    <row r="55" spans="1:8" x14ac:dyDescent="0.45">
      <c r="A55" s="195"/>
      <c r="B55" s="196"/>
      <c r="C55" s="364" t="str">
        <f>IF(①基本情報と建物情報の入力!$G$22="", "妻住戸(主方位+270側)", "妻住戸（"&amp;方位!$D$3&amp;"側）")</f>
        <v>妻住戸(主方位+270側)</v>
      </c>
      <c r="D55" s="365"/>
      <c r="E55" s="295"/>
      <c r="F55" s="295"/>
      <c r="G55" s="295"/>
      <c r="H55" s="52" t="str">
        <f>IF(F55="","", F55)</f>
        <v/>
      </c>
    </row>
    <row r="56" spans="1:8" x14ac:dyDescent="0.45">
      <c r="A56" s="197"/>
      <c r="B56" s="198"/>
      <c r="C56" s="366" t="s">
        <v>19</v>
      </c>
      <c r="D56" s="367"/>
      <c r="E56" s="296"/>
      <c r="F56" s="296"/>
      <c r="G56" s="296"/>
      <c r="H56" s="53" t="str">
        <f>IF(F56="","", F56)</f>
        <v/>
      </c>
    </row>
    <row r="57" spans="1:8" x14ac:dyDescent="0.45">
      <c r="A57" s="193">
        <f>A54+1</f>
        <v>15</v>
      </c>
      <c r="B57" s="194" t="s">
        <v>65</v>
      </c>
      <c r="C57" s="362" t="str">
        <f>IF(①基本情報と建物情報の入力!$G$22="", "妻住戸(主方位+90側)", "妻住戸（"&amp;方位!$B$3&amp;"側）")</f>
        <v>妻住戸(主方位+90側)</v>
      </c>
      <c r="D57" s="363"/>
      <c r="E57" s="294"/>
      <c r="F57" s="294"/>
      <c r="G57" s="294"/>
      <c r="H57" s="51" t="str">
        <f t="shared" si="0"/>
        <v/>
      </c>
    </row>
    <row r="58" spans="1:8" x14ac:dyDescent="0.45">
      <c r="A58" s="195"/>
      <c r="B58" s="196"/>
      <c r="C58" s="364" t="str">
        <f>IF(①基本情報と建物情報の入力!$G$22="", "妻住戸(主方位+270側)", "妻住戸（"&amp;方位!$D$3&amp;"側）")</f>
        <v>妻住戸(主方位+270側)</v>
      </c>
      <c r="D58" s="365"/>
      <c r="E58" s="295"/>
      <c r="F58" s="295"/>
      <c r="G58" s="295"/>
      <c r="H58" s="52" t="str">
        <f>IF(F58="","", F58)</f>
        <v/>
      </c>
    </row>
    <row r="59" spans="1:8" x14ac:dyDescent="0.45">
      <c r="A59" s="197"/>
      <c r="B59" s="198"/>
      <c r="C59" s="366" t="s">
        <v>19</v>
      </c>
      <c r="D59" s="367"/>
      <c r="E59" s="296"/>
      <c r="F59" s="296"/>
      <c r="G59" s="296"/>
      <c r="H59" s="53" t="str">
        <f>IF(F59="","", F59)</f>
        <v/>
      </c>
    </row>
    <row r="60" spans="1:8" x14ac:dyDescent="0.45">
      <c r="A60" s="193">
        <f>A57+1</f>
        <v>16</v>
      </c>
      <c r="B60" s="194" t="s">
        <v>65</v>
      </c>
      <c r="C60" s="362" t="str">
        <f>IF(①基本情報と建物情報の入力!$G$22="", "妻住戸(主方位+90側)", "妻住戸（"&amp;方位!$B$3&amp;"側）")</f>
        <v>妻住戸(主方位+90側)</v>
      </c>
      <c r="D60" s="363"/>
      <c r="E60" s="294"/>
      <c r="F60" s="294"/>
      <c r="G60" s="294"/>
      <c r="H60" s="51" t="str">
        <f t="shared" si="0"/>
        <v/>
      </c>
    </row>
    <row r="61" spans="1:8" x14ac:dyDescent="0.45">
      <c r="A61" s="195"/>
      <c r="B61" s="196"/>
      <c r="C61" s="364" t="str">
        <f>IF(①基本情報と建物情報の入力!$G$22="", "妻住戸(主方位+270側)", "妻住戸（"&amp;方位!$D$3&amp;"側）")</f>
        <v>妻住戸(主方位+270側)</v>
      </c>
      <c r="D61" s="365"/>
      <c r="E61" s="295"/>
      <c r="F61" s="295"/>
      <c r="G61" s="295"/>
      <c r="H61" s="52" t="str">
        <f>IF(F61="","", F61)</f>
        <v/>
      </c>
    </row>
    <row r="62" spans="1:8" x14ac:dyDescent="0.45">
      <c r="A62" s="197"/>
      <c r="B62" s="198"/>
      <c r="C62" s="366" t="s">
        <v>19</v>
      </c>
      <c r="D62" s="367"/>
      <c r="E62" s="296"/>
      <c r="F62" s="296"/>
      <c r="G62" s="296"/>
      <c r="H62" s="53" t="str">
        <f>IF(F62="","", F62)</f>
        <v/>
      </c>
    </row>
    <row r="63" spans="1:8" x14ac:dyDescent="0.45">
      <c r="A63" s="193">
        <f>A60+1</f>
        <v>17</v>
      </c>
      <c r="B63" s="194" t="s">
        <v>65</v>
      </c>
      <c r="C63" s="362" t="str">
        <f>IF(①基本情報と建物情報の入力!$G$22="", "妻住戸(主方位+90側)", "妻住戸（"&amp;方位!$B$3&amp;"側）")</f>
        <v>妻住戸(主方位+90側)</v>
      </c>
      <c r="D63" s="363"/>
      <c r="E63" s="294"/>
      <c r="F63" s="294"/>
      <c r="G63" s="294"/>
      <c r="H63" s="51" t="str">
        <f t="shared" si="0"/>
        <v/>
      </c>
    </row>
    <row r="64" spans="1:8" x14ac:dyDescent="0.45">
      <c r="A64" s="195"/>
      <c r="B64" s="196"/>
      <c r="C64" s="364" t="str">
        <f>IF(①基本情報と建物情報の入力!$G$22="", "妻住戸(主方位+270側)", "妻住戸（"&amp;方位!$D$3&amp;"側）")</f>
        <v>妻住戸(主方位+270側)</v>
      </c>
      <c r="D64" s="365"/>
      <c r="E64" s="295"/>
      <c r="F64" s="295"/>
      <c r="G64" s="295"/>
      <c r="H64" s="52" t="str">
        <f>IF(F64="","", F64)</f>
        <v/>
      </c>
    </row>
    <row r="65" spans="1:8" x14ac:dyDescent="0.45">
      <c r="A65" s="197"/>
      <c r="B65" s="198"/>
      <c r="C65" s="366" t="s">
        <v>19</v>
      </c>
      <c r="D65" s="367"/>
      <c r="E65" s="296"/>
      <c r="F65" s="296"/>
      <c r="G65" s="296"/>
      <c r="H65" s="53" t="str">
        <f>IF(F65="","", F65)</f>
        <v/>
      </c>
    </row>
    <row r="66" spans="1:8" x14ac:dyDescent="0.45">
      <c r="A66" s="193">
        <f>A63+1</f>
        <v>18</v>
      </c>
      <c r="B66" s="194" t="s">
        <v>65</v>
      </c>
      <c r="C66" s="362" t="str">
        <f>IF(①基本情報と建物情報の入力!$G$22="", "妻住戸(主方位+90側)", "妻住戸（"&amp;方位!$B$3&amp;"側）")</f>
        <v>妻住戸(主方位+90側)</v>
      </c>
      <c r="D66" s="363"/>
      <c r="E66" s="294"/>
      <c r="F66" s="294"/>
      <c r="G66" s="294"/>
      <c r="H66" s="51" t="str">
        <f t="shared" si="0"/>
        <v/>
      </c>
    </row>
    <row r="67" spans="1:8" x14ac:dyDescent="0.45">
      <c r="A67" s="195"/>
      <c r="B67" s="196"/>
      <c r="C67" s="364" t="str">
        <f>IF(①基本情報と建物情報の入力!$G$22="", "妻住戸(主方位+270側)", "妻住戸（"&amp;方位!$D$3&amp;"側）")</f>
        <v>妻住戸(主方位+270側)</v>
      </c>
      <c r="D67" s="365"/>
      <c r="E67" s="295"/>
      <c r="F67" s="295"/>
      <c r="G67" s="295"/>
      <c r="H67" s="52" t="str">
        <f>IF(F67="","", F67)</f>
        <v/>
      </c>
    </row>
    <row r="68" spans="1:8" x14ac:dyDescent="0.45">
      <c r="A68" s="197"/>
      <c r="B68" s="198"/>
      <c r="C68" s="366" t="s">
        <v>19</v>
      </c>
      <c r="D68" s="367"/>
      <c r="E68" s="296"/>
      <c r="F68" s="296"/>
      <c r="G68" s="296"/>
      <c r="H68" s="53" t="str">
        <f>IF(F68="","", F68)</f>
        <v/>
      </c>
    </row>
    <row r="69" spans="1:8" x14ac:dyDescent="0.45">
      <c r="A69" s="193">
        <f>A66+1</f>
        <v>19</v>
      </c>
      <c r="B69" s="194" t="s">
        <v>65</v>
      </c>
      <c r="C69" s="362" t="str">
        <f>IF(①基本情報と建物情報の入力!$G$22="", "妻住戸(主方位+90側)", "妻住戸（"&amp;方位!$B$3&amp;"側）")</f>
        <v>妻住戸(主方位+90側)</v>
      </c>
      <c r="D69" s="363"/>
      <c r="E69" s="294"/>
      <c r="F69" s="294"/>
      <c r="G69" s="294"/>
      <c r="H69" s="51" t="str">
        <f t="shared" si="0"/>
        <v/>
      </c>
    </row>
    <row r="70" spans="1:8" x14ac:dyDescent="0.45">
      <c r="A70" s="195"/>
      <c r="B70" s="196"/>
      <c r="C70" s="364" t="str">
        <f>IF(①基本情報と建物情報の入力!$G$22="", "妻住戸(主方位+270側)", "妻住戸（"&amp;方位!$D$3&amp;"側）")</f>
        <v>妻住戸(主方位+270側)</v>
      </c>
      <c r="D70" s="365"/>
      <c r="E70" s="295"/>
      <c r="F70" s="295"/>
      <c r="G70" s="295"/>
      <c r="H70" s="52" t="str">
        <f>IF(F70="","", F70)</f>
        <v/>
      </c>
    </row>
    <row r="71" spans="1:8" x14ac:dyDescent="0.45">
      <c r="A71" s="197"/>
      <c r="B71" s="198"/>
      <c r="C71" s="366" t="s">
        <v>19</v>
      </c>
      <c r="D71" s="367"/>
      <c r="E71" s="296"/>
      <c r="F71" s="296"/>
      <c r="G71" s="296"/>
      <c r="H71" s="53" t="str">
        <f>IF(F71="","", F71)</f>
        <v/>
      </c>
    </row>
    <row r="72" spans="1:8" x14ac:dyDescent="0.45">
      <c r="A72" s="193">
        <f>A69+1</f>
        <v>20</v>
      </c>
      <c r="B72" s="194" t="s">
        <v>65</v>
      </c>
      <c r="C72" s="362" t="str">
        <f>IF(①基本情報と建物情報の入力!$G$22="", "妻住戸(主方位+90側)", "妻住戸（"&amp;方位!$B$3&amp;"側）")</f>
        <v>妻住戸(主方位+90側)</v>
      </c>
      <c r="D72" s="363"/>
      <c r="E72" s="294"/>
      <c r="F72" s="294"/>
      <c r="G72" s="294"/>
      <c r="H72" s="51" t="str">
        <f t="shared" si="0"/>
        <v/>
      </c>
    </row>
    <row r="73" spans="1:8" x14ac:dyDescent="0.45">
      <c r="A73" s="195"/>
      <c r="B73" s="196"/>
      <c r="C73" s="364" t="str">
        <f>IF(①基本情報と建物情報の入力!$G$22="", "妻住戸(主方位+270側)", "妻住戸（"&amp;方位!$D$3&amp;"側）")</f>
        <v>妻住戸(主方位+270側)</v>
      </c>
      <c r="D73" s="365"/>
      <c r="E73" s="295"/>
      <c r="F73" s="295"/>
      <c r="G73" s="295"/>
      <c r="H73" s="52" t="str">
        <f>IF(F73="","", F73)</f>
        <v/>
      </c>
    </row>
    <row r="74" spans="1:8" x14ac:dyDescent="0.45">
      <c r="A74" s="197"/>
      <c r="B74" s="198"/>
      <c r="C74" s="366" t="s">
        <v>19</v>
      </c>
      <c r="D74" s="367"/>
      <c r="E74" s="296"/>
      <c r="F74" s="296"/>
      <c r="G74" s="296"/>
      <c r="H74" s="53" t="str">
        <f>IF(F74="","", F74)</f>
        <v/>
      </c>
    </row>
    <row r="75" spans="1:8" x14ac:dyDescent="0.45">
      <c r="A75" s="193">
        <f>A72+1</f>
        <v>21</v>
      </c>
      <c r="B75" s="194" t="s">
        <v>65</v>
      </c>
      <c r="C75" s="362" t="str">
        <f>IF(①基本情報と建物情報の入力!$G$22="", "妻住戸(主方位+90側)", "妻住戸（"&amp;方位!$B$3&amp;"側）")</f>
        <v>妻住戸(主方位+90側)</v>
      </c>
      <c r="D75" s="363"/>
      <c r="E75" s="294"/>
      <c r="F75" s="294"/>
      <c r="G75" s="294"/>
      <c r="H75" s="51" t="str">
        <f t="shared" si="0"/>
        <v/>
      </c>
    </row>
    <row r="76" spans="1:8" x14ac:dyDescent="0.45">
      <c r="A76" s="195"/>
      <c r="B76" s="196"/>
      <c r="C76" s="364" t="str">
        <f>IF(①基本情報と建物情報の入力!$G$22="", "妻住戸(主方位+270側)", "妻住戸（"&amp;方位!$D$3&amp;"側）")</f>
        <v>妻住戸(主方位+270側)</v>
      </c>
      <c r="D76" s="365"/>
      <c r="E76" s="295"/>
      <c r="F76" s="295"/>
      <c r="G76" s="295"/>
      <c r="H76" s="52" t="str">
        <f>IF(F76="","", F76)</f>
        <v/>
      </c>
    </row>
    <row r="77" spans="1:8" x14ac:dyDescent="0.45">
      <c r="A77" s="197"/>
      <c r="B77" s="198"/>
      <c r="C77" s="366" t="s">
        <v>19</v>
      </c>
      <c r="D77" s="367"/>
      <c r="E77" s="296"/>
      <c r="F77" s="296"/>
      <c r="G77" s="296"/>
      <c r="H77" s="53" t="str">
        <f>IF(F77="","", F77)</f>
        <v/>
      </c>
    </row>
    <row r="78" spans="1:8" x14ac:dyDescent="0.45">
      <c r="A78" s="193">
        <f>A75+1</f>
        <v>22</v>
      </c>
      <c r="B78" s="194" t="s">
        <v>65</v>
      </c>
      <c r="C78" s="362" t="str">
        <f>IF(①基本情報と建物情報の入力!$G$22="", "妻住戸(主方位+90側)", "妻住戸（"&amp;方位!$B$3&amp;"側）")</f>
        <v>妻住戸(主方位+90側)</v>
      </c>
      <c r="D78" s="363"/>
      <c r="E78" s="294"/>
      <c r="F78" s="294"/>
      <c r="G78" s="294"/>
      <c r="H78" s="51" t="str">
        <f t="shared" si="0"/>
        <v/>
      </c>
    </row>
    <row r="79" spans="1:8" x14ac:dyDescent="0.45">
      <c r="A79" s="195"/>
      <c r="B79" s="196"/>
      <c r="C79" s="364" t="str">
        <f>IF(①基本情報と建物情報の入力!$G$22="", "妻住戸(主方位+270側)", "妻住戸（"&amp;方位!$D$3&amp;"側）")</f>
        <v>妻住戸(主方位+270側)</v>
      </c>
      <c r="D79" s="365"/>
      <c r="E79" s="295"/>
      <c r="F79" s="295"/>
      <c r="G79" s="295"/>
      <c r="H79" s="52" t="str">
        <f>IF(F79="","", F79)</f>
        <v/>
      </c>
    </row>
    <row r="80" spans="1:8" x14ac:dyDescent="0.45">
      <c r="A80" s="197"/>
      <c r="B80" s="198"/>
      <c r="C80" s="366" t="s">
        <v>19</v>
      </c>
      <c r="D80" s="367"/>
      <c r="E80" s="296"/>
      <c r="F80" s="296"/>
      <c r="G80" s="296"/>
      <c r="H80" s="53" t="str">
        <f>IF(F80="","", F80)</f>
        <v/>
      </c>
    </row>
    <row r="81" spans="1:8" x14ac:dyDescent="0.45">
      <c r="A81" s="193">
        <f>A78+1</f>
        <v>23</v>
      </c>
      <c r="B81" s="194" t="s">
        <v>65</v>
      </c>
      <c r="C81" s="362" t="str">
        <f>IF(①基本情報と建物情報の入力!$G$22="", "妻住戸(主方位+90側)", "妻住戸（"&amp;方位!$B$3&amp;"側）")</f>
        <v>妻住戸(主方位+90側)</v>
      </c>
      <c r="D81" s="363"/>
      <c r="E81" s="294"/>
      <c r="F81" s="294"/>
      <c r="G81" s="294"/>
      <c r="H81" s="51" t="str">
        <f t="shared" ref="H81:H102" si="1">IF(F81="","", F81)</f>
        <v/>
      </c>
    </row>
    <row r="82" spans="1:8" x14ac:dyDescent="0.45">
      <c r="A82" s="195"/>
      <c r="B82" s="196"/>
      <c r="C82" s="364" t="str">
        <f>IF(①基本情報と建物情報の入力!$G$22="", "妻住戸(主方位+270側)", "妻住戸（"&amp;方位!$D$3&amp;"側）")</f>
        <v>妻住戸(主方位+270側)</v>
      </c>
      <c r="D82" s="365"/>
      <c r="E82" s="295"/>
      <c r="F82" s="295"/>
      <c r="G82" s="295"/>
      <c r="H82" s="52" t="str">
        <f>IF(F82="","", F82)</f>
        <v/>
      </c>
    </row>
    <row r="83" spans="1:8" x14ac:dyDescent="0.45">
      <c r="A83" s="197"/>
      <c r="B83" s="198"/>
      <c r="C83" s="366" t="s">
        <v>19</v>
      </c>
      <c r="D83" s="367"/>
      <c r="E83" s="296"/>
      <c r="F83" s="296"/>
      <c r="G83" s="296"/>
      <c r="H83" s="53" t="str">
        <f>IF(F83="","", F83)</f>
        <v/>
      </c>
    </row>
    <row r="84" spans="1:8" x14ac:dyDescent="0.45">
      <c r="A84" s="193">
        <f>A81+1</f>
        <v>24</v>
      </c>
      <c r="B84" s="194" t="s">
        <v>65</v>
      </c>
      <c r="C84" s="362" t="str">
        <f>IF(①基本情報と建物情報の入力!$G$22="", "妻住戸(主方位+90側)", "妻住戸（"&amp;方位!$B$3&amp;"側）")</f>
        <v>妻住戸(主方位+90側)</v>
      </c>
      <c r="D84" s="363"/>
      <c r="E84" s="294"/>
      <c r="F84" s="294"/>
      <c r="G84" s="294"/>
      <c r="H84" s="51" t="str">
        <f t="shared" si="1"/>
        <v/>
      </c>
    </row>
    <row r="85" spans="1:8" x14ac:dyDescent="0.45">
      <c r="A85" s="195"/>
      <c r="B85" s="196"/>
      <c r="C85" s="364" t="str">
        <f>IF(①基本情報と建物情報の入力!$G$22="", "妻住戸(主方位+270側)", "妻住戸（"&amp;方位!$D$3&amp;"側）")</f>
        <v>妻住戸(主方位+270側)</v>
      </c>
      <c r="D85" s="365"/>
      <c r="E85" s="295"/>
      <c r="F85" s="295"/>
      <c r="G85" s="295"/>
      <c r="H85" s="52" t="str">
        <f>IF(F85="","", F85)</f>
        <v/>
      </c>
    </row>
    <row r="86" spans="1:8" x14ac:dyDescent="0.45">
      <c r="A86" s="197"/>
      <c r="B86" s="198"/>
      <c r="C86" s="366" t="s">
        <v>19</v>
      </c>
      <c r="D86" s="367"/>
      <c r="E86" s="296"/>
      <c r="F86" s="296"/>
      <c r="G86" s="296"/>
      <c r="H86" s="53" t="str">
        <f>IF(F86="","", F86)</f>
        <v/>
      </c>
    </row>
    <row r="87" spans="1:8" x14ac:dyDescent="0.45">
      <c r="A87" s="193">
        <f>A84+1</f>
        <v>25</v>
      </c>
      <c r="B87" s="194" t="s">
        <v>65</v>
      </c>
      <c r="C87" s="362" t="str">
        <f>IF(①基本情報と建物情報の入力!$G$22="", "妻住戸(主方位+90側)", "妻住戸（"&amp;方位!$B$3&amp;"側）")</f>
        <v>妻住戸(主方位+90側)</v>
      </c>
      <c r="D87" s="363"/>
      <c r="E87" s="294"/>
      <c r="F87" s="294"/>
      <c r="G87" s="294"/>
      <c r="H87" s="51" t="str">
        <f t="shared" si="1"/>
        <v/>
      </c>
    </row>
    <row r="88" spans="1:8" x14ac:dyDescent="0.45">
      <c r="A88" s="195"/>
      <c r="B88" s="196"/>
      <c r="C88" s="364" t="str">
        <f>IF(①基本情報と建物情報の入力!$G$22="", "妻住戸(主方位+270側)", "妻住戸（"&amp;方位!$D$3&amp;"側）")</f>
        <v>妻住戸(主方位+270側)</v>
      </c>
      <c r="D88" s="365"/>
      <c r="E88" s="295"/>
      <c r="F88" s="295"/>
      <c r="G88" s="295"/>
      <c r="H88" s="52" t="str">
        <f>IF(F88="","", F88)</f>
        <v/>
      </c>
    </row>
    <row r="89" spans="1:8" x14ac:dyDescent="0.45">
      <c r="A89" s="197"/>
      <c r="B89" s="198"/>
      <c r="C89" s="366" t="s">
        <v>19</v>
      </c>
      <c r="D89" s="367"/>
      <c r="E89" s="296"/>
      <c r="F89" s="296"/>
      <c r="G89" s="296"/>
      <c r="H89" s="53" t="str">
        <f>IF(F89="","", F89)</f>
        <v/>
      </c>
    </row>
    <row r="90" spans="1:8" x14ac:dyDescent="0.45">
      <c r="A90" s="193">
        <f>A87+1</f>
        <v>26</v>
      </c>
      <c r="B90" s="194" t="s">
        <v>65</v>
      </c>
      <c r="C90" s="362" t="str">
        <f>IF(①基本情報と建物情報の入力!$G$22="", "妻住戸(主方位+90側)", "妻住戸（"&amp;方位!$B$3&amp;"側）")</f>
        <v>妻住戸(主方位+90側)</v>
      </c>
      <c r="D90" s="363"/>
      <c r="E90" s="294"/>
      <c r="F90" s="294"/>
      <c r="G90" s="294"/>
      <c r="H90" s="51" t="str">
        <f t="shared" si="1"/>
        <v/>
      </c>
    </row>
    <row r="91" spans="1:8" x14ac:dyDescent="0.45">
      <c r="A91" s="195"/>
      <c r="B91" s="196"/>
      <c r="C91" s="364" t="str">
        <f>IF(①基本情報と建物情報の入力!$G$22="", "妻住戸(主方位+270側)", "妻住戸（"&amp;方位!$D$3&amp;"側）")</f>
        <v>妻住戸(主方位+270側)</v>
      </c>
      <c r="D91" s="365"/>
      <c r="E91" s="295"/>
      <c r="F91" s="295"/>
      <c r="G91" s="295"/>
      <c r="H91" s="52" t="str">
        <f>IF(F91="","", F91)</f>
        <v/>
      </c>
    </row>
    <row r="92" spans="1:8" x14ac:dyDescent="0.45">
      <c r="A92" s="197"/>
      <c r="B92" s="198"/>
      <c r="C92" s="366" t="s">
        <v>19</v>
      </c>
      <c r="D92" s="367"/>
      <c r="E92" s="296"/>
      <c r="F92" s="296"/>
      <c r="G92" s="296"/>
      <c r="H92" s="53" t="str">
        <f>IF(F92="","", F92)</f>
        <v/>
      </c>
    </row>
    <row r="93" spans="1:8" x14ac:dyDescent="0.45">
      <c r="A93" s="193">
        <f>A90+1</f>
        <v>27</v>
      </c>
      <c r="B93" s="194" t="s">
        <v>65</v>
      </c>
      <c r="C93" s="362" t="str">
        <f>IF(①基本情報と建物情報の入力!$G$22="", "妻住戸(主方位+90側)", "妻住戸（"&amp;方位!$B$3&amp;"側）")</f>
        <v>妻住戸(主方位+90側)</v>
      </c>
      <c r="D93" s="363"/>
      <c r="E93" s="294"/>
      <c r="F93" s="294"/>
      <c r="G93" s="294"/>
      <c r="H93" s="51" t="str">
        <f t="shared" si="1"/>
        <v/>
      </c>
    </row>
    <row r="94" spans="1:8" x14ac:dyDescent="0.45">
      <c r="A94" s="195"/>
      <c r="B94" s="196"/>
      <c r="C94" s="364" t="str">
        <f>IF(①基本情報と建物情報の入力!$G$22="", "妻住戸(主方位+270側)", "妻住戸（"&amp;方位!$D$3&amp;"側）")</f>
        <v>妻住戸(主方位+270側)</v>
      </c>
      <c r="D94" s="365"/>
      <c r="E94" s="295"/>
      <c r="F94" s="295"/>
      <c r="G94" s="295"/>
      <c r="H94" s="52" t="str">
        <f>IF(F94="","", F94)</f>
        <v/>
      </c>
    </row>
    <row r="95" spans="1:8" x14ac:dyDescent="0.45">
      <c r="A95" s="197"/>
      <c r="B95" s="198"/>
      <c r="C95" s="366" t="s">
        <v>19</v>
      </c>
      <c r="D95" s="367"/>
      <c r="E95" s="296"/>
      <c r="F95" s="296"/>
      <c r="G95" s="296"/>
      <c r="H95" s="53" t="str">
        <f>IF(F95="","", F95)</f>
        <v/>
      </c>
    </row>
    <row r="96" spans="1:8" x14ac:dyDescent="0.45">
      <c r="A96" s="193">
        <f>A93+1</f>
        <v>28</v>
      </c>
      <c r="B96" s="194" t="s">
        <v>65</v>
      </c>
      <c r="C96" s="362" t="str">
        <f>IF(①基本情報と建物情報の入力!$G$22="", "妻住戸(主方位+90側)", "妻住戸（"&amp;方位!$B$3&amp;"側）")</f>
        <v>妻住戸(主方位+90側)</v>
      </c>
      <c r="D96" s="363"/>
      <c r="E96" s="294"/>
      <c r="F96" s="294"/>
      <c r="G96" s="294"/>
      <c r="H96" s="51" t="str">
        <f t="shared" si="1"/>
        <v/>
      </c>
    </row>
    <row r="97" spans="1:8" x14ac:dyDescent="0.45">
      <c r="A97" s="195"/>
      <c r="B97" s="196"/>
      <c r="C97" s="364" t="str">
        <f>IF(①基本情報と建物情報の入力!$G$22="", "妻住戸(主方位+270側)", "妻住戸（"&amp;方位!$D$3&amp;"側）")</f>
        <v>妻住戸(主方位+270側)</v>
      </c>
      <c r="D97" s="365"/>
      <c r="E97" s="295"/>
      <c r="F97" s="295"/>
      <c r="G97" s="295"/>
      <c r="H97" s="52" t="str">
        <f>IF(F97="","", F97)</f>
        <v/>
      </c>
    </row>
    <row r="98" spans="1:8" x14ac:dyDescent="0.45">
      <c r="A98" s="197"/>
      <c r="B98" s="198"/>
      <c r="C98" s="366" t="s">
        <v>19</v>
      </c>
      <c r="D98" s="367"/>
      <c r="E98" s="296"/>
      <c r="F98" s="296"/>
      <c r="G98" s="296"/>
      <c r="H98" s="53" t="str">
        <f>IF(F98="","", F98)</f>
        <v/>
      </c>
    </row>
    <row r="99" spans="1:8" x14ac:dyDescent="0.45">
      <c r="A99" s="193">
        <f t="shared" ref="A99" si="2">A96+1</f>
        <v>29</v>
      </c>
      <c r="B99" s="194" t="s">
        <v>65</v>
      </c>
      <c r="C99" s="362" t="str">
        <f>IF(①基本情報と建物情報の入力!$G$22="", "妻住戸(主方位+90側)", "妻住戸（"&amp;方位!$B$3&amp;"側）")</f>
        <v>妻住戸(主方位+90側)</v>
      </c>
      <c r="D99" s="363"/>
      <c r="E99" s="294"/>
      <c r="F99" s="294"/>
      <c r="G99" s="294"/>
      <c r="H99" s="51" t="str">
        <f t="shared" si="1"/>
        <v/>
      </c>
    </row>
    <row r="100" spans="1:8" x14ac:dyDescent="0.45">
      <c r="A100" s="195"/>
      <c r="B100" s="196"/>
      <c r="C100" s="364" t="str">
        <f>IF(①基本情報と建物情報の入力!$G$22="", "妻住戸(主方位+270側)", "妻住戸（"&amp;方位!$D$3&amp;"側）")</f>
        <v>妻住戸(主方位+270側)</v>
      </c>
      <c r="D100" s="365"/>
      <c r="E100" s="295"/>
      <c r="F100" s="295"/>
      <c r="G100" s="295"/>
      <c r="H100" s="52" t="str">
        <f>IF(F100="","", F100)</f>
        <v/>
      </c>
    </row>
    <row r="101" spans="1:8" x14ac:dyDescent="0.45">
      <c r="A101" s="197"/>
      <c r="B101" s="198"/>
      <c r="C101" s="366" t="s">
        <v>19</v>
      </c>
      <c r="D101" s="367"/>
      <c r="E101" s="296"/>
      <c r="F101" s="296"/>
      <c r="G101" s="296"/>
      <c r="H101" s="53" t="str">
        <f>IF(F101="","", F101)</f>
        <v/>
      </c>
    </row>
    <row r="102" spans="1:8" x14ac:dyDescent="0.45">
      <c r="A102" s="193">
        <f>A99+1</f>
        <v>30</v>
      </c>
      <c r="B102" s="194" t="s">
        <v>65</v>
      </c>
      <c r="C102" s="362" t="str">
        <f>IF(①基本情報と建物情報の入力!$G$22="", "妻住戸(主方位+90側)", "妻住戸（"&amp;方位!$B$3&amp;"側）")</f>
        <v>妻住戸(主方位+90側)</v>
      </c>
      <c r="D102" s="363"/>
      <c r="E102" s="294"/>
      <c r="F102" s="294"/>
      <c r="G102" s="294"/>
      <c r="H102" s="51" t="str">
        <f t="shared" si="1"/>
        <v/>
      </c>
    </row>
    <row r="103" spans="1:8" x14ac:dyDescent="0.45">
      <c r="A103" s="195"/>
      <c r="B103" s="196"/>
      <c r="C103" s="364" t="str">
        <f>IF(①基本情報と建物情報の入力!$G$22="", "妻住戸(主方位+270側)", "妻住戸（"&amp;方位!$D$3&amp;"側）")</f>
        <v>妻住戸(主方位+270側)</v>
      </c>
      <c r="D103" s="365"/>
      <c r="E103" s="295"/>
      <c r="F103" s="295"/>
      <c r="G103" s="295"/>
      <c r="H103" s="52" t="str">
        <f>IF(F103="","", F103)</f>
        <v/>
      </c>
    </row>
    <row r="104" spans="1:8" x14ac:dyDescent="0.45">
      <c r="A104" s="197"/>
      <c r="B104" s="198"/>
      <c r="C104" s="366" t="s">
        <v>19</v>
      </c>
      <c r="D104" s="367"/>
      <c r="E104" s="296"/>
      <c r="F104" s="296"/>
      <c r="G104" s="296"/>
      <c r="H104" s="53" t="str">
        <f>IF(F104="","", F104)</f>
        <v/>
      </c>
    </row>
    <row r="106" spans="1:8" x14ac:dyDescent="0.45">
      <c r="A106" s="140" t="s">
        <v>808</v>
      </c>
    </row>
    <row r="107" spans="1:8" x14ac:dyDescent="0.45">
      <c r="A107" s="351"/>
      <c r="B107" s="352"/>
      <c r="C107" s="353"/>
      <c r="D107" s="354"/>
      <c r="E107" s="345" t="s">
        <v>148</v>
      </c>
      <c r="F107" s="346"/>
      <c r="G107" s="345" t="s">
        <v>149</v>
      </c>
      <c r="H107" s="346"/>
    </row>
    <row r="108" spans="1:8" x14ac:dyDescent="0.45">
      <c r="A108" s="355"/>
      <c r="B108" s="356"/>
      <c r="C108" s="357"/>
      <c r="D108" s="358"/>
      <c r="E108" s="347" t="s">
        <v>788</v>
      </c>
      <c r="F108" s="348"/>
      <c r="G108" s="347" t="s">
        <v>789</v>
      </c>
      <c r="H108" s="348"/>
    </row>
    <row r="109" spans="1:8" x14ac:dyDescent="0.45">
      <c r="A109" s="355"/>
      <c r="B109" s="356"/>
      <c r="C109" s="357"/>
      <c r="D109" s="358"/>
      <c r="E109" s="78" t="s">
        <v>154</v>
      </c>
      <c r="F109" s="78" t="s">
        <v>790</v>
      </c>
      <c r="G109" s="78" t="s">
        <v>154</v>
      </c>
      <c r="H109" s="78" t="s">
        <v>790</v>
      </c>
    </row>
    <row r="110" spans="1:8" x14ac:dyDescent="0.45">
      <c r="A110" s="355"/>
      <c r="B110" s="356"/>
      <c r="C110" s="357"/>
      <c r="D110" s="358"/>
      <c r="E110" s="79" t="s">
        <v>791</v>
      </c>
      <c r="F110" s="79" t="s">
        <v>791</v>
      </c>
      <c r="G110" s="79" t="s">
        <v>791</v>
      </c>
      <c r="H110" s="79" t="s">
        <v>791</v>
      </c>
    </row>
    <row r="111" spans="1:8" x14ac:dyDescent="0.45">
      <c r="A111" s="359"/>
      <c r="B111" s="360"/>
      <c r="C111" s="360"/>
      <c r="D111" s="361"/>
      <c r="E111" s="304"/>
      <c r="F111" s="304"/>
      <c r="G111" s="304"/>
      <c r="H111" s="305" t="str">
        <f>IF(F111="", "", F111)</f>
        <v/>
      </c>
    </row>
  </sheetData>
  <sheetProtection algorithmName="SHA-512" hashValue="Rjq7iWwKMETVfU3/cO7y9gtT7VNAH/vTHOateDVNTSYtXDTYiV6W4SmUDlCfe441VZKdzaSqNk06EC2OG737kw==" saltValue="mp11oUhZCRb3CmZtGd5HjA==" spinCount="100000" sheet="1" objects="1" scenarios="1"/>
  <mergeCells count="103">
    <mergeCell ref="C102:D102"/>
    <mergeCell ref="C103:D103"/>
    <mergeCell ref="C104:D104"/>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C58:D58"/>
    <mergeCell ref="C59:D59"/>
    <mergeCell ref="C60:D60"/>
    <mergeCell ref="C61:D61"/>
    <mergeCell ref="C52:D52"/>
    <mergeCell ref="C53:D53"/>
    <mergeCell ref="C54:D54"/>
    <mergeCell ref="C55:D55"/>
    <mergeCell ref="C56:D56"/>
    <mergeCell ref="C49:D49"/>
    <mergeCell ref="C50:D50"/>
    <mergeCell ref="C51:D51"/>
    <mergeCell ref="C42:D42"/>
    <mergeCell ref="C43:D43"/>
    <mergeCell ref="C44:D44"/>
    <mergeCell ref="C45:D45"/>
    <mergeCell ref="C46:D46"/>
    <mergeCell ref="C57:D57"/>
    <mergeCell ref="C40:D40"/>
    <mergeCell ref="C41:D41"/>
    <mergeCell ref="C32:D32"/>
    <mergeCell ref="C33:D33"/>
    <mergeCell ref="C34:D34"/>
    <mergeCell ref="C35:D35"/>
    <mergeCell ref="C36:D36"/>
    <mergeCell ref="C47:D47"/>
    <mergeCell ref="C48:D48"/>
    <mergeCell ref="C31:D31"/>
    <mergeCell ref="C22:D22"/>
    <mergeCell ref="C23:D23"/>
    <mergeCell ref="C24:D24"/>
    <mergeCell ref="C25:D25"/>
    <mergeCell ref="C26:D26"/>
    <mergeCell ref="C37:D37"/>
    <mergeCell ref="C38:D38"/>
    <mergeCell ref="C39:D39"/>
    <mergeCell ref="E5:F5"/>
    <mergeCell ref="E6:F6"/>
    <mergeCell ref="E11:F11"/>
    <mergeCell ref="E12:F12"/>
    <mergeCell ref="E107:F107"/>
    <mergeCell ref="G107:H107"/>
    <mergeCell ref="E108:F108"/>
    <mergeCell ref="G108:H108"/>
    <mergeCell ref="A11:B14"/>
    <mergeCell ref="C11:D14"/>
    <mergeCell ref="G11:H11"/>
    <mergeCell ref="G12:H12"/>
    <mergeCell ref="A107:D111"/>
    <mergeCell ref="C15:D15"/>
    <mergeCell ref="C16:D16"/>
    <mergeCell ref="C17:D17"/>
    <mergeCell ref="C18:D18"/>
    <mergeCell ref="C19:D19"/>
    <mergeCell ref="C20:D20"/>
    <mergeCell ref="C21:D21"/>
    <mergeCell ref="C27:D27"/>
    <mergeCell ref="C28:D28"/>
    <mergeCell ref="C29:D29"/>
    <mergeCell ref="C30:D30"/>
  </mergeCells>
  <phoneticPr fontId="1"/>
  <hyperlinks>
    <hyperlink ref="C5" location="③一次エネルギー消費量の計算結果!E15" display="（1）住戸" xr:uid="{584E0709-0AEB-4616-989E-5CE6DDA7A9BB}"/>
    <hyperlink ref="C6" location="③一次エネルギー消費量の計算結果!E111" display="（2）共同住宅共用部等" xr:uid="{299EA567-C90B-40D5-9336-7BBFF8DA901B}"/>
    <hyperlink ref="E5:F5" r:id="rId1" display="「エネルギー消費性能計算プログラム（住宅版）」" xr:uid="{99D8771A-9AF1-4F01-9F76-054860E6F55D}"/>
    <hyperlink ref="E6:F6" r:id="rId2" display="「エネルギー消費性能計算プログラム（非住宅版）」" xr:uid="{792F539E-7F47-4BC0-AD22-4520BA052644}"/>
  </hyperlinks>
  <pageMargins left="0.70866141732283472" right="0.70866141732283472" top="0.74803149606299213" bottom="0.74803149606299213" header="0.31496062992125984" footer="0.31496062992125984"/>
  <pageSetup paperSize="9" scale="66" orientation="portrait" blackAndWhite="1" horizontalDpi="1200" verticalDpi="1200" r:id="rId3"/>
  <rowBreaks count="1" manualBreakCount="1">
    <brk id="62" max="16383" man="1"/>
  </rowBreaks>
  <extLst>
    <ext xmlns:x14="http://schemas.microsoft.com/office/spreadsheetml/2009/9/main" uri="{78C0D931-6437-407d-A8EE-F0AAD7539E65}">
      <x14:conditionalFormattings>
        <x14:conditionalFormatting xmlns:xm="http://schemas.microsoft.com/office/excel/2006/main">
          <x14:cfRule type="expression" priority="120" id="{CC5215B6-35D5-4614-B95F-64264B9C5EDE}">
            <xm:f>$A$15&lt;=①基本情報と建物情報の入力!$G$20</xm:f>
            <x14:dxf>
              <fill>
                <patternFill>
                  <bgColor theme="7" tint="0.79998168889431442"/>
                </patternFill>
              </fill>
            </x14:dxf>
          </x14:cfRule>
          <xm:sqref>E15:G17</xm:sqref>
        </x14:conditionalFormatting>
        <x14:conditionalFormatting xmlns:xm="http://schemas.microsoft.com/office/excel/2006/main">
          <x14:cfRule type="expression" priority="119" id="{5D10700C-F6AD-4855-B8AF-AE92638FA47B}">
            <xm:f>$A$18&lt;=①基本情報と建物情報の入力!$G$20</xm:f>
            <x14:dxf>
              <fill>
                <patternFill>
                  <bgColor theme="7" tint="0.79998168889431442"/>
                </patternFill>
              </fill>
            </x14:dxf>
          </x14:cfRule>
          <xm:sqref>E18:G20</xm:sqref>
        </x14:conditionalFormatting>
        <x14:conditionalFormatting xmlns:xm="http://schemas.microsoft.com/office/excel/2006/main">
          <x14:cfRule type="expression" priority="118" id="{B90A975F-37F2-4EE4-8BE2-666F7E86333D}">
            <xm:f>$A$21&lt;=①基本情報と建物情報の入力!$G$20</xm:f>
            <x14:dxf>
              <fill>
                <patternFill>
                  <bgColor theme="7" tint="0.79998168889431442"/>
                </patternFill>
              </fill>
            </x14:dxf>
          </x14:cfRule>
          <xm:sqref>E21:G23</xm:sqref>
        </x14:conditionalFormatting>
        <x14:conditionalFormatting xmlns:xm="http://schemas.microsoft.com/office/excel/2006/main">
          <x14:cfRule type="expression" priority="117" id="{9D1937B0-DB19-4F2A-A60B-D196D6A5B3FD}">
            <xm:f>$A$24&lt;=①基本情報と建物情報の入力!$G$20</xm:f>
            <x14:dxf>
              <fill>
                <patternFill>
                  <bgColor theme="7" tint="0.79998168889431442"/>
                </patternFill>
              </fill>
            </x14:dxf>
          </x14:cfRule>
          <xm:sqref>E24:G26</xm:sqref>
        </x14:conditionalFormatting>
        <x14:conditionalFormatting xmlns:xm="http://schemas.microsoft.com/office/excel/2006/main">
          <x14:cfRule type="expression" priority="116" id="{04BC6D31-2F42-4B20-9A8D-49018C8A8103}">
            <xm:f>$A$27&lt;=①基本情報と建物情報の入力!$G$20</xm:f>
            <x14:dxf>
              <fill>
                <patternFill>
                  <bgColor theme="7" tint="0.79998168889431442"/>
                </patternFill>
              </fill>
            </x14:dxf>
          </x14:cfRule>
          <xm:sqref>E27:G29</xm:sqref>
        </x14:conditionalFormatting>
        <x14:conditionalFormatting xmlns:xm="http://schemas.microsoft.com/office/excel/2006/main">
          <x14:cfRule type="expression" priority="115" id="{EF2023D1-3D3C-4CCF-A4E0-F5EE4613E47A}">
            <xm:f>$A$30&lt;=①基本情報と建物情報の入力!$G$20</xm:f>
            <x14:dxf>
              <fill>
                <patternFill>
                  <bgColor theme="7" tint="0.79998168889431442"/>
                </patternFill>
              </fill>
            </x14:dxf>
          </x14:cfRule>
          <xm:sqref>E30:G32</xm:sqref>
        </x14:conditionalFormatting>
        <x14:conditionalFormatting xmlns:xm="http://schemas.microsoft.com/office/excel/2006/main">
          <x14:cfRule type="expression" priority="114" id="{EC77BEB2-7676-4ABA-9090-BF2193D9882C}">
            <xm:f>$A$33&lt;=①基本情報と建物情報の入力!$G$20</xm:f>
            <x14:dxf>
              <fill>
                <patternFill>
                  <bgColor theme="7" tint="0.79998168889431442"/>
                </patternFill>
              </fill>
            </x14:dxf>
          </x14:cfRule>
          <xm:sqref>E33:G35</xm:sqref>
        </x14:conditionalFormatting>
        <x14:conditionalFormatting xmlns:xm="http://schemas.microsoft.com/office/excel/2006/main">
          <x14:cfRule type="expression" priority="113" id="{5C1B413B-FFA5-4127-974A-3360DC57AE56}">
            <xm:f>$A$36&lt;=①基本情報と建物情報の入力!$G$20</xm:f>
            <x14:dxf>
              <fill>
                <patternFill>
                  <bgColor theme="7" tint="0.79998168889431442"/>
                </patternFill>
              </fill>
            </x14:dxf>
          </x14:cfRule>
          <xm:sqref>E36:G38</xm:sqref>
        </x14:conditionalFormatting>
        <x14:conditionalFormatting xmlns:xm="http://schemas.microsoft.com/office/excel/2006/main">
          <x14:cfRule type="expression" priority="112" id="{6F873C02-8A55-426B-99F4-1A36A446BC83}">
            <xm:f>$A$39&lt;=①基本情報と建物情報の入力!$G$20</xm:f>
            <x14:dxf>
              <fill>
                <patternFill>
                  <bgColor theme="7" tint="0.79998168889431442"/>
                </patternFill>
              </fill>
            </x14:dxf>
          </x14:cfRule>
          <xm:sqref>E39:G41</xm:sqref>
        </x14:conditionalFormatting>
        <x14:conditionalFormatting xmlns:xm="http://schemas.microsoft.com/office/excel/2006/main">
          <x14:cfRule type="expression" priority="111" id="{36381A4C-9E43-4708-9C2A-6CD2A53C7828}">
            <xm:f>$A$42&lt;=①基本情報と建物情報の入力!$G$20</xm:f>
            <x14:dxf>
              <fill>
                <patternFill>
                  <bgColor theme="7" tint="0.79998168889431442"/>
                </patternFill>
              </fill>
            </x14:dxf>
          </x14:cfRule>
          <xm:sqref>E42:G44</xm:sqref>
        </x14:conditionalFormatting>
        <x14:conditionalFormatting xmlns:xm="http://schemas.microsoft.com/office/excel/2006/main">
          <x14:cfRule type="expression" priority="110" id="{3B0BACB7-F4F2-4AC4-B4A1-66A89656F293}">
            <xm:f>$A$45&lt;=①基本情報と建物情報の入力!$G$20</xm:f>
            <x14:dxf>
              <fill>
                <patternFill>
                  <bgColor theme="7" tint="0.79998168889431442"/>
                </patternFill>
              </fill>
            </x14:dxf>
          </x14:cfRule>
          <xm:sqref>E45:G47</xm:sqref>
        </x14:conditionalFormatting>
        <x14:conditionalFormatting xmlns:xm="http://schemas.microsoft.com/office/excel/2006/main">
          <x14:cfRule type="expression" priority="109" id="{541D926B-C688-4552-A35A-1EE6335D90C1}">
            <xm:f>$A$48&lt;=①基本情報と建物情報の入力!$G$20</xm:f>
            <x14:dxf>
              <fill>
                <patternFill>
                  <bgColor theme="7" tint="0.79998168889431442"/>
                </patternFill>
              </fill>
            </x14:dxf>
          </x14:cfRule>
          <xm:sqref>E48:G50</xm:sqref>
        </x14:conditionalFormatting>
        <x14:conditionalFormatting xmlns:xm="http://schemas.microsoft.com/office/excel/2006/main">
          <x14:cfRule type="expression" priority="108" id="{37EA9DB9-8CD0-43FD-8E0A-1A814DEF15A8}">
            <xm:f>$A$51&lt;=①基本情報と建物情報の入力!$G$20</xm:f>
            <x14:dxf>
              <fill>
                <patternFill>
                  <bgColor theme="7" tint="0.79998168889431442"/>
                </patternFill>
              </fill>
            </x14:dxf>
          </x14:cfRule>
          <xm:sqref>E51:G53</xm:sqref>
        </x14:conditionalFormatting>
        <x14:conditionalFormatting xmlns:xm="http://schemas.microsoft.com/office/excel/2006/main">
          <x14:cfRule type="expression" priority="107" id="{666C31EF-041C-4153-AD04-5AA354CEE42F}">
            <xm:f>$A$54&lt;=①基本情報と建物情報の入力!$G$20</xm:f>
            <x14:dxf>
              <fill>
                <patternFill>
                  <bgColor theme="7" tint="0.79998168889431442"/>
                </patternFill>
              </fill>
            </x14:dxf>
          </x14:cfRule>
          <xm:sqref>E54:G56</xm:sqref>
        </x14:conditionalFormatting>
        <x14:conditionalFormatting xmlns:xm="http://schemas.microsoft.com/office/excel/2006/main">
          <x14:cfRule type="expression" priority="106" id="{0C23690B-C3E2-4CC9-92E3-BAED633668F7}">
            <xm:f>$A$57&lt;=①基本情報と建物情報の入力!$G$20</xm:f>
            <x14:dxf>
              <fill>
                <patternFill>
                  <bgColor theme="7" tint="0.79998168889431442"/>
                </patternFill>
              </fill>
            </x14:dxf>
          </x14:cfRule>
          <xm:sqref>E57:G59</xm:sqref>
        </x14:conditionalFormatting>
        <x14:conditionalFormatting xmlns:xm="http://schemas.microsoft.com/office/excel/2006/main">
          <x14:cfRule type="expression" priority="105" id="{3FFD0A87-8071-4187-94F9-F3043366EF4C}">
            <xm:f>$A$60&lt;=①基本情報と建物情報の入力!$G$20</xm:f>
            <x14:dxf>
              <fill>
                <patternFill>
                  <bgColor theme="7" tint="0.79998168889431442"/>
                </patternFill>
              </fill>
            </x14:dxf>
          </x14:cfRule>
          <xm:sqref>E60:G62</xm:sqref>
        </x14:conditionalFormatting>
        <x14:conditionalFormatting xmlns:xm="http://schemas.microsoft.com/office/excel/2006/main">
          <x14:cfRule type="expression" priority="104" id="{53D318FE-F9A7-4734-80E5-D9EC1A5610F0}">
            <xm:f>$A$63&lt;=①基本情報と建物情報の入力!$G$20</xm:f>
            <x14:dxf>
              <fill>
                <patternFill>
                  <bgColor theme="7" tint="0.79998168889431442"/>
                </patternFill>
              </fill>
            </x14:dxf>
          </x14:cfRule>
          <xm:sqref>E63:G65</xm:sqref>
        </x14:conditionalFormatting>
        <x14:conditionalFormatting xmlns:xm="http://schemas.microsoft.com/office/excel/2006/main">
          <x14:cfRule type="expression" priority="103" id="{2D9E4CAF-5C7C-4CCF-8F53-1EAC09B5C8EE}">
            <xm:f>$A$66&lt;=①基本情報と建物情報の入力!$G$20</xm:f>
            <x14:dxf>
              <fill>
                <patternFill>
                  <bgColor theme="7" tint="0.79998168889431442"/>
                </patternFill>
              </fill>
            </x14:dxf>
          </x14:cfRule>
          <xm:sqref>E66:G68</xm:sqref>
        </x14:conditionalFormatting>
        <x14:conditionalFormatting xmlns:xm="http://schemas.microsoft.com/office/excel/2006/main">
          <x14:cfRule type="expression" priority="102" id="{470269BA-59C4-4E7D-A1FE-94A75F70B1A6}">
            <xm:f>$A$69&lt;=①基本情報と建物情報の入力!$G$20</xm:f>
            <x14:dxf>
              <fill>
                <patternFill>
                  <bgColor theme="7" tint="0.79998168889431442"/>
                </patternFill>
              </fill>
            </x14:dxf>
          </x14:cfRule>
          <xm:sqref>E69:G71</xm:sqref>
        </x14:conditionalFormatting>
        <x14:conditionalFormatting xmlns:xm="http://schemas.microsoft.com/office/excel/2006/main">
          <x14:cfRule type="expression" priority="101" id="{98CE9D35-95C9-4ECA-AE04-0A9AFF2F5176}">
            <xm:f>$A$72&lt;=①基本情報と建物情報の入力!$G$20</xm:f>
            <x14:dxf>
              <fill>
                <patternFill>
                  <bgColor theme="7" tint="0.79998168889431442"/>
                </patternFill>
              </fill>
            </x14:dxf>
          </x14:cfRule>
          <xm:sqref>E72:G74</xm:sqref>
        </x14:conditionalFormatting>
        <x14:conditionalFormatting xmlns:xm="http://schemas.microsoft.com/office/excel/2006/main">
          <x14:cfRule type="expression" priority="100" id="{EF0C60FC-2E5E-4F54-98A8-E9790821A790}">
            <xm:f>$A$75&lt;=①基本情報と建物情報の入力!$G$20</xm:f>
            <x14:dxf>
              <fill>
                <patternFill>
                  <bgColor theme="7" tint="0.79998168889431442"/>
                </patternFill>
              </fill>
            </x14:dxf>
          </x14:cfRule>
          <xm:sqref>E75:G77</xm:sqref>
        </x14:conditionalFormatting>
        <x14:conditionalFormatting xmlns:xm="http://schemas.microsoft.com/office/excel/2006/main">
          <x14:cfRule type="expression" priority="99" id="{AA564EED-0D16-4349-AA27-8C8961971823}">
            <xm:f>$A$78&lt;=①基本情報と建物情報の入力!$G$20</xm:f>
            <x14:dxf>
              <fill>
                <patternFill>
                  <bgColor theme="7" tint="0.79998168889431442"/>
                </patternFill>
              </fill>
            </x14:dxf>
          </x14:cfRule>
          <xm:sqref>E78:G80</xm:sqref>
        </x14:conditionalFormatting>
        <x14:conditionalFormatting xmlns:xm="http://schemas.microsoft.com/office/excel/2006/main">
          <x14:cfRule type="expression" priority="98" id="{23A06A61-3D8D-4E76-ADA7-E5AC3538CF2B}">
            <xm:f>$A$81&lt;=①基本情報と建物情報の入力!$G$20</xm:f>
            <x14:dxf>
              <fill>
                <patternFill>
                  <bgColor theme="7" tint="0.79998168889431442"/>
                </patternFill>
              </fill>
            </x14:dxf>
          </x14:cfRule>
          <xm:sqref>E81:G83</xm:sqref>
        </x14:conditionalFormatting>
        <x14:conditionalFormatting xmlns:xm="http://schemas.microsoft.com/office/excel/2006/main">
          <x14:cfRule type="expression" priority="97" id="{5DA4405E-413E-4A5D-9319-6864D951C082}">
            <xm:f>$A$84&lt;=①基本情報と建物情報の入力!$G$20</xm:f>
            <x14:dxf>
              <fill>
                <patternFill>
                  <bgColor theme="7" tint="0.79998168889431442"/>
                </patternFill>
              </fill>
            </x14:dxf>
          </x14:cfRule>
          <xm:sqref>E84:G86</xm:sqref>
        </x14:conditionalFormatting>
        <x14:conditionalFormatting xmlns:xm="http://schemas.microsoft.com/office/excel/2006/main">
          <x14:cfRule type="expression" priority="96" id="{2704D127-E6F3-4CC9-A9C8-3F24B67D7214}">
            <xm:f>$A$87&lt;=①基本情報と建物情報の入力!$G$20</xm:f>
            <x14:dxf>
              <fill>
                <patternFill>
                  <bgColor theme="7" tint="0.79998168889431442"/>
                </patternFill>
              </fill>
            </x14:dxf>
          </x14:cfRule>
          <xm:sqref>E87:G89</xm:sqref>
        </x14:conditionalFormatting>
        <x14:conditionalFormatting xmlns:xm="http://schemas.microsoft.com/office/excel/2006/main">
          <x14:cfRule type="expression" priority="95" id="{B4F54079-26C1-41BC-985E-E895524BBC26}">
            <xm:f>$A$90&lt;=①基本情報と建物情報の入力!$G$20</xm:f>
            <x14:dxf>
              <fill>
                <patternFill>
                  <bgColor theme="7" tint="0.79998168889431442"/>
                </patternFill>
              </fill>
            </x14:dxf>
          </x14:cfRule>
          <xm:sqref>E90:G92</xm:sqref>
        </x14:conditionalFormatting>
        <x14:conditionalFormatting xmlns:xm="http://schemas.microsoft.com/office/excel/2006/main">
          <x14:cfRule type="expression" priority="94" id="{8662152D-A8CD-47BE-A8CC-2FECD7955715}">
            <xm:f>$A$93&lt;=①基本情報と建物情報の入力!$G$20</xm:f>
            <x14:dxf>
              <fill>
                <patternFill>
                  <bgColor theme="7" tint="0.79998168889431442"/>
                </patternFill>
              </fill>
            </x14:dxf>
          </x14:cfRule>
          <xm:sqref>E93:G95</xm:sqref>
        </x14:conditionalFormatting>
        <x14:conditionalFormatting xmlns:xm="http://schemas.microsoft.com/office/excel/2006/main">
          <x14:cfRule type="expression" priority="93" id="{D21E1F0D-7A46-41C7-9D14-87DEAA136CAD}">
            <xm:f>$A$96&lt;=①基本情報と建物情報の入力!$G$20</xm:f>
            <x14:dxf>
              <fill>
                <patternFill>
                  <bgColor theme="7" tint="0.79998168889431442"/>
                </patternFill>
              </fill>
            </x14:dxf>
          </x14:cfRule>
          <xm:sqref>E96:G98</xm:sqref>
        </x14:conditionalFormatting>
        <x14:conditionalFormatting xmlns:xm="http://schemas.microsoft.com/office/excel/2006/main">
          <x14:cfRule type="expression" priority="92" id="{F57F94B5-305D-4ECD-9034-1869047940C0}">
            <xm:f>$A$99&lt;=①基本情報と建物情報の入力!$G$20</xm:f>
            <x14:dxf>
              <fill>
                <patternFill>
                  <bgColor theme="7" tint="0.79998168889431442"/>
                </patternFill>
              </fill>
            </x14:dxf>
          </x14:cfRule>
          <xm:sqref>E99:G101</xm:sqref>
        </x14:conditionalFormatting>
        <x14:conditionalFormatting xmlns:xm="http://schemas.microsoft.com/office/excel/2006/main">
          <x14:cfRule type="expression" priority="91" id="{EDE2840B-A3B3-4119-8EA1-F8C672D0AA21}">
            <xm:f>$A$102&lt;=①基本情報と建物情報の入力!$G$20</xm:f>
            <x14:dxf>
              <fill>
                <patternFill>
                  <bgColor theme="7" tint="0.79998168889431442"/>
                </patternFill>
              </fill>
            </x14:dxf>
          </x14:cfRule>
          <xm:sqref>E102:G104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C53A-2DA2-4AC3-A989-50903179A603}">
  <sheetPr codeName="Sheet4"/>
  <dimension ref="A1:D9"/>
  <sheetViews>
    <sheetView showGridLines="0" zoomScaleNormal="100" workbookViewId="0">
      <selection activeCell="E34" sqref="E34"/>
    </sheetView>
  </sheetViews>
  <sheetFormatPr defaultRowHeight="16.2" x14ac:dyDescent="0.45"/>
  <cols>
    <col min="1" max="1" width="27.90625" customWidth="1"/>
    <col min="2" max="4" width="15.90625" customWidth="1"/>
  </cols>
  <sheetData>
    <row r="1" spans="1:4" ht="21.6" x14ac:dyDescent="0.45">
      <c r="A1" s="138" t="str">
        <f>①基本情報と建物情報の入力!A1</f>
        <v>フロア入力法による共同住宅の評価シート Ver. 02</v>
      </c>
    </row>
    <row r="3" spans="1:4" ht="19.2" x14ac:dyDescent="0.45">
      <c r="A3" s="122" t="s">
        <v>228</v>
      </c>
    </row>
    <row r="5" spans="1:4" s="67" customFormat="1" ht="22.5" customHeight="1" x14ac:dyDescent="0.45">
      <c r="A5" s="141" t="s">
        <v>28</v>
      </c>
      <c r="B5" s="141" t="s">
        <v>14</v>
      </c>
      <c r="C5" s="141" t="s">
        <v>15</v>
      </c>
      <c r="D5" s="141" t="s">
        <v>243</v>
      </c>
    </row>
    <row r="6" spans="1:4" ht="22.5" customHeight="1" x14ac:dyDescent="0.45">
      <c r="A6" s="199" t="s">
        <v>232</v>
      </c>
      <c r="B6" s="306" t="str">
        <f>計算過程!SR3</f>
        <v>-</v>
      </c>
      <c r="C6" s="128" t="str">
        <f>IF(①基本情報と建物情報の入力!$G$13="", "-",INDEX(住棟単位外皮性能基準値!$B$6:$B$13, MATCH(①基本情報と建物情報の入力!$G$13, 住棟単位外皮性能基準値!$A$6:$A$13,0 ),0))</f>
        <v>-</v>
      </c>
      <c r="D6" s="128" t="str">
        <f>IF(OR(B6="-", C6="-"), "-", IF(B6&lt;=C6, "適合", "不適合"))</f>
        <v>-</v>
      </c>
    </row>
    <row r="7" spans="1:4" ht="22.5" customHeight="1" x14ac:dyDescent="0.45">
      <c r="A7" s="199" t="s">
        <v>229</v>
      </c>
      <c r="B7" s="307" t="str">
        <f>計算過程!SS3</f>
        <v>-</v>
      </c>
      <c r="C7" s="128" t="str">
        <f>IF(①基本情報と建物情報の入力!G13="", "-", INDEX(住棟単位外皮性能基準値!$C$6:$C$13, MATCH(①基本情報と建物情報の入力!$G$13, 住棟単位外皮性能基準値!$A$6:$A$13,0 ),0))</f>
        <v>-</v>
      </c>
      <c r="D7" s="128" t="str">
        <f>IF(OR(B7="-", C7="-"), "-", IF(B7&lt;=C7, "適合", "不適合"))</f>
        <v>-</v>
      </c>
    </row>
    <row r="8" spans="1:4" ht="22.5" customHeight="1" x14ac:dyDescent="0.45">
      <c r="A8" s="199" t="s">
        <v>230</v>
      </c>
      <c r="B8" s="306" t="str">
        <f>計算過程!TG3</f>
        <v>-</v>
      </c>
      <c r="C8" s="368"/>
      <c r="D8" s="128" t="str">
        <f>IF(B8="-", "-", IF(B8&lt;=1, "適合", "不適合"))</f>
        <v>-</v>
      </c>
    </row>
    <row r="9" spans="1:4" ht="22.5" customHeight="1" x14ac:dyDescent="0.45">
      <c r="A9" s="199" t="s">
        <v>807</v>
      </c>
      <c r="B9" s="306" t="str">
        <f>計算過程!TH3</f>
        <v>-</v>
      </c>
      <c r="C9" s="369"/>
      <c r="D9" s="128" t="str">
        <f>IF(B9="-", "-", IF(B9&lt;=1, "適合", "不適合"))</f>
        <v>-</v>
      </c>
    </row>
  </sheetData>
  <sheetProtection algorithmName="SHA-512" hashValue="VM1/6nu6oGbqRsh4SyJobCHnDKNDRMNgf6vWt/G0f6T6q5Ah0FTjwWw+KHFjQgBqfeIkJVOKS3hW76vvi57t7w==" saltValue="JnaF6Vd7bd81hGFJq4TCnw==" spinCount="100000" sheet="1" objects="1" scenarios="1"/>
  <mergeCells count="1">
    <mergeCell ref="C8:C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00AA-C02E-4FF4-9BEB-E4A07A155622}">
  <sheetPr codeName="Sheet14"/>
  <dimension ref="A1:D25"/>
  <sheetViews>
    <sheetView workbookViewId="0">
      <selection activeCell="F13" sqref="F13"/>
    </sheetView>
  </sheetViews>
  <sheetFormatPr defaultRowHeight="16.2" x14ac:dyDescent="0.45"/>
  <cols>
    <col min="1" max="1" width="4.36328125" bestFit="1" customWidth="1"/>
    <col min="2" max="2" width="11.08984375" bestFit="1" customWidth="1"/>
    <col min="3" max="3" width="9.6328125" bestFit="1" customWidth="1"/>
    <col min="4" max="4" width="67.90625" customWidth="1"/>
  </cols>
  <sheetData>
    <row r="1" spans="1:4" x14ac:dyDescent="0.45">
      <c r="A1" s="140" t="s">
        <v>793</v>
      </c>
    </row>
    <row r="2" spans="1:4" s="67" customFormat="1" x14ac:dyDescent="0.45">
      <c r="A2" s="297" t="s">
        <v>794</v>
      </c>
      <c r="B2" s="297" t="s">
        <v>805</v>
      </c>
      <c r="C2" s="297" t="s">
        <v>795</v>
      </c>
      <c r="D2" s="297" t="s">
        <v>796</v>
      </c>
    </row>
    <row r="3" spans="1:4" x14ac:dyDescent="0.45">
      <c r="A3" s="310">
        <v>1</v>
      </c>
      <c r="B3" s="309">
        <v>43962</v>
      </c>
      <c r="C3" s="301" t="s">
        <v>798</v>
      </c>
      <c r="D3" s="311" t="s">
        <v>799</v>
      </c>
    </row>
    <row r="4" spans="1:4" x14ac:dyDescent="0.45">
      <c r="A4" s="310">
        <v>2</v>
      </c>
      <c r="B4" s="309">
        <v>43962</v>
      </c>
      <c r="C4" s="301" t="s">
        <v>797</v>
      </c>
      <c r="D4" s="311" t="s">
        <v>800</v>
      </c>
    </row>
    <row r="5" spans="1:4" ht="32.4" x14ac:dyDescent="0.45">
      <c r="A5" s="310">
        <v>3</v>
      </c>
      <c r="B5" s="309">
        <v>43962</v>
      </c>
      <c r="C5" s="301" t="s">
        <v>797</v>
      </c>
      <c r="D5" s="311" t="s">
        <v>801</v>
      </c>
    </row>
    <row r="6" spans="1:4" ht="32.4" x14ac:dyDescent="0.45">
      <c r="A6" s="310">
        <v>4</v>
      </c>
      <c r="B6" s="309">
        <v>43962</v>
      </c>
      <c r="C6" s="301" t="s">
        <v>797</v>
      </c>
      <c r="D6" s="311" t="s">
        <v>802</v>
      </c>
    </row>
    <row r="7" spans="1:4" ht="32.4" x14ac:dyDescent="0.45">
      <c r="A7" s="310">
        <v>5</v>
      </c>
      <c r="B7" s="309">
        <v>43962</v>
      </c>
      <c r="C7" s="301" t="s">
        <v>797</v>
      </c>
      <c r="D7" s="311" t="s">
        <v>803</v>
      </c>
    </row>
    <row r="8" spans="1:4" ht="32.4" x14ac:dyDescent="0.45">
      <c r="A8" s="310">
        <v>6</v>
      </c>
      <c r="B8" s="309">
        <v>43962</v>
      </c>
      <c r="C8" s="301" t="s">
        <v>797</v>
      </c>
      <c r="D8" s="311" t="s">
        <v>804</v>
      </c>
    </row>
    <row r="9" spans="1:4" ht="66" customHeight="1" x14ac:dyDescent="0.45">
      <c r="A9" s="310">
        <v>7</v>
      </c>
      <c r="B9" s="309">
        <v>43990</v>
      </c>
      <c r="C9" s="312" t="s">
        <v>810</v>
      </c>
      <c r="D9" s="311" t="s">
        <v>811</v>
      </c>
    </row>
    <row r="10" spans="1:4" ht="48.6" x14ac:dyDescent="0.45">
      <c r="A10" s="310">
        <v>8</v>
      </c>
      <c r="B10" s="309">
        <v>43990</v>
      </c>
      <c r="C10" s="312" t="s">
        <v>810</v>
      </c>
      <c r="D10" s="311" t="s">
        <v>812</v>
      </c>
    </row>
    <row r="11" spans="1:4" x14ac:dyDescent="0.45">
      <c r="A11" s="310">
        <v>9</v>
      </c>
      <c r="B11" s="309">
        <v>43990</v>
      </c>
      <c r="C11" s="312" t="s">
        <v>810</v>
      </c>
      <c r="D11" s="311" t="s">
        <v>832</v>
      </c>
    </row>
    <row r="12" spans="1:4" x14ac:dyDescent="0.45">
      <c r="A12" s="310"/>
      <c r="B12" s="309"/>
      <c r="C12" s="301"/>
      <c r="D12" s="311"/>
    </row>
    <row r="13" spans="1:4" x14ac:dyDescent="0.45">
      <c r="A13" s="310"/>
      <c r="B13" s="309"/>
      <c r="C13" s="301"/>
      <c r="D13" s="311"/>
    </row>
    <row r="14" spans="1:4" x14ac:dyDescent="0.45">
      <c r="A14" s="310"/>
      <c r="B14" s="309"/>
      <c r="C14" s="301"/>
      <c r="D14" s="311"/>
    </row>
    <row r="15" spans="1:4" x14ac:dyDescent="0.45">
      <c r="A15" s="310"/>
      <c r="B15" s="308"/>
      <c r="C15" s="301"/>
      <c r="D15" s="311"/>
    </row>
    <row r="16" spans="1:4" x14ac:dyDescent="0.45">
      <c r="A16" s="310"/>
      <c r="B16" s="308"/>
      <c r="C16" s="301"/>
      <c r="D16" s="311"/>
    </row>
    <row r="17" spans="1:4" x14ac:dyDescent="0.45">
      <c r="A17" s="310"/>
      <c r="B17" s="308"/>
      <c r="C17" s="301"/>
      <c r="D17" s="311"/>
    </row>
    <row r="18" spans="1:4" x14ac:dyDescent="0.45">
      <c r="A18" s="310"/>
      <c r="B18" s="308"/>
      <c r="C18" s="301"/>
      <c r="D18" s="311"/>
    </row>
    <row r="19" spans="1:4" x14ac:dyDescent="0.45">
      <c r="A19" s="310"/>
      <c r="B19" s="308"/>
      <c r="C19" s="301"/>
      <c r="D19" s="311"/>
    </row>
    <row r="20" spans="1:4" x14ac:dyDescent="0.45">
      <c r="A20" s="310"/>
      <c r="B20" s="308"/>
      <c r="C20" s="301"/>
      <c r="D20" s="311"/>
    </row>
    <row r="21" spans="1:4" x14ac:dyDescent="0.45">
      <c r="A21" s="310"/>
      <c r="B21" s="308"/>
      <c r="C21" s="301"/>
      <c r="D21" s="311"/>
    </row>
    <row r="22" spans="1:4" x14ac:dyDescent="0.45">
      <c r="A22" s="310"/>
      <c r="B22" s="308"/>
      <c r="C22" s="301"/>
      <c r="D22" s="311"/>
    </row>
    <row r="23" spans="1:4" x14ac:dyDescent="0.45">
      <c r="A23" s="310"/>
      <c r="B23" s="308"/>
      <c r="C23" s="301"/>
      <c r="D23" s="311"/>
    </row>
    <row r="24" spans="1:4" x14ac:dyDescent="0.45">
      <c r="A24" s="310"/>
      <c r="B24" s="308"/>
      <c r="C24" s="301"/>
      <c r="D24" s="311"/>
    </row>
    <row r="25" spans="1:4" x14ac:dyDescent="0.45">
      <c r="A25" s="310"/>
      <c r="B25" s="308"/>
      <c r="C25" s="301"/>
      <c r="D25" s="311"/>
    </row>
  </sheetData>
  <sheetProtection algorithmName="SHA-512" hashValue="8HWDGfo6UZoiMzp2iftEYgusJbG8tnjCktsk+j8TyMpQEVyWtZy0kZwffAi/Tt41FQ8fsqB8vi9ViknKcMISIg==" saltValue="5p51Dg2ei25t8W06p1mjxw==" spinCount="100000" sheet="1" objects="1" scenarios="1"/>
  <phoneticPr fontI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F9F6-54A3-4988-B0BE-D62C89BFBDDF}">
  <sheetPr codeName="Sheet5"/>
  <dimension ref="A1:TH41"/>
  <sheetViews>
    <sheetView zoomScale="70" zoomScaleNormal="70" workbookViewId="0">
      <selection activeCell="K42" sqref="K42"/>
    </sheetView>
  </sheetViews>
  <sheetFormatPr defaultColWidth="9" defaultRowHeight="16.2" x14ac:dyDescent="0.45"/>
  <cols>
    <col min="1" max="1" width="3.7265625" style="17" bestFit="1" customWidth="1"/>
    <col min="2" max="2" width="5.08984375" style="14" customWidth="1"/>
    <col min="3" max="7" width="8.90625" style="15" customWidth="1"/>
    <col min="8" max="9" width="8.90625" style="202" customWidth="1"/>
    <col min="10" max="13" width="8.90625" style="15" customWidth="1"/>
    <col min="14" max="16" width="9" style="15"/>
    <col min="17" max="22" width="9" style="83"/>
    <col min="23" max="28" width="9" style="15"/>
    <col min="29" max="29" width="1.36328125" style="68" customWidth="1"/>
    <col min="30" max="80" width="9" style="200"/>
    <col min="81" max="83" width="9" style="202"/>
    <col min="84" max="86" width="9" style="200"/>
    <col min="87" max="87" width="1.36328125" style="68" customWidth="1"/>
    <col min="88" max="111" width="9" style="204"/>
    <col min="112" max="117" width="9" style="209"/>
    <col min="118" max="129" width="9" style="204"/>
    <col min="130" max="153" width="9" style="205"/>
    <col min="154" max="189" width="9" style="209"/>
    <col min="190" max="207" width="9" style="204"/>
    <col min="208" max="231" width="9" style="209"/>
    <col min="232" max="232" width="1.36328125" style="68" customWidth="1"/>
    <col min="233" max="235" width="9" style="201" customWidth="1"/>
    <col min="236" max="236" width="1.36328125" style="68" customWidth="1"/>
    <col min="237" max="241" width="9" style="15"/>
    <col min="242" max="242" width="9" style="210"/>
    <col min="243" max="245" width="9" style="15"/>
    <col min="246" max="246" width="1.36328125" style="68" customWidth="1"/>
    <col min="247" max="257" width="9" style="15"/>
    <col min="258" max="258" width="1.36328125" style="68" customWidth="1"/>
    <col min="259" max="262" width="9" style="15"/>
    <col min="263" max="263" width="1.36328125" style="68" customWidth="1"/>
    <col min="264" max="269" width="9" style="15" customWidth="1"/>
    <col min="270" max="275" width="9" style="15"/>
    <col min="276" max="281" width="9" style="15" customWidth="1"/>
    <col min="282" max="284" width="9" style="15"/>
    <col min="285" max="287" width="9" style="15" customWidth="1"/>
    <col min="288" max="290" width="9" style="15"/>
    <col min="291" max="291" width="1.36328125" style="68" customWidth="1"/>
    <col min="292" max="324" width="9" style="15"/>
    <col min="325" max="325" width="1.36328125" style="68" customWidth="1"/>
    <col min="326" max="331" width="9" style="15"/>
    <col min="332" max="332" width="1.36328125" style="68" customWidth="1"/>
    <col min="333" max="334" width="9" style="227"/>
    <col min="335" max="335" width="1.36328125" style="68" customWidth="1"/>
    <col min="336" max="341" width="8.90625" style="66" customWidth="1"/>
    <col min="342" max="342" width="9" style="66"/>
    <col min="343" max="343" width="8.90625" style="66" customWidth="1"/>
    <col min="344" max="344" width="1.36328125" style="68" customWidth="1"/>
    <col min="345" max="349" width="8.90625" style="66" customWidth="1"/>
    <col min="350" max="350" width="9" style="66" customWidth="1"/>
    <col min="351" max="355" width="8.90625" style="66" customWidth="1"/>
    <col min="356" max="356" width="1.36328125" style="68" customWidth="1"/>
    <col min="357" max="361" width="9" style="15"/>
    <col min="362" max="362" width="9" style="217"/>
    <col min="363" max="363" width="1.36328125" style="68" customWidth="1"/>
    <col min="364" max="366" width="9" style="216"/>
    <col min="367" max="375" width="9" style="227"/>
    <col min="376" max="378" width="9" style="216"/>
    <col min="379" max="379" width="1.36328125" style="68" customWidth="1"/>
    <col min="380" max="382" width="9" style="216"/>
    <col min="383" max="397" width="9" style="227"/>
    <col min="398" max="409" width="9" style="216"/>
    <col min="410" max="415" width="9" style="15"/>
    <col min="416" max="416" width="1.36328125" style="68" customWidth="1"/>
    <col min="417" max="426" width="9" style="66" customWidth="1"/>
    <col min="427" max="427" width="1.36328125" style="68" customWidth="1"/>
    <col min="428" max="438" width="9" style="66" customWidth="1"/>
    <col min="439" max="439" width="1.36328125" style="68" customWidth="1"/>
    <col min="440" max="444" width="9" style="15"/>
    <col min="445" max="445" width="9" style="228"/>
    <col min="446" max="446" width="1.36328125" style="68" customWidth="1"/>
    <col min="447" max="461" width="9" style="66" customWidth="1"/>
    <col min="462" max="462" width="1.36328125" style="68" customWidth="1"/>
    <col min="463" max="492" width="9" style="66" customWidth="1"/>
    <col min="493" max="498" width="9" style="15"/>
    <col min="499" max="499" width="1.36328125" style="68" customWidth="1"/>
    <col min="500" max="511" width="9" style="15"/>
    <col min="512" max="513" width="11.36328125" style="15" customWidth="1"/>
    <col min="514" max="514" width="1.36328125" style="68" customWidth="1"/>
    <col min="515" max="520" width="8.90625" style="15" customWidth="1"/>
    <col min="521" max="526" width="8.90625" style="89" customWidth="1"/>
    <col min="527" max="528" width="14" style="15" customWidth="1"/>
    <col min="529" max="16384" width="9" style="15"/>
  </cols>
  <sheetData>
    <row r="1" spans="1:528" s="240" customFormat="1" ht="16.2" customHeight="1" x14ac:dyDescent="0.45">
      <c r="A1" s="238"/>
      <c r="B1" s="239" t="s">
        <v>197</v>
      </c>
      <c r="C1" s="240" t="s">
        <v>687</v>
      </c>
      <c r="D1" s="241" t="s">
        <v>606</v>
      </c>
      <c r="E1" s="241" t="s">
        <v>607</v>
      </c>
      <c r="F1" s="240" t="s">
        <v>689</v>
      </c>
      <c r="G1" s="240" t="s">
        <v>690</v>
      </c>
      <c r="H1" s="240" t="s">
        <v>692</v>
      </c>
      <c r="I1" s="240" t="s">
        <v>691</v>
      </c>
      <c r="J1" s="242" t="s">
        <v>608</v>
      </c>
      <c r="K1" s="240" t="s">
        <v>609</v>
      </c>
      <c r="L1" s="240" t="s">
        <v>610</v>
      </c>
      <c r="M1" s="243" t="s">
        <v>611</v>
      </c>
      <c r="N1" s="374" t="s">
        <v>596</v>
      </c>
      <c r="O1" s="375"/>
      <c r="P1" s="376"/>
      <c r="Q1" s="374" t="s">
        <v>693</v>
      </c>
      <c r="R1" s="375"/>
      <c r="S1" s="376"/>
      <c r="T1" s="374" t="s">
        <v>694</v>
      </c>
      <c r="U1" s="375"/>
      <c r="V1" s="376"/>
      <c r="W1" s="374" t="s">
        <v>695</v>
      </c>
      <c r="X1" s="375"/>
      <c r="Y1" s="376"/>
      <c r="Z1" s="374" t="s">
        <v>595</v>
      </c>
      <c r="AA1" s="375"/>
      <c r="AB1" s="376"/>
      <c r="AC1" s="244"/>
      <c r="AD1" s="389" t="s">
        <v>591</v>
      </c>
      <c r="AE1" s="390"/>
      <c r="AF1" s="391"/>
      <c r="AG1" s="389" t="s">
        <v>592</v>
      </c>
      <c r="AH1" s="390"/>
      <c r="AI1" s="391"/>
      <c r="AJ1" s="389" t="s">
        <v>593</v>
      </c>
      <c r="AK1" s="390"/>
      <c r="AL1" s="391"/>
      <c r="AM1" s="389" t="s">
        <v>594</v>
      </c>
      <c r="AN1" s="390"/>
      <c r="AO1" s="391"/>
      <c r="AP1" s="374" t="s">
        <v>587</v>
      </c>
      <c r="AQ1" s="375"/>
      <c r="AR1" s="376"/>
      <c r="AS1" s="374" t="s">
        <v>588</v>
      </c>
      <c r="AT1" s="375"/>
      <c r="AU1" s="376"/>
      <c r="AV1" s="374" t="s">
        <v>589</v>
      </c>
      <c r="AW1" s="375"/>
      <c r="AX1" s="376"/>
      <c r="AY1" s="374" t="s">
        <v>590</v>
      </c>
      <c r="AZ1" s="375"/>
      <c r="BA1" s="376"/>
      <c r="BB1" s="389" t="s">
        <v>696</v>
      </c>
      <c r="BC1" s="390"/>
      <c r="BD1" s="391"/>
      <c r="BE1" s="390" t="s">
        <v>697</v>
      </c>
      <c r="BF1" s="390"/>
      <c r="BG1" s="391"/>
      <c r="BH1" s="389" t="s">
        <v>698</v>
      </c>
      <c r="BI1" s="390"/>
      <c r="BJ1" s="391"/>
      <c r="BK1" s="389" t="s">
        <v>699</v>
      </c>
      <c r="BL1" s="390"/>
      <c r="BM1" s="391"/>
      <c r="BN1" s="390" t="s">
        <v>587</v>
      </c>
      <c r="BO1" s="390"/>
      <c r="BP1" s="391"/>
      <c r="BQ1" s="389" t="s">
        <v>588</v>
      </c>
      <c r="BR1" s="390"/>
      <c r="BS1" s="391"/>
      <c r="BT1" s="389" t="s">
        <v>589</v>
      </c>
      <c r="BU1" s="390"/>
      <c r="BV1" s="391"/>
      <c r="BW1" s="389" t="s">
        <v>590</v>
      </c>
      <c r="BX1" s="390"/>
      <c r="BY1" s="391"/>
      <c r="BZ1" s="371" t="s">
        <v>586</v>
      </c>
      <c r="CA1" s="371"/>
      <c r="CB1" s="372"/>
      <c r="CC1" s="370" t="s">
        <v>700</v>
      </c>
      <c r="CD1" s="371"/>
      <c r="CE1" s="372"/>
      <c r="CF1" s="370" t="s">
        <v>612</v>
      </c>
      <c r="CG1" s="371"/>
      <c r="CH1" s="372"/>
      <c r="CI1" s="245"/>
      <c r="CJ1" s="389" t="s">
        <v>584</v>
      </c>
      <c r="CK1" s="390"/>
      <c r="CL1" s="391"/>
      <c r="CM1" s="389" t="s">
        <v>585</v>
      </c>
      <c r="CN1" s="390"/>
      <c r="CO1" s="391"/>
      <c r="CP1" s="389" t="s">
        <v>701</v>
      </c>
      <c r="CQ1" s="390"/>
      <c r="CR1" s="391"/>
      <c r="CS1" s="389" t="s">
        <v>702</v>
      </c>
      <c r="CT1" s="390"/>
      <c r="CU1" s="391"/>
      <c r="CV1" s="389" t="s">
        <v>703</v>
      </c>
      <c r="CW1" s="390"/>
      <c r="CX1" s="391"/>
      <c r="CY1" s="389" t="s">
        <v>704</v>
      </c>
      <c r="CZ1" s="390"/>
      <c r="DA1" s="391"/>
      <c r="DB1" s="389" t="s">
        <v>578</v>
      </c>
      <c r="DC1" s="390"/>
      <c r="DD1" s="391"/>
      <c r="DE1" s="389" t="s">
        <v>579</v>
      </c>
      <c r="DF1" s="390"/>
      <c r="DG1" s="391"/>
      <c r="DH1" s="389" t="s">
        <v>705</v>
      </c>
      <c r="DI1" s="390"/>
      <c r="DJ1" s="391"/>
      <c r="DK1" s="395" t="s">
        <v>706</v>
      </c>
      <c r="DL1" s="396"/>
      <c r="DM1" s="397"/>
      <c r="DN1" s="389" t="s">
        <v>707</v>
      </c>
      <c r="DO1" s="390"/>
      <c r="DP1" s="391"/>
      <c r="DQ1" s="389" t="s">
        <v>708</v>
      </c>
      <c r="DR1" s="390"/>
      <c r="DS1" s="391"/>
      <c r="DT1" s="389" t="s">
        <v>709</v>
      </c>
      <c r="DU1" s="390"/>
      <c r="DV1" s="391"/>
      <c r="DW1" s="389" t="s">
        <v>710</v>
      </c>
      <c r="DX1" s="390"/>
      <c r="DY1" s="391"/>
      <c r="DZ1" s="389" t="s">
        <v>580</v>
      </c>
      <c r="EA1" s="390"/>
      <c r="EB1" s="391"/>
      <c r="EC1" s="389" t="s">
        <v>581</v>
      </c>
      <c r="ED1" s="390"/>
      <c r="EE1" s="391"/>
      <c r="EF1" s="389" t="s">
        <v>582</v>
      </c>
      <c r="EG1" s="390"/>
      <c r="EH1" s="391"/>
      <c r="EI1" s="389" t="s">
        <v>583</v>
      </c>
      <c r="EJ1" s="390"/>
      <c r="EK1" s="391"/>
      <c r="EL1" s="389" t="s">
        <v>711</v>
      </c>
      <c r="EM1" s="390"/>
      <c r="EN1" s="391"/>
      <c r="EO1" s="389" t="s">
        <v>712</v>
      </c>
      <c r="EP1" s="390"/>
      <c r="EQ1" s="391"/>
      <c r="ER1" s="389" t="s">
        <v>713</v>
      </c>
      <c r="ES1" s="390"/>
      <c r="ET1" s="391"/>
      <c r="EU1" s="389" t="s">
        <v>714</v>
      </c>
      <c r="EV1" s="390"/>
      <c r="EW1" s="391"/>
      <c r="EX1" s="389" t="s">
        <v>715</v>
      </c>
      <c r="EY1" s="390"/>
      <c r="EZ1" s="391"/>
      <c r="FA1" s="389" t="s">
        <v>716</v>
      </c>
      <c r="FB1" s="390"/>
      <c r="FC1" s="391"/>
      <c r="FD1" s="389" t="s">
        <v>717</v>
      </c>
      <c r="FE1" s="390"/>
      <c r="FF1" s="391"/>
      <c r="FG1" s="389" t="s">
        <v>718</v>
      </c>
      <c r="FH1" s="390"/>
      <c r="FI1" s="391"/>
      <c r="FJ1" s="389" t="s">
        <v>719</v>
      </c>
      <c r="FK1" s="390"/>
      <c r="FL1" s="391"/>
      <c r="FM1" s="389" t="s">
        <v>720</v>
      </c>
      <c r="FN1" s="390"/>
      <c r="FO1" s="391"/>
      <c r="FP1" s="389" t="s">
        <v>721</v>
      </c>
      <c r="FQ1" s="390"/>
      <c r="FR1" s="391"/>
      <c r="FS1" s="389" t="s">
        <v>722</v>
      </c>
      <c r="FT1" s="390"/>
      <c r="FU1" s="391"/>
      <c r="FV1" s="389" t="s">
        <v>723</v>
      </c>
      <c r="FW1" s="390"/>
      <c r="FX1" s="391"/>
      <c r="FY1" s="389" t="s">
        <v>724</v>
      </c>
      <c r="FZ1" s="390"/>
      <c r="GA1" s="391"/>
      <c r="GB1" s="389" t="s">
        <v>725</v>
      </c>
      <c r="GC1" s="390"/>
      <c r="GD1" s="391"/>
      <c r="GE1" s="389" t="s">
        <v>726</v>
      </c>
      <c r="GF1" s="390"/>
      <c r="GG1" s="391"/>
      <c r="GH1" s="389" t="s">
        <v>729</v>
      </c>
      <c r="GI1" s="390"/>
      <c r="GJ1" s="391"/>
      <c r="GK1" s="389" t="s">
        <v>730</v>
      </c>
      <c r="GL1" s="390"/>
      <c r="GM1" s="391"/>
      <c r="GN1" s="389" t="s">
        <v>727</v>
      </c>
      <c r="GO1" s="390"/>
      <c r="GP1" s="391"/>
      <c r="GQ1" s="389" t="s">
        <v>728</v>
      </c>
      <c r="GR1" s="390"/>
      <c r="GS1" s="391"/>
      <c r="GT1" s="389" t="s">
        <v>597</v>
      </c>
      <c r="GU1" s="390"/>
      <c r="GV1" s="391"/>
      <c r="GW1" s="389" t="s">
        <v>598</v>
      </c>
      <c r="GX1" s="390"/>
      <c r="GY1" s="391"/>
      <c r="GZ1" s="389" t="s">
        <v>599</v>
      </c>
      <c r="HA1" s="390"/>
      <c r="HB1" s="391"/>
      <c r="HC1" s="389" t="s">
        <v>600</v>
      </c>
      <c r="HD1" s="390"/>
      <c r="HE1" s="391"/>
      <c r="HF1" s="389" t="s">
        <v>601</v>
      </c>
      <c r="HG1" s="390"/>
      <c r="HH1" s="391"/>
      <c r="HI1" s="389" t="s">
        <v>731</v>
      </c>
      <c r="HJ1" s="390"/>
      <c r="HK1" s="391"/>
      <c r="HL1" s="389" t="s">
        <v>602</v>
      </c>
      <c r="HM1" s="390"/>
      <c r="HN1" s="391"/>
      <c r="HO1" s="389" t="s">
        <v>603</v>
      </c>
      <c r="HP1" s="390"/>
      <c r="HQ1" s="391"/>
      <c r="HR1" s="389" t="s">
        <v>604</v>
      </c>
      <c r="HS1" s="390"/>
      <c r="HT1" s="391"/>
      <c r="HU1" s="389" t="s">
        <v>605</v>
      </c>
      <c r="HV1" s="390"/>
      <c r="HW1" s="391"/>
      <c r="HX1" s="245"/>
      <c r="HY1" s="374" t="s">
        <v>686</v>
      </c>
      <c r="HZ1" s="375"/>
      <c r="IA1" s="375"/>
      <c r="IB1" s="245"/>
      <c r="IC1" s="241" t="s">
        <v>196</v>
      </c>
      <c r="ID1" s="241" t="s">
        <v>613</v>
      </c>
      <c r="IE1" s="241" t="s">
        <v>196</v>
      </c>
      <c r="IF1" s="241" t="s">
        <v>196</v>
      </c>
      <c r="IG1" s="241" t="s">
        <v>196</v>
      </c>
      <c r="IH1" s="241" t="s">
        <v>196</v>
      </c>
      <c r="II1" s="241" t="s">
        <v>196</v>
      </c>
      <c r="IJ1" s="240" t="s">
        <v>196</v>
      </c>
      <c r="IK1" s="246" t="s">
        <v>614</v>
      </c>
      <c r="IL1" s="245"/>
      <c r="IM1" s="242" t="s">
        <v>732</v>
      </c>
      <c r="IN1" s="238" t="s">
        <v>733</v>
      </c>
      <c r="IO1" s="238" t="s">
        <v>734</v>
      </c>
      <c r="IP1" s="238" t="s">
        <v>735</v>
      </c>
      <c r="IQ1" s="238" t="s">
        <v>736</v>
      </c>
      <c r="IR1" s="238" t="s">
        <v>737</v>
      </c>
      <c r="IS1" s="238" t="s">
        <v>738</v>
      </c>
      <c r="IT1" s="238" t="s">
        <v>739</v>
      </c>
      <c r="IU1" s="238" t="s">
        <v>740</v>
      </c>
      <c r="IV1" s="238" t="s">
        <v>741</v>
      </c>
      <c r="IW1" s="243" t="s">
        <v>742</v>
      </c>
      <c r="IX1" s="245"/>
      <c r="IY1" s="371" t="s">
        <v>615</v>
      </c>
      <c r="IZ1" s="371"/>
      <c r="JA1" s="371"/>
      <c r="JB1" s="372"/>
      <c r="JC1" s="245"/>
      <c r="JD1" s="374" t="s">
        <v>743</v>
      </c>
      <c r="JE1" s="375"/>
      <c r="JF1" s="375"/>
      <c r="JG1" s="374" t="s">
        <v>616</v>
      </c>
      <c r="JH1" s="375"/>
      <c r="JI1" s="375"/>
      <c r="JJ1" s="374" t="s">
        <v>617</v>
      </c>
      <c r="JK1" s="375"/>
      <c r="JL1" s="376"/>
      <c r="JM1" s="374" t="s">
        <v>618</v>
      </c>
      <c r="JN1" s="375"/>
      <c r="JO1" s="376"/>
      <c r="JP1" s="374" t="s">
        <v>619</v>
      </c>
      <c r="JQ1" s="375"/>
      <c r="JR1" s="376"/>
      <c r="JS1" s="374" t="s">
        <v>620</v>
      </c>
      <c r="JT1" s="375"/>
      <c r="JU1" s="376"/>
      <c r="JV1" s="374" t="s">
        <v>621</v>
      </c>
      <c r="JW1" s="375"/>
      <c r="JX1" s="376"/>
      <c r="JY1" s="374" t="s">
        <v>622</v>
      </c>
      <c r="JZ1" s="375"/>
      <c r="KA1" s="376"/>
      <c r="KB1" s="374" t="s">
        <v>623</v>
      </c>
      <c r="KC1" s="375"/>
      <c r="KD1" s="376"/>
      <c r="KE1" s="245"/>
      <c r="KF1" s="374" t="s">
        <v>684</v>
      </c>
      <c r="KG1" s="375"/>
      <c r="KH1" s="376"/>
      <c r="KI1" s="374" t="s">
        <v>685</v>
      </c>
      <c r="KJ1" s="375"/>
      <c r="KK1" s="376"/>
      <c r="KL1" s="374" t="s">
        <v>624</v>
      </c>
      <c r="KM1" s="375"/>
      <c r="KN1" s="376"/>
      <c r="KO1" s="374" t="s">
        <v>625</v>
      </c>
      <c r="KP1" s="375"/>
      <c r="KQ1" s="376"/>
      <c r="KR1" s="374" t="s">
        <v>626</v>
      </c>
      <c r="KS1" s="375"/>
      <c r="KT1" s="376"/>
      <c r="KU1" s="374" t="s">
        <v>627</v>
      </c>
      <c r="KV1" s="375"/>
      <c r="KW1" s="376"/>
      <c r="KX1" s="374" t="s">
        <v>630</v>
      </c>
      <c r="KY1" s="375"/>
      <c r="KZ1" s="376"/>
      <c r="LA1" s="374" t="s">
        <v>629</v>
      </c>
      <c r="LB1" s="375"/>
      <c r="LC1" s="376"/>
      <c r="LD1" s="374" t="s">
        <v>628</v>
      </c>
      <c r="LE1" s="375"/>
      <c r="LF1" s="376"/>
      <c r="LG1" s="374" t="s">
        <v>632</v>
      </c>
      <c r="LH1" s="375"/>
      <c r="LI1" s="376"/>
      <c r="LJ1" s="374" t="s">
        <v>631</v>
      </c>
      <c r="LK1" s="375"/>
      <c r="LL1" s="376"/>
      <c r="LM1" s="245"/>
      <c r="LN1" s="374" t="s">
        <v>761</v>
      </c>
      <c r="LO1" s="375"/>
      <c r="LP1" s="376"/>
      <c r="LQ1" s="374" t="s">
        <v>633</v>
      </c>
      <c r="LR1" s="375"/>
      <c r="LS1" s="376"/>
      <c r="LT1" s="247"/>
      <c r="LU1" s="240" t="s">
        <v>764</v>
      </c>
      <c r="LV1" s="240" t="s">
        <v>196</v>
      </c>
      <c r="LW1" s="245"/>
      <c r="LX1" s="240" t="s">
        <v>634</v>
      </c>
      <c r="LY1" s="240" t="s">
        <v>635</v>
      </c>
      <c r="LZ1" s="240" t="s">
        <v>745</v>
      </c>
      <c r="MA1" s="240" t="s">
        <v>744</v>
      </c>
      <c r="MB1" s="240" t="s">
        <v>744</v>
      </c>
      <c r="MC1" s="240" t="s">
        <v>744</v>
      </c>
      <c r="MD1" s="240" t="s">
        <v>636</v>
      </c>
      <c r="ME1" s="240" t="s">
        <v>747</v>
      </c>
      <c r="MF1" s="245"/>
      <c r="MG1" s="240" t="s">
        <v>637</v>
      </c>
      <c r="MH1" s="240" t="s">
        <v>755</v>
      </c>
      <c r="MI1" s="240" t="s">
        <v>754</v>
      </c>
      <c r="MJ1" s="240" t="s">
        <v>753</v>
      </c>
      <c r="MK1" s="240" t="s">
        <v>752</v>
      </c>
      <c r="ML1" s="240" t="s">
        <v>751</v>
      </c>
      <c r="MM1" s="240" t="s">
        <v>758</v>
      </c>
      <c r="MN1" s="240" t="s">
        <v>749</v>
      </c>
      <c r="MO1" s="240" t="s">
        <v>748</v>
      </c>
      <c r="MP1" s="240" t="s">
        <v>762</v>
      </c>
      <c r="MQ1" s="240" t="s">
        <v>759</v>
      </c>
      <c r="MR1" s="245"/>
      <c r="MS1" s="374" t="s">
        <v>760</v>
      </c>
      <c r="MT1" s="392"/>
      <c r="MU1" s="392"/>
      <c r="MV1" s="392"/>
      <c r="MW1" s="392"/>
      <c r="MX1" s="392"/>
      <c r="MY1" s="245"/>
      <c r="MZ1" s="374" t="s">
        <v>638</v>
      </c>
      <c r="NA1" s="375"/>
      <c r="NB1" s="375"/>
      <c r="NC1" s="374" t="s">
        <v>639</v>
      </c>
      <c r="ND1" s="375"/>
      <c r="NE1" s="375"/>
      <c r="NF1" s="374" t="s">
        <v>640</v>
      </c>
      <c r="NG1" s="375"/>
      <c r="NH1" s="375"/>
      <c r="NI1" s="374" t="s">
        <v>641</v>
      </c>
      <c r="NJ1" s="375"/>
      <c r="NK1" s="375"/>
      <c r="NL1" s="374" t="s">
        <v>642</v>
      </c>
      <c r="NM1" s="375"/>
      <c r="NN1" s="375"/>
      <c r="NO1" s="247"/>
      <c r="NP1" s="374" t="s">
        <v>643</v>
      </c>
      <c r="NQ1" s="375"/>
      <c r="NR1" s="375"/>
      <c r="NS1" s="374" t="s">
        <v>644</v>
      </c>
      <c r="NT1" s="375"/>
      <c r="NU1" s="375"/>
      <c r="NV1" s="374" t="s">
        <v>645</v>
      </c>
      <c r="NW1" s="375"/>
      <c r="NX1" s="375"/>
      <c r="NY1" s="374" t="s">
        <v>646</v>
      </c>
      <c r="NZ1" s="375"/>
      <c r="OA1" s="375"/>
      <c r="OB1" s="374" t="s">
        <v>647</v>
      </c>
      <c r="OC1" s="375"/>
      <c r="OD1" s="375"/>
      <c r="OE1" s="374" t="s">
        <v>648</v>
      </c>
      <c r="OF1" s="375"/>
      <c r="OG1" s="376"/>
      <c r="OH1" s="374" t="s">
        <v>649</v>
      </c>
      <c r="OI1" s="375"/>
      <c r="OJ1" s="376"/>
      <c r="OK1" s="374" t="s">
        <v>650</v>
      </c>
      <c r="OL1" s="375"/>
      <c r="OM1" s="376"/>
      <c r="ON1" s="374" t="s">
        <v>651</v>
      </c>
      <c r="OO1" s="375"/>
      <c r="OP1" s="376"/>
      <c r="OQ1" s="374" t="s">
        <v>652</v>
      </c>
      <c r="OR1" s="375"/>
      <c r="OS1" s="376"/>
      <c r="OT1" s="377" t="s">
        <v>767</v>
      </c>
      <c r="OU1" s="378"/>
      <c r="OV1" s="379"/>
      <c r="OW1" s="377" t="s">
        <v>653</v>
      </c>
      <c r="OX1" s="378"/>
      <c r="OY1" s="379"/>
      <c r="OZ1" s="245"/>
      <c r="PA1" s="242" t="s">
        <v>744</v>
      </c>
      <c r="PB1" s="243" t="s">
        <v>196</v>
      </c>
      <c r="PC1" s="240" t="s">
        <v>763</v>
      </c>
      <c r="PD1" s="240" t="s">
        <v>765</v>
      </c>
      <c r="PE1" s="240" t="s">
        <v>744</v>
      </c>
      <c r="PF1" s="240" t="s">
        <v>744</v>
      </c>
      <c r="PG1" s="240" t="s">
        <v>744</v>
      </c>
      <c r="PH1" s="240" t="s">
        <v>744</v>
      </c>
      <c r="PI1" s="240" t="s">
        <v>766</v>
      </c>
      <c r="PJ1" s="240" t="s">
        <v>746</v>
      </c>
      <c r="PK1" s="245"/>
      <c r="PL1" s="240" t="s">
        <v>756</v>
      </c>
      <c r="PM1" s="240" t="s">
        <v>755</v>
      </c>
      <c r="PN1" s="240" t="s">
        <v>754</v>
      </c>
      <c r="PO1" s="240" t="s">
        <v>753</v>
      </c>
      <c r="PP1" s="240" t="s">
        <v>752</v>
      </c>
      <c r="PQ1" s="240" t="s">
        <v>751</v>
      </c>
      <c r="PR1" s="240" t="s">
        <v>757</v>
      </c>
      <c r="PS1" s="240" t="s">
        <v>749</v>
      </c>
      <c r="PT1" s="240" t="s">
        <v>748</v>
      </c>
      <c r="PU1" s="240" t="s">
        <v>762</v>
      </c>
      <c r="PV1" s="240" t="s">
        <v>750</v>
      </c>
      <c r="PW1" s="245"/>
      <c r="PX1" s="374" t="s">
        <v>760</v>
      </c>
      <c r="PY1" s="392"/>
      <c r="PZ1" s="392"/>
      <c r="QA1" s="392"/>
      <c r="QB1" s="392"/>
      <c r="QC1" s="392"/>
      <c r="QD1" s="245"/>
      <c r="QE1" s="374" t="s">
        <v>654</v>
      </c>
      <c r="QF1" s="375"/>
      <c r="QG1" s="375"/>
      <c r="QH1" s="374" t="s">
        <v>655</v>
      </c>
      <c r="QI1" s="375"/>
      <c r="QJ1" s="376"/>
      <c r="QK1" s="374" t="s">
        <v>656</v>
      </c>
      <c r="QL1" s="375"/>
      <c r="QM1" s="376"/>
      <c r="QN1" s="374" t="s">
        <v>657</v>
      </c>
      <c r="QO1" s="375"/>
      <c r="QP1" s="376"/>
      <c r="QQ1" s="374" t="s">
        <v>658</v>
      </c>
      <c r="QR1" s="375"/>
      <c r="QS1" s="376"/>
      <c r="QT1" s="248"/>
      <c r="QU1" s="374" t="s">
        <v>659</v>
      </c>
      <c r="QV1" s="375"/>
      <c r="QW1" s="376"/>
      <c r="QX1" s="374" t="s">
        <v>660</v>
      </c>
      <c r="QY1" s="375"/>
      <c r="QZ1" s="376"/>
      <c r="RA1" s="374" t="s">
        <v>661</v>
      </c>
      <c r="RB1" s="375"/>
      <c r="RC1" s="376"/>
      <c r="RD1" s="374" t="s">
        <v>662</v>
      </c>
      <c r="RE1" s="375"/>
      <c r="RF1" s="376"/>
      <c r="RG1" s="374" t="s">
        <v>663</v>
      </c>
      <c r="RH1" s="375"/>
      <c r="RI1" s="376"/>
      <c r="RJ1" s="374" t="s">
        <v>664</v>
      </c>
      <c r="RK1" s="375"/>
      <c r="RL1" s="376"/>
      <c r="RM1" s="374" t="s">
        <v>665</v>
      </c>
      <c r="RN1" s="375"/>
      <c r="RO1" s="376"/>
      <c r="RP1" s="374" t="s">
        <v>666</v>
      </c>
      <c r="RQ1" s="375"/>
      <c r="RR1" s="376"/>
      <c r="RS1" s="374" t="s">
        <v>493</v>
      </c>
      <c r="RT1" s="375"/>
      <c r="RU1" s="376"/>
      <c r="RV1" s="374" t="s">
        <v>667</v>
      </c>
      <c r="RW1" s="375"/>
      <c r="RX1" s="376"/>
      <c r="RY1" s="377" t="s">
        <v>668</v>
      </c>
      <c r="RZ1" s="378"/>
      <c r="SA1" s="379"/>
      <c r="SB1" s="377" t="s">
        <v>669</v>
      </c>
      <c r="SC1" s="378"/>
      <c r="SD1" s="379"/>
      <c r="SE1" s="245"/>
      <c r="SF1" s="374" t="s">
        <v>670</v>
      </c>
      <c r="SG1" s="375"/>
      <c r="SH1" s="376"/>
      <c r="SI1" s="370" t="s">
        <v>671</v>
      </c>
      <c r="SJ1" s="371"/>
      <c r="SK1" s="372"/>
      <c r="SL1" s="370" t="s">
        <v>672</v>
      </c>
      <c r="SM1" s="371"/>
      <c r="SN1" s="372"/>
      <c r="SO1" s="370" t="s">
        <v>673</v>
      </c>
      <c r="SP1" s="371"/>
      <c r="SQ1" s="372"/>
      <c r="SR1" s="249" t="s">
        <v>674</v>
      </c>
      <c r="SS1" s="249" t="s">
        <v>675</v>
      </c>
      <c r="ST1" s="245"/>
      <c r="SU1" s="298" t="s">
        <v>792</v>
      </c>
      <c r="SV1" s="299" t="s">
        <v>792</v>
      </c>
      <c r="SW1" s="300" t="s">
        <v>792</v>
      </c>
      <c r="SX1" s="298" t="s">
        <v>792</v>
      </c>
      <c r="SY1" s="299" t="s">
        <v>792</v>
      </c>
      <c r="SZ1" s="300" t="s">
        <v>792</v>
      </c>
      <c r="TA1" s="370">
        <v>5.2</v>
      </c>
      <c r="TB1" s="371"/>
      <c r="TC1" s="372"/>
      <c r="TD1" s="370">
        <v>5.3</v>
      </c>
      <c r="TE1" s="371"/>
      <c r="TF1" s="372"/>
      <c r="TG1" s="249">
        <v>5.0999999999999996</v>
      </c>
      <c r="TH1" s="249">
        <v>5.0999999999999996</v>
      </c>
    </row>
    <row r="2" spans="1:528" s="254" customFormat="1" ht="64.5" customHeight="1" x14ac:dyDescent="0.45">
      <c r="A2" s="393" t="s">
        <v>55</v>
      </c>
      <c r="B2" s="394"/>
      <c r="C2" s="381" t="s">
        <v>245</v>
      </c>
      <c r="D2" s="381" t="s">
        <v>688</v>
      </c>
      <c r="E2" s="381"/>
      <c r="F2" s="381" t="s">
        <v>252</v>
      </c>
      <c r="G2" s="381" t="s">
        <v>251</v>
      </c>
      <c r="H2" s="381" t="s">
        <v>289</v>
      </c>
      <c r="I2" s="381" t="s">
        <v>813</v>
      </c>
      <c r="J2" s="380" t="s">
        <v>253</v>
      </c>
      <c r="K2" s="381"/>
      <c r="L2" s="381"/>
      <c r="M2" s="382"/>
      <c r="N2" s="380" t="s">
        <v>257</v>
      </c>
      <c r="O2" s="381"/>
      <c r="P2" s="382"/>
      <c r="Q2" s="380" t="s">
        <v>259</v>
      </c>
      <c r="R2" s="381"/>
      <c r="S2" s="382"/>
      <c r="T2" s="380" t="s">
        <v>261</v>
      </c>
      <c r="U2" s="381"/>
      <c r="V2" s="382"/>
      <c r="W2" s="380" t="s">
        <v>263</v>
      </c>
      <c r="X2" s="381"/>
      <c r="Y2" s="382"/>
      <c r="Z2" s="380" t="s">
        <v>265</v>
      </c>
      <c r="AA2" s="381"/>
      <c r="AB2" s="382"/>
      <c r="AC2" s="250"/>
      <c r="AD2" s="380" t="s">
        <v>268</v>
      </c>
      <c r="AE2" s="381"/>
      <c r="AF2" s="382"/>
      <c r="AG2" s="380" t="s">
        <v>269</v>
      </c>
      <c r="AH2" s="381"/>
      <c r="AI2" s="382"/>
      <c r="AJ2" s="380" t="s">
        <v>270</v>
      </c>
      <c r="AK2" s="381"/>
      <c r="AL2" s="382"/>
      <c r="AM2" s="380" t="s">
        <v>272</v>
      </c>
      <c r="AN2" s="381"/>
      <c r="AO2" s="382"/>
      <c r="AP2" s="380" t="s">
        <v>274</v>
      </c>
      <c r="AQ2" s="381"/>
      <c r="AR2" s="382"/>
      <c r="AS2" s="380" t="s">
        <v>276</v>
      </c>
      <c r="AT2" s="381"/>
      <c r="AU2" s="382"/>
      <c r="AV2" s="380" t="s">
        <v>278</v>
      </c>
      <c r="AW2" s="381"/>
      <c r="AX2" s="382"/>
      <c r="AY2" s="380" t="s">
        <v>280</v>
      </c>
      <c r="AZ2" s="381"/>
      <c r="BA2" s="382"/>
      <c r="BB2" s="380" t="s">
        <v>254</v>
      </c>
      <c r="BC2" s="381"/>
      <c r="BD2" s="382"/>
      <c r="BE2" s="381" t="s">
        <v>255</v>
      </c>
      <c r="BF2" s="381"/>
      <c r="BG2" s="382"/>
      <c r="BH2" s="380" t="s">
        <v>256</v>
      </c>
      <c r="BI2" s="381"/>
      <c r="BJ2" s="382"/>
      <c r="BK2" s="380" t="s">
        <v>446</v>
      </c>
      <c r="BL2" s="381"/>
      <c r="BM2" s="382"/>
      <c r="BN2" s="381" t="s">
        <v>283</v>
      </c>
      <c r="BO2" s="381"/>
      <c r="BP2" s="382"/>
      <c r="BQ2" s="380" t="s">
        <v>284</v>
      </c>
      <c r="BR2" s="381"/>
      <c r="BS2" s="382"/>
      <c r="BT2" s="380" t="s">
        <v>282</v>
      </c>
      <c r="BU2" s="381"/>
      <c r="BV2" s="382"/>
      <c r="BW2" s="380" t="s">
        <v>285</v>
      </c>
      <c r="BX2" s="381"/>
      <c r="BY2" s="382"/>
      <c r="BZ2" s="381" t="s">
        <v>286</v>
      </c>
      <c r="CA2" s="381"/>
      <c r="CB2" s="382"/>
      <c r="CC2" s="380" t="s">
        <v>814</v>
      </c>
      <c r="CD2" s="381"/>
      <c r="CE2" s="382"/>
      <c r="CF2" s="380" t="s">
        <v>561</v>
      </c>
      <c r="CG2" s="381"/>
      <c r="CH2" s="382"/>
      <c r="CI2" s="251"/>
      <c r="CJ2" s="380" t="s">
        <v>498</v>
      </c>
      <c r="CK2" s="381"/>
      <c r="CL2" s="382"/>
      <c r="CM2" s="380" t="s">
        <v>501</v>
      </c>
      <c r="CN2" s="381"/>
      <c r="CO2" s="382"/>
      <c r="CP2" s="380" t="s">
        <v>502</v>
      </c>
      <c r="CQ2" s="381"/>
      <c r="CR2" s="382"/>
      <c r="CS2" s="380" t="s">
        <v>503</v>
      </c>
      <c r="CT2" s="381"/>
      <c r="CU2" s="382"/>
      <c r="CV2" s="380" t="s">
        <v>499</v>
      </c>
      <c r="CW2" s="381"/>
      <c r="CX2" s="382"/>
      <c r="CY2" s="380" t="s">
        <v>500</v>
      </c>
      <c r="CZ2" s="381"/>
      <c r="DA2" s="382"/>
      <c r="DB2" s="380" t="s">
        <v>497</v>
      </c>
      <c r="DC2" s="381"/>
      <c r="DD2" s="382"/>
      <c r="DE2" s="380" t="s">
        <v>496</v>
      </c>
      <c r="DF2" s="381"/>
      <c r="DG2" s="382"/>
      <c r="DH2" s="380" t="s">
        <v>495</v>
      </c>
      <c r="DI2" s="381"/>
      <c r="DJ2" s="382"/>
      <c r="DK2" s="380" t="s">
        <v>494</v>
      </c>
      <c r="DL2" s="381"/>
      <c r="DM2" s="382"/>
      <c r="DN2" s="380" t="s">
        <v>504</v>
      </c>
      <c r="DO2" s="381"/>
      <c r="DP2" s="382"/>
      <c r="DQ2" s="380" t="s">
        <v>505</v>
      </c>
      <c r="DR2" s="381"/>
      <c r="DS2" s="382"/>
      <c r="DT2" s="380" t="s">
        <v>506</v>
      </c>
      <c r="DU2" s="381"/>
      <c r="DV2" s="382"/>
      <c r="DW2" s="380" t="s">
        <v>507</v>
      </c>
      <c r="DX2" s="381"/>
      <c r="DY2" s="382"/>
      <c r="DZ2" s="380" t="s">
        <v>508</v>
      </c>
      <c r="EA2" s="381"/>
      <c r="EB2" s="382"/>
      <c r="EC2" s="380" t="s">
        <v>509</v>
      </c>
      <c r="ED2" s="381"/>
      <c r="EE2" s="382"/>
      <c r="EF2" s="380" t="s">
        <v>510</v>
      </c>
      <c r="EG2" s="381"/>
      <c r="EH2" s="382"/>
      <c r="EI2" s="380" t="s">
        <v>511</v>
      </c>
      <c r="EJ2" s="381"/>
      <c r="EK2" s="382"/>
      <c r="EL2" s="380" t="s">
        <v>512</v>
      </c>
      <c r="EM2" s="381"/>
      <c r="EN2" s="382"/>
      <c r="EO2" s="380" t="s">
        <v>513</v>
      </c>
      <c r="EP2" s="381"/>
      <c r="EQ2" s="382"/>
      <c r="ER2" s="380" t="s">
        <v>514</v>
      </c>
      <c r="ES2" s="381"/>
      <c r="ET2" s="382"/>
      <c r="EU2" s="380" t="s">
        <v>515</v>
      </c>
      <c r="EV2" s="381"/>
      <c r="EW2" s="382"/>
      <c r="EX2" s="380" t="s">
        <v>516</v>
      </c>
      <c r="EY2" s="381"/>
      <c r="EZ2" s="382"/>
      <c r="FA2" s="380" t="s">
        <v>517</v>
      </c>
      <c r="FB2" s="381"/>
      <c r="FC2" s="382"/>
      <c r="FD2" s="380" t="s">
        <v>518</v>
      </c>
      <c r="FE2" s="381"/>
      <c r="FF2" s="382"/>
      <c r="FG2" s="380" t="s">
        <v>519</v>
      </c>
      <c r="FH2" s="381"/>
      <c r="FI2" s="382"/>
      <c r="FJ2" s="380" t="s">
        <v>520</v>
      </c>
      <c r="FK2" s="381"/>
      <c r="FL2" s="382"/>
      <c r="FM2" s="380" t="s">
        <v>521</v>
      </c>
      <c r="FN2" s="381"/>
      <c r="FO2" s="382"/>
      <c r="FP2" s="380" t="s">
        <v>522</v>
      </c>
      <c r="FQ2" s="381"/>
      <c r="FR2" s="382"/>
      <c r="FS2" s="380" t="s">
        <v>523</v>
      </c>
      <c r="FT2" s="381"/>
      <c r="FU2" s="382"/>
      <c r="FV2" s="380" t="s">
        <v>815</v>
      </c>
      <c r="FW2" s="381"/>
      <c r="FX2" s="382"/>
      <c r="FY2" s="380" t="s">
        <v>816</v>
      </c>
      <c r="FZ2" s="381"/>
      <c r="GA2" s="382"/>
      <c r="GB2" s="380" t="s">
        <v>817</v>
      </c>
      <c r="GC2" s="381"/>
      <c r="GD2" s="382"/>
      <c r="GE2" s="380" t="s">
        <v>818</v>
      </c>
      <c r="GF2" s="381"/>
      <c r="GG2" s="382"/>
      <c r="GH2" s="380" t="s">
        <v>524</v>
      </c>
      <c r="GI2" s="381"/>
      <c r="GJ2" s="382"/>
      <c r="GK2" s="380" t="s">
        <v>525</v>
      </c>
      <c r="GL2" s="381"/>
      <c r="GM2" s="382"/>
      <c r="GN2" s="380" t="s">
        <v>526</v>
      </c>
      <c r="GO2" s="381"/>
      <c r="GP2" s="382"/>
      <c r="GQ2" s="380" t="s">
        <v>527</v>
      </c>
      <c r="GR2" s="381"/>
      <c r="GS2" s="382"/>
      <c r="GT2" s="380" t="s">
        <v>528</v>
      </c>
      <c r="GU2" s="381"/>
      <c r="GV2" s="382"/>
      <c r="GW2" s="380" t="s">
        <v>529</v>
      </c>
      <c r="GX2" s="381"/>
      <c r="GY2" s="382"/>
      <c r="GZ2" s="380" t="s">
        <v>819</v>
      </c>
      <c r="HA2" s="381"/>
      <c r="HB2" s="382"/>
      <c r="HC2" s="380" t="s">
        <v>820</v>
      </c>
      <c r="HD2" s="381"/>
      <c r="HE2" s="382"/>
      <c r="HF2" s="380" t="s">
        <v>821</v>
      </c>
      <c r="HG2" s="381"/>
      <c r="HH2" s="382"/>
      <c r="HI2" s="380" t="s">
        <v>822</v>
      </c>
      <c r="HJ2" s="381"/>
      <c r="HK2" s="382"/>
      <c r="HL2" s="380" t="s">
        <v>530</v>
      </c>
      <c r="HM2" s="381"/>
      <c r="HN2" s="382"/>
      <c r="HO2" s="380" t="s">
        <v>531</v>
      </c>
      <c r="HP2" s="381"/>
      <c r="HQ2" s="382"/>
      <c r="HR2" s="380" t="s">
        <v>532</v>
      </c>
      <c r="HS2" s="381"/>
      <c r="HT2" s="382"/>
      <c r="HU2" s="380" t="s">
        <v>533</v>
      </c>
      <c r="HV2" s="381"/>
      <c r="HW2" s="382"/>
      <c r="HX2" s="251"/>
      <c r="HY2" s="383" t="s">
        <v>568</v>
      </c>
      <c r="HZ2" s="384"/>
      <c r="IA2" s="385"/>
      <c r="IB2" s="251"/>
      <c r="IC2" s="381" t="s">
        <v>122</v>
      </c>
      <c r="ID2" s="381"/>
      <c r="IE2" s="381"/>
      <c r="IF2" s="381"/>
      <c r="IG2" s="381"/>
      <c r="IH2" s="381"/>
      <c r="II2" s="381"/>
      <c r="IJ2" s="381"/>
      <c r="IK2" s="381"/>
      <c r="IL2" s="251"/>
      <c r="IM2" s="380" t="s">
        <v>127</v>
      </c>
      <c r="IN2" s="381"/>
      <c r="IO2" s="381"/>
      <c r="IP2" s="381"/>
      <c r="IQ2" s="381"/>
      <c r="IR2" s="381"/>
      <c r="IS2" s="381"/>
      <c r="IT2" s="381"/>
      <c r="IU2" s="381"/>
      <c r="IV2" s="381"/>
      <c r="IW2" s="382"/>
      <c r="IX2" s="251"/>
      <c r="IY2" s="380" t="s">
        <v>137</v>
      </c>
      <c r="IZ2" s="381"/>
      <c r="JA2" s="381"/>
      <c r="JB2" s="382"/>
      <c r="JC2" s="251"/>
      <c r="JD2" s="380" t="s">
        <v>201</v>
      </c>
      <c r="JE2" s="381"/>
      <c r="JF2" s="382"/>
      <c r="JG2" s="380" t="s">
        <v>392</v>
      </c>
      <c r="JH2" s="381"/>
      <c r="JI2" s="382"/>
      <c r="JJ2" s="380" t="s">
        <v>200</v>
      </c>
      <c r="JK2" s="381"/>
      <c r="JL2" s="382"/>
      <c r="JM2" s="380" t="s">
        <v>202</v>
      </c>
      <c r="JN2" s="381"/>
      <c r="JO2" s="382"/>
      <c r="JP2" s="380" t="s">
        <v>204</v>
      </c>
      <c r="JQ2" s="381"/>
      <c r="JR2" s="382"/>
      <c r="JS2" s="380" t="s">
        <v>205</v>
      </c>
      <c r="JT2" s="381"/>
      <c r="JU2" s="382"/>
      <c r="JV2" s="380" t="s">
        <v>203</v>
      </c>
      <c r="JW2" s="381"/>
      <c r="JX2" s="382"/>
      <c r="JY2" s="380" t="s">
        <v>823</v>
      </c>
      <c r="JZ2" s="381"/>
      <c r="KA2" s="382"/>
      <c r="KB2" s="380" t="s">
        <v>393</v>
      </c>
      <c r="KC2" s="381"/>
      <c r="KD2" s="382"/>
      <c r="KE2" s="251"/>
      <c r="KF2" s="380" t="s">
        <v>534</v>
      </c>
      <c r="KG2" s="381"/>
      <c r="KH2" s="382"/>
      <c r="KI2" s="380" t="s">
        <v>535</v>
      </c>
      <c r="KJ2" s="381"/>
      <c r="KK2" s="382"/>
      <c r="KL2" s="380" t="s">
        <v>536</v>
      </c>
      <c r="KM2" s="381"/>
      <c r="KN2" s="382"/>
      <c r="KO2" s="380" t="s">
        <v>537</v>
      </c>
      <c r="KP2" s="381"/>
      <c r="KQ2" s="382"/>
      <c r="KR2" s="380" t="s">
        <v>538</v>
      </c>
      <c r="KS2" s="381"/>
      <c r="KT2" s="382"/>
      <c r="KU2" s="380" t="s">
        <v>539</v>
      </c>
      <c r="KV2" s="381"/>
      <c r="KW2" s="382"/>
      <c r="KX2" s="380" t="s">
        <v>824</v>
      </c>
      <c r="KY2" s="381"/>
      <c r="KZ2" s="382"/>
      <c r="LA2" s="380" t="s">
        <v>540</v>
      </c>
      <c r="LB2" s="381"/>
      <c r="LC2" s="382"/>
      <c r="LD2" s="380" t="s">
        <v>541</v>
      </c>
      <c r="LE2" s="381"/>
      <c r="LF2" s="382"/>
      <c r="LG2" s="380" t="s">
        <v>825</v>
      </c>
      <c r="LH2" s="381"/>
      <c r="LI2" s="382"/>
      <c r="LJ2" s="380" t="s">
        <v>542</v>
      </c>
      <c r="LK2" s="381"/>
      <c r="LL2" s="382"/>
      <c r="LM2" s="251"/>
      <c r="LN2" s="380" t="s">
        <v>577</v>
      </c>
      <c r="LO2" s="381"/>
      <c r="LP2" s="382"/>
      <c r="LQ2" s="383" t="s">
        <v>410</v>
      </c>
      <c r="LR2" s="384"/>
      <c r="LS2" s="385"/>
      <c r="LT2" s="251"/>
      <c r="LU2" s="381" t="s">
        <v>144</v>
      </c>
      <c r="LV2" s="381" t="s">
        <v>448</v>
      </c>
      <c r="LW2" s="251"/>
      <c r="LX2" s="381" t="s">
        <v>439</v>
      </c>
      <c r="LY2" s="381"/>
      <c r="LZ2" s="381"/>
      <c r="MA2" s="381"/>
      <c r="MB2" s="381"/>
      <c r="MC2" s="381"/>
      <c r="MD2" s="381"/>
      <c r="ME2" s="381"/>
      <c r="MF2" s="251"/>
      <c r="MG2" s="380" t="s">
        <v>438</v>
      </c>
      <c r="MH2" s="381"/>
      <c r="MI2" s="381"/>
      <c r="MJ2" s="381"/>
      <c r="MK2" s="381"/>
      <c r="ML2" s="381"/>
      <c r="MM2" s="381"/>
      <c r="MN2" s="381"/>
      <c r="MO2" s="381"/>
      <c r="MP2" s="381"/>
      <c r="MQ2" s="382"/>
      <c r="MR2" s="251"/>
      <c r="MS2" s="381" t="s">
        <v>142</v>
      </c>
      <c r="MT2" s="381"/>
      <c r="MU2" s="381"/>
      <c r="MV2" s="381"/>
      <c r="MW2" s="381"/>
      <c r="MX2" s="381"/>
      <c r="MY2" s="251"/>
      <c r="MZ2" s="380" t="s">
        <v>440</v>
      </c>
      <c r="NA2" s="381"/>
      <c r="NB2" s="382"/>
      <c r="NC2" s="380" t="s">
        <v>445</v>
      </c>
      <c r="ND2" s="381"/>
      <c r="NE2" s="382"/>
      <c r="NF2" s="380" t="s">
        <v>458</v>
      </c>
      <c r="NG2" s="381"/>
      <c r="NH2" s="382"/>
      <c r="NI2" s="380" t="s">
        <v>459</v>
      </c>
      <c r="NJ2" s="381"/>
      <c r="NK2" s="382"/>
      <c r="NL2" s="380" t="s">
        <v>441</v>
      </c>
      <c r="NM2" s="381"/>
      <c r="NN2" s="382"/>
      <c r="NO2" s="252"/>
      <c r="NP2" s="380" t="s">
        <v>543</v>
      </c>
      <c r="NQ2" s="381"/>
      <c r="NR2" s="382"/>
      <c r="NS2" s="380" t="s">
        <v>544</v>
      </c>
      <c r="NT2" s="381"/>
      <c r="NU2" s="382"/>
      <c r="NV2" s="380" t="s">
        <v>545</v>
      </c>
      <c r="NW2" s="381"/>
      <c r="NX2" s="382"/>
      <c r="NY2" s="380" t="s">
        <v>546</v>
      </c>
      <c r="NZ2" s="381"/>
      <c r="OA2" s="382"/>
      <c r="OB2" s="380" t="s">
        <v>547</v>
      </c>
      <c r="OC2" s="381"/>
      <c r="OD2" s="382"/>
      <c r="OE2" s="380" t="s">
        <v>548</v>
      </c>
      <c r="OF2" s="381"/>
      <c r="OG2" s="382"/>
      <c r="OH2" s="380" t="s">
        <v>826</v>
      </c>
      <c r="OI2" s="381"/>
      <c r="OJ2" s="382"/>
      <c r="OK2" s="380" t="s">
        <v>549</v>
      </c>
      <c r="OL2" s="381"/>
      <c r="OM2" s="382"/>
      <c r="ON2" s="380" t="s">
        <v>550</v>
      </c>
      <c r="OO2" s="381"/>
      <c r="OP2" s="382"/>
      <c r="OQ2" s="380" t="s">
        <v>551</v>
      </c>
      <c r="OR2" s="381"/>
      <c r="OS2" s="382"/>
      <c r="OT2" s="386" t="s">
        <v>571</v>
      </c>
      <c r="OU2" s="387"/>
      <c r="OV2" s="388"/>
      <c r="OW2" s="383" t="s">
        <v>682</v>
      </c>
      <c r="OX2" s="384"/>
      <c r="OY2" s="385"/>
      <c r="OZ2" s="251"/>
      <c r="PA2" s="380" t="s">
        <v>145</v>
      </c>
      <c r="PB2" s="382" t="s">
        <v>491</v>
      </c>
      <c r="PC2" s="381" t="s">
        <v>468</v>
      </c>
      <c r="PD2" s="381"/>
      <c r="PE2" s="381"/>
      <c r="PF2" s="381"/>
      <c r="PG2" s="381"/>
      <c r="PH2" s="381"/>
      <c r="PI2" s="381"/>
      <c r="PJ2" s="381"/>
      <c r="PK2" s="251"/>
      <c r="PL2" s="380" t="s">
        <v>480</v>
      </c>
      <c r="PM2" s="381"/>
      <c r="PN2" s="381"/>
      <c r="PO2" s="381"/>
      <c r="PP2" s="381"/>
      <c r="PQ2" s="381"/>
      <c r="PR2" s="381"/>
      <c r="PS2" s="381"/>
      <c r="PT2" s="381"/>
      <c r="PU2" s="381"/>
      <c r="PV2" s="382"/>
      <c r="PW2" s="251"/>
      <c r="PX2" s="380" t="s">
        <v>143</v>
      </c>
      <c r="PY2" s="381"/>
      <c r="PZ2" s="381"/>
      <c r="QA2" s="381"/>
      <c r="QB2" s="381"/>
      <c r="QC2" s="381"/>
      <c r="QD2" s="251"/>
      <c r="QE2" s="380" t="s">
        <v>488</v>
      </c>
      <c r="QF2" s="381"/>
      <c r="QG2" s="381"/>
      <c r="QH2" s="380" t="s">
        <v>488</v>
      </c>
      <c r="QI2" s="381"/>
      <c r="QJ2" s="382"/>
      <c r="QK2" s="380" t="s">
        <v>487</v>
      </c>
      <c r="QL2" s="381"/>
      <c r="QM2" s="382"/>
      <c r="QN2" s="380" t="s">
        <v>489</v>
      </c>
      <c r="QO2" s="381"/>
      <c r="QP2" s="382"/>
      <c r="QQ2" s="380" t="s">
        <v>490</v>
      </c>
      <c r="QR2" s="381"/>
      <c r="QS2" s="382"/>
      <c r="QT2" s="252"/>
      <c r="QU2" s="380" t="s">
        <v>552</v>
      </c>
      <c r="QV2" s="381"/>
      <c r="QW2" s="382"/>
      <c r="QX2" s="380" t="s">
        <v>553</v>
      </c>
      <c r="QY2" s="381"/>
      <c r="QZ2" s="382"/>
      <c r="RA2" s="380" t="s">
        <v>554</v>
      </c>
      <c r="RB2" s="381"/>
      <c r="RC2" s="382"/>
      <c r="RD2" s="380" t="s">
        <v>555</v>
      </c>
      <c r="RE2" s="381"/>
      <c r="RF2" s="382"/>
      <c r="RG2" s="380" t="s">
        <v>556</v>
      </c>
      <c r="RH2" s="381"/>
      <c r="RI2" s="382"/>
      <c r="RJ2" s="380" t="s">
        <v>557</v>
      </c>
      <c r="RK2" s="381"/>
      <c r="RL2" s="382"/>
      <c r="RM2" s="380" t="s">
        <v>827</v>
      </c>
      <c r="RN2" s="381"/>
      <c r="RO2" s="382"/>
      <c r="RP2" s="380" t="s">
        <v>558</v>
      </c>
      <c r="RQ2" s="381"/>
      <c r="RR2" s="382"/>
      <c r="RS2" s="380" t="s">
        <v>559</v>
      </c>
      <c r="RT2" s="381"/>
      <c r="RU2" s="382"/>
      <c r="RV2" s="380" t="s">
        <v>560</v>
      </c>
      <c r="RW2" s="381"/>
      <c r="RX2" s="382"/>
      <c r="RY2" s="386" t="s">
        <v>573</v>
      </c>
      <c r="RZ2" s="387"/>
      <c r="SA2" s="388"/>
      <c r="SB2" s="383" t="s">
        <v>681</v>
      </c>
      <c r="SC2" s="384"/>
      <c r="SD2" s="385"/>
      <c r="SE2" s="251"/>
      <c r="SF2" s="386" t="s">
        <v>53</v>
      </c>
      <c r="SG2" s="387"/>
      <c r="SH2" s="388"/>
      <c r="SI2" s="386" t="s">
        <v>207</v>
      </c>
      <c r="SJ2" s="387"/>
      <c r="SK2" s="388"/>
      <c r="SL2" s="386" t="s">
        <v>169</v>
      </c>
      <c r="SM2" s="387"/>
      <c r="SN2" s="388"/>
      <c r="SO2" s="386" t="s">
        <v>573</v>
      </c>
      <c r="SP2" s="387"/>
      <c r="SQ2" s="388"/>
      <c r="SR2" s="253" t="s">
        <v>171</v>
      </c>
      <c r="SS2" s="253" t="s">
        <v>208</v>
      </c>
      <c r="ST2" s="251"/>
      <c r="SU2" s="380" t="s">
        <v>234</v>
      </c>
      <c r="SV2" s="381"/>
      <c r="SW2" s="382"/>
      <c r="SX2" s="380" t="s">
        <v>235</v>
      </c>
      <c r="SY2" s="381"/>
      <c r="SZ2" s="382"/>
      <c r="TA2" s="380" t="s">
        <v>237</v>
      </c>
      <c r="TB2" s="381"/>
      <c r="TC2" s="382"/>
      <c r="TD2" s="380" t="s">
        <v>238</v>
      </c>
      <c r="TE2" s="381"/>
      <c r="TF2" s="381"/>
      <c r="TG2" s="253" t="s">
        <v>239</v>
      </c>
      <c r="TH2" s="253" t="s">
        <v>231</v>
      </c>
    </row>
    <row r="3" spans="1:528" s="254" customFormat="1" ht="130.5" customHeight="1" x14ac:dyDescent="0.45">
      <c r="A3" s="393"/>
      <c r="B3" s="394"/>
      <c r="C3" s="381"/>
      <c r="D3" s="254" t="s">
        <v>309</v>
      </c>
      <c r="E3" s="254" t="s">
        <v>310</v>
      </c>
      <c r="F3" s="381"/>
      <c r="G3" s="381"/>
      <c r="H3" s="381"/>
      <c r="I3" s="381"/>
      <c r="J3" s="255" t="s">
        <v>247</v>
      </c>
      <c r="K3" s="254" t="s">
        <v>248</v>
      </c>
      <c r="L3" s="254" t="s">
        <v>249</v>
      </c>
      <c r="M3" s="254" t="s">
        <v>250</v>
      </c>
      <c r="N3" s="255" t="s">
        <v>63</v>
      </c>
      <c r="O3" s="254" t="s">
        <v>64</v>
      </c>
      <c r="P3" s="256" t="s">
        <v>19</v>
      </c>
      <c r="Q3" s="255" t="s">
        <v>63</v>
      </c>
      <c r="R3" s="254" t="s">
        <v>64</v>
      </c>
      <c r="S3" s="256" t="s">
        <v>19</v>
      </c>
      <c r="T3" s="255" t="s">
        <v>63</v>
      </c>
      <c r="U3" s="254" t="s">
        <v>64</v>
      </c>
      <c r="V3" s="256" t="s">
        <v>19</v>
      </c>
      <c r="W3" s="255" t="s">
        <v>63</v>
      </c>
      <c r="X3" s="254" t="s">
        <v>64</v>
      </c>
      <c r="Y3" s="256" t="s">
        <v>19</v>
      </c>
      <c r="Z3" s="255" t="s">
        <v>63</v>
      </c>
      <c r="AA3" s="254" t="s">
        <v>64</v>
      </c>
      <c r="AB3" s="256" t="s">
        <v>19</v>
      </c>
      <c r="AC3" s="250"/>
      <c r="AD3" s="255" t="s">
        <v>63</v>
      </c>
      <c r="AE3" s="254" t="s">
        <v>64</v>
      </c>
      <c r="AF3" s="256" t="s">
        <v>19</v>
      </c>
      <c r="AG3" s="255" t="s">
        <v>63</v>
      </c>
      <c r="AH3" s="254" t="s">
        <v>64</v>
      </c>
      <c r="AI3" s="256" t="s">
        <v>19</v>
      </c>
      <c r="AJ3" s="255" t="s">
        <v>63</v>
      </c>
      <c r="AK3" s="254" t="s">
        <v>64</v>
      </c>
      <c r="AL3" s="256" t="s">
        <v>19</v>
      </c>
      <c r="AM3" s="255" t="s">
        <v>63</v>
      </c>
      <c r="AN3" s="254" t="s">
        <v>64</v>
      </c>
      <c r="AO3" s="256" t="s">
        <v>19</v>
      </c>
      <c r="AP3" s="255" t="s">
        <v>63</v>
      </c>
      <c r="AQ3" s="254" t="s">
        <v>64</v>
      </c>
      <c r="AR3" s="256" t="s">
        <v>19</v>
      </c>
      <c r="AS3" s="255" t="s">
        <v>63</v>
      </c>
      <c r="AT3" s="254" t="s">
        <v>64</v>
      </c>
      <c r="AU3" s="256" t="s">
        <v>19</v>
      </c>
      <c r="AV3" s="255" t="s">
        <v>63</v>
      </c>
      <c r="AW3" s="254" t="s">
        <v>64</v>
      </c>
      <c r="AX3" s="256" t="s">
        <v>19</v>
      </c>
      <c r="AY3" s="255" t="s">
        <v>63</v>
      </c>
      <c r="AZ3" s="254" t="s">
        <v>64</v>
      </c>
      <c r="BA3" s="256" t="s">
        <v>19</v>
      </c>
      <c r="BB3" s="255" t="s">
        <v>63</v>
      </c>
      <c r="BC3" s="254" t="s">
        <v>64</v>
      </c>
      <c r="BD3" s="256" t="s">
        <v>19</v>
      </c>
      <c r="BE3" s="254" t="s">
        <v>63</v>
      </c>
      <c r="BF3" s="254" t="s">
        <v>64</v>
      </c>
      <c r="BG3" s="256" t="s">
        <v>19</v>
      </c>
      <c r="BH3" s="255" t="s">
        <v>63</v>
      </c>
      <c r="BI3" s="254" t="s">
        <v>64</v>
      </c>
      <c r="BJ3" s="256" t="s">
        <v>19</v>
      </c>
      <c r="BK3" s="255" t="s">
        <v>63</v>
      </c>
      <c r="BL3" s="254" t="s">
        <v>64</v>
      </c>
      <c r="BM3" s="256" t="s">
        <v>19</v>
      </c>
      <c r="BN3" s="254" t="s">
        <v>63</v>
      </c>
      <c r="BO3" s="254" t="s">
        <v>64</v>
      </c>
      <c r="BP3" s="256" t="s">
        <v>19</v>
      </c>
      <c r="BQ3" s="255" t="s">
        <v>63</v>
      </c>
      <c r="BR3" s="254" t="s">
        <v>64</v>
      </c>
      <c r="BS3" s="256" t="s">
        <v>19</v>
      </c>
      <c r="BT3" s="255" t="s">
        <v>63</v>
      </c>
      <c r="BU3" s="254" t="s">
        <v>64</v>
      </c>
      <c r="BV3" s="256" t="s">
        <v>19</v>
      </c>
      <c r="BW3" s="255" t="s">
        <v>63</v>
      </c>
      <c r="BX3" s="254" t="s">
        <v>64</v>
      </c>
      <c r="BY3" s="256" t="s">
        <v>19</v>
      </c>
      <c r="BZ3" s="254" t="s">
        <v>63</v>
      </c>
      <c r="CA3" s="254" t="s">
        <v>64</v>
      </c>
      <c r="CB3" s="256" t="s">
        <v>19</v>
      </c>
      <c r="CC3" s="255" t="s">
        <v>63</v>
      </c>
      <c r="CD3" s="254" t="s">
        <v>64</v>
      </c>
      <c r="CE3" s="256" t="s">
        <v>19</v>
      </c>
      <c r="CF3" s="255" t="s">
        <v>63</v>
      </c>
      <c r="CG3" s="254" t="s">
        <v>64</v>
      </c>
      <c r="CH3" s="256" t="s">
        <v>19</v>
      </c>
      <c r="CI3" s="251"/>
      <c r="CJ3" s="255" t="s">
        <v>63</v>
      </c>
      <c r="CK3" s="254" t="s">
        <v>64</v>
      </c>
      <c r="CL3" s="256" t="s">
        <v>19</v>
      </c>
      <c r="CM3" s="255" t="s">
        <v>63</v>
      </c>
      <c r="CN3" s="254" t="s">
        <v>64</v>
      </c>
      <c r="CO3" s="256" t="s">
        <v>19</v>
      </c>
      <c r="CP3" s="255" t="s">
        <v>63</v>
      </c>
      <c r="CQ3" s="254" t="s">
        <v>64</v>
      </c>
      <c r="CR3" s="256" t="s">
        <v>19</v>
      </c>
      <c r="CS3" s="255" t="s">
        <v>63</v>
      </c>
      <c r="CT3" s="254" t="s">
        <v>64</v>
      </c>
      <c r="CU3" s="256" t="s">
        <v>19</v>
      </c>
      <c r="CV3" s="255" t="s">
        <v>63</v>
      </c>
      <c r="CW3" s="254" t="s">
        <v>64</v>
      </c>
      <c r="CX3" s="256" t="s">
        <v>19</v>
      </c>
      <c r="CY3" s="255" t="s">
        <v>63</v>
      </c>
      <c r="CZ3" s="254" t="s">
        <v>64</v>
      </c>
      <c r="DA3" s="256" t="s">
        <v>19</v>
      </c>
      <c r="DB3" s="255" t="s">
        <v>63</v>
      </c>
      <c r="DC3" s="254" t="s">
        <v>64</v>
      </c>
      <c r="DD3" s="256" t="s">
        <v>19</v>
      </c>
      <c r="DE3" s="255" t="s">
        <v>63</v>
      </c>
      <c r="DF3" s="254" t="s">
        <v>64</v>
      </c>
      <c r="DG3" s="256" t="s">
        <v>19</v>
      </c>
      <c r="DH3" s="255" t="s">
        <v>63</v>
      </c>
      <c r="DI3" s="254" t="s">
        <v>64</v>
      </c>
      <c r="DJ3" s="256" t="s">
        <v>19</v>
      </c>
      <c r="DK3" s="255" t="s">
        <v>63</v>
      </c>
      <c r="DL3" s="254" t="s">
        <v>64</v>
      </c>
      <c r="DM3" s="256" t="s">
        <v>19</v>
      </c>
      <c r="DN3" s="255" t="s">
        <v>63</v>
      </c>
      <c r="DO3" s="254" t="s">
        <v>64</v>
      </c>
      <c r="DP3" s="256" t="s">
        <v>19</v>
      </c>
      <c r="DQ3" s="255" t="s">
        <v>63</v>
      </c>
      <c r="DR3" s="254" t="s">
        <v>64</v>
      </c>
      <c r="DS3" s="256" t="s">
        <v>19</v>
      </c>
      <c r="DT3" s="255" t="s">
        <v>63</v>
      </c>
      <c r="DU3" s="254" t="s">
        <v>64</v>
      </c>
      <c r="DV3" s="256" t="s">
        <v>19</v>
      </c>
      <c r="DW3" s="255" t="s">
        <v>63</v>
      </c>
      <c r="DX3" s="254" t="s">
        <v>64</v>
      </c>
      <c r="DY3" s="256" t="s">
        <v>19</v>
      </c>
      <c r="DZ3" s="255" t="s">
        <v>63</v>
      </c>
      <c r="EA3" s="254" t="s">
        <v>64</v>
      </c>
      <c r="EB3" s="256" t="s">
        <v>19</v>
      </c>
      <c r="EC3" s="255" t="s">
        <v>63</v>
      </c>
      <c r="ED3" s="254" t="s">
        <v>64</v>
      </c>
      <c r="EE3" s="256" t="s">
        <v>19</v>
      </c>
      <c r="EF3" s="255" t="s">
        <v>63</v>
      </c>
      <c r="EG3" s="254" t="s">
        <v>64</v>
      </c>
      <c r="EH3" s="256" t="s">
        <v>19</v>
      </c>
      <c r="EI3" s="255" t="s">
        <v>63</v>
      </c>
      <c r="EJ3" s="254" t="s">
        <v>64</v>
      </c>
      <c r="EK3" s="256" t="s">
        <v>19</v>
      </c>
      <c r="EL3" s="255" t="s">
        <v>63</v>
      </c>
      <c r="EM3" s="254" t="s">
        <v>64</v>
      </c>
      <c r="EN3" s="256" t="s">
        <v>19</v>
      </c>
      <c r="EO3" s="255" t="s">
        <v>63</v>
      </c>
      <c r="EP3" s="254" t="s">
        <v>64</v>
      </c>
      <c r="EQ3" s="256" t="s">
        <v>19</v>
      </c>
      <c r="ER3" s="255" t="s">
        <v>63</v>
      </c>
      <c r="ES3" s="254" t="s">
        <v>64</v>
      </c>
      <c r="ET3" s="256" t="s">
        <v>19</v>
      </c>
      <c r="EU3" s="255" t="s">
        <v>63</v>
      </c>
      <c r="EV3" s="254" t="s">
        <v>64</v>
      </c>
      <c r="EW3" s="256" t="s">
        <v>19</v>
      </c>
      <c r="EX3" s="255" t="s">
        <v>63</v>
      </c>
      <c r="EY3" s="254" t="s">
        <v>64</v>
      </c>
      <c r="EZ3" s="256" t="s">
        <v>19</v>
      </c>
      <c r="FA3" s="255" t="s">
        <v>63</v>
      </c>
      <c r="FB3" s="254" t="s">
        <v>64</v>
      </c>
      <c r="FC3" s="256" t="s">
        <v>19</v>
      </c>
      <c r="FD3" s="255" t="s">
        <v>63</v>
      </c>
      <c r="FE3" s="254" t="s">
        <v>64</v>
      </c>
      <c r="FF3" s="256" t="s">
        <v>19</v>
      </c>
      <c r="FG3" s="255" t="s">
        <v>63</v>
      </c>
      <c r="FH3" s="254" t="s">
        <v>64</v>
      </c>
      <c r="FI3" s="256" t="s">
        <v>19</v>
      </c>
      <c r="FJ3" s="255" t="s">
        <v>63</v>
      </c>
      <c r="FK3" s="254" t="s">
        <v>64</v>
      </c>
      <c r="FL3" s="256" t="s">
        <v>19</v>
      </c>
      <c r="FM3" s="255" t="s">
        <v>63</v>
      </c>
      <c r="FN3" s="254" t="s">
        <v>64</v>
      </c>
      <c r="FO3" s="256" t="s">
        <v>19</v>
      </c>
      <c r="FP3" s="255" t="s">
        <v>63</v>
      </c>
      <c r="FQ3" s="254" t="s">
        <v>64</v>
      </c>
      <c r="FR3" s="256" t="s">
        <v>19</v>
      </c>
      <c r="FS3" s="255" t="s">
        <v>63</v>
      </c>
      <c r="FT3" s="254" t="s">
        <v>64</v>
      </c>
      <c r="FU3" s="256" t="s">
        <v>19</v>
      </c>
      <c r="FV3" s="255" t="s">
        <v>63</v>
      </c>
      <c r="FW3" s="254" t="s">
        <v>64</v>
      </c>
      <c r="FX3" s="256" t="s">
        <v>19</v>
      </c>
      <c r="FY3" s="255" t="s">
        <v>63</v>
      </c>
      <c r="FZ3" s="254" t="s">
        <v>64</v>
      </c>
      <c r="GA3" s="256" t="s">
        <v>19</v>
      </c>
      <c r="GB3" s="255" t="s">
        <v>63</v>
      </c>
      <c r="GC3" s="254" t="s">
        <v>64</v>
      </c>
      <c r="GD3" s="256" t="s">
        <v>19</v>
      </c>
      <c r="GE3" s="255" t="s">
        <v>63</v>
      </c>
      <c r="GF3" s="254" t="s">
        <v>64</v>
      </c>
      <c r="GG3" s="256" t="s">
        <v>19</v>
      </c>
      <c r="GH3" s="255" t="s">
        <v>63</v>
      </c>
      <c r="GI3" s="254" t="s">
        <v>64</v>
      </c>
      <c r="GJ3" s="256" t="s">
        <v>19</v>
      </c>
      <c r="GK3" s="255" t="s">
        <v>63</v>
      </c>
      <c r="GL3" s="254" t="s">
        <v>64</v>
      </c>
      <c r="GM3" s="256" t="s">
        <v>19</v>
      </c>
      <c r="GN3" s="255" t="s">
        <v>63</v>
      </c>
      <c r="GO3" s="254" t="s">
        <v>64</v>
      </c>
      <c r="GP3" s="256" t="s">
        <v>19</v>
      </c>
      <c r="GQ3" s="255" t="s">
        <v>63</v>
      </c>
      <c r="GR3" s="254" t="s">
        <v>64</v>
      </c>
      <c r="GS3" s="256" t="s">
        <v>19</v>
      </c>
      <c r="GT3" s="255" t="s">
        <v>63</v>
      </c>
      <c r="GU3" s="254" t="s">
        <v>64</v>
      </c>
      <c r="GV3" s="256" t="s">
        <v>19</v>
      </c>
      <c r="GW3" s="255" t="s">
        <v>63</v>
      </c>
      <c r="GX3" s="254" t="s">
        <v>64</v>
      </c>
      <c r="GY3" s="256" t="s">
        <v>19</v>
      </c>
      <c r="GZ3" s="255" t="s">
        <v>63</v>
      </c>
      <c r="HA3" s="254" t="s">
        <v>64</v>
      </c>
      <c r="HB3" s="256" t="s">
        <v>19</v>
      </c>
      <c r="HC3" s="255" t="s">
        <v>63</v>
      </c>
      <c r="HD3" s="254" t="s">
        <v>64</v>
      </c>
      <c r="HE3" s="256" t="s">
        <v>19</v>
      </c>
      <c r="HF3" s="255" t="s">
        <v>63</v>
      </c>
      <c r="HG3" s="254" t="s">
        <v>64</v>
      </c>
      <c r="HH3" s="256" t="s">
        <v>19</v>
      </c>
      <c r="HI3" s="255" t="s">
        <v>63</v>
      </c>
      <c r="HJ3" s="254" t="s">
        <v>64</v>
      </c>
      <c r="HK3" s="256" t="s">
        <v>19</v>
      </c>
      <c r="HL3" s="255" t="s">
        <v>63</v>
      </c>
      <c r="HM3" s="254" t="s">
        <v>64</v>
      </c>
      <c r="HN3" s="256" t="s">
        <v>19</v>
      </c>
      <c r="HO3" s="255" t="s">
        <v>63</v>
      </c>
      <c r="HP3" s="254" t="s">
        <v>64</v>
      </c>
      <c r="HQ3" s="256" t="s">
        <v>19</v>
      </c>
      <c r="HR3" s="255" t="s">
        <v>63</v>
      </c>
      <c r="HS3" s="254" t="s">
        <v>64</v>
      </c>
      <c r="HT3" s="256" t="s">
        <v>19</v>
      </c>
      <c r="HU3" s="255" t="s">
        <v>63</v>
      </c>
      <c r="HV3" s="254" t="s">
        <v>64</v>
      </c>
      <c r="HW3" s="256" t="s">
        <v>19</v>
      </c>
      <c r="HX3" s="251"/>
      <c r="HY3" s="255" t="s">
        <v>63</v>
      </c>
      <c r="HZ3" s="254" t="s">
        <v>64</v>
      </c>
      <c r="IA3" s="256" t="s">
        <v>19</v>
      </c>
      <c r="IB3" s="251"/>
      <c r="IC3" s="254" t="s">
        <v>123</v>
      </c>
      <c r="ID3" s="254" t="s">
        <v>390</v>
      </c>
      <c r="IE3" s="254" t="s">
        <v>391</v>
      </c>
      <c r="IF3" s="254" t="s">
        <v>828</v>
      </c>
      <c r="IG3" s="254" t="s">
        <v>139</v>
      </c>
      <c r="IH3" s="254" t="s">
        <v>92</v>
      </c>
      <c r="II3" s="254" t="s">
        <v>125</v>
      </c>
      <c r="IJ3" s="254" t="s">
        <v>126</v>
      </c>
      <c r="IK3" s="256" t="s">
        <v>198</v>
      </c>
      <c r="IL3" s="251"/>
      <c r="IM3" s="255" t="s">
        <v>363</v>
      </c>
      <c r="IN3" s="254" t="s">
        <v>365</v>
      </c>
      <c r="IO3" s="254" t="s">
        <v>361</v>
      </c>
      <c r="IP3" s="254" t="s">
        <v>367</v>
      </c>
      <c r="IQ3" s="254" t="s">
        <v>369</v>
      </c>
      <c r="IR3" s="254" t="s">
        <v>371</v>
      </c>
      <c r="IS3" s="254" t="s">
        <v>829</v>
      </c>
      <c r="IT3" s="254" t="s">
        <v>373</v>
      </c>
      <c r="IU3" s="254" t="s">
        <v>375</v>
      </c>
      <c r="IV3" s="254" t="s">
        <v>830</v>
      </c>
      <c r="IW3" s="256" t="s">
        <v>569</v>
      </c>
      <c r="IX3" s="251"/>
      <c r="IY3" s="255" t="s">
        <v>359</v>
      </c>
      <c r="IZ3" s="254" t="s">
        <v>358</v>
      </c>
      <c r="JA3" s="254" t="s">
        <v>356</v>
      </c>
      <c r="JB3" s="256" t="s">
        <v>357</v>
      </c>
      <c r="JC3" s="251"/>
      <c r="JD3" s="255" t="s">
        <v>63</v>
      </c>
      <c r="JE3" s="254" t="s">
        <v>64</v>
      </c>
      <c r="JF3" s="256" t="s">
        <v>19</v>
      </c>
      <c r="JG3" s="255" t="s">
        <v>63</v>
      </c>
      <c r="JH3" s="254" t="s">
        <v>64</v>
      </c>
      <c r="JI3" s="256" t="s">
        <v>19</v>
      </c>
      <c r="JJ3" s="257" t="s">
        <v>683</v>
      </c>
      <c r="JK3" s="254" t="s">
        <v>64</v>
      </c>
      <c r="JL3" s="256" t="s">
        <v>19</v>
      </c>
      <c r="JM3" s="255" t="s">
        <v>63</v>
      </c>
      <c r="JN3" s="254" t="s">
        <v>64</v>
      </c>
      <c r="JO3" s="256" t="s">
        <v>19</v>
      </c>
      <c r="JP3" s="255" t="s">
        <v>63</v>
      </c>
      <c r="JQ3" s="254" t="s">
        <v>64</v>
      </c>
      <c r="JR3" s="256" t="s">
        <v>19</v>
      </c>
      <c r="JS3" s="255" t="s">
        <v>63</v>
      </c>
      <c r="JT3" s="254" t="s">
        <v>64</v>
      </c>
      <c r="JU3" s="256" t="s">
        <v>19</v>
      </c>
      <c r="JV3" s="255" t="s">
        <v>63</v>
      </c>
      <c r="JW3" s="254" t="s">
        <v>64</v>
      </c>
      <c r="JX3" s="256" t="s">
        <v>19</v>
      </c>
      <c r="JY3" s="255" t="s">
        <v>63</v>
      </c>
      <c r="JZ3" s="254" t="s">
        <v>64</v>
      </c>
      <c r="KA3" s="256" t="s">
        <v>19</v>
      </c>
      <c r="KB3" s="255" t="s">
        <v>63</v>
      </c>
      <c r="KC3" s="254" t="s">
        <v>64</v>
      </c>
      <c r="KD3" s="256" t="s">
        <v>19</v>
      </c>
      <c r="KE3" s="251"/>
      <c r="KF3" s="255" t="s">
        <v>63</v>
      </c>
      <c r="KG3" s="254" t="s">
        <v>64</v>
      </c>
      <c r="KH3" s="256" t="s">
        <v>19</v>
      </c>
      <c r="KI3" s="255" t="s">
        <v>63</v>
      </c>
      <c r="KJ3" s="254" t="s">
        <v>64</v>
      </c>
      <c r="KK3" s="256" t="s">
        <v>19</v>
      </c>
      <c r="KL3" s="255" t="s">
        <v>63</v>
      </c>
      <c r="KM3" s="254" t="s">
        <v>64</v>
      </c>
      <c r="KN3" s="256" t="s">
        <v>19</v>
      </c>
      <c r="KO3" s="255" t="s">
        <v>63</v>
      </c>
      <c r="KP3" s="254" t="s">
        <v>64</v>
      </c>
      <c r="KQ3" s="256" t="s">
        <v>19</v>
      </c>
      <c r="KR3" s="255" t="s">
        <v>63</v>
      </c>
      <c r="KS3" s="254" t="s">
        <v>64</v>
      </c>
      <c r="KT3" s="256" t="s">
        <v>19</v>
      </c>
      <c r="KU3" s="255" t="s">
        <v>63</v>
      </c>
      <c r="KV3" s="254" t="s">
        <v>64</v>
      </c>
      <c r="KW3" s="256" t="s">
        <v>19</v>
      </c>
      <c r="KX3" s="255" t="s">
        <v>63</v>
      </c>
      <c r="KY3" s="254" t="s">
        <v>64</v>
      </c>
      <c r="KZ3" s="256" t="s">
        <v>19</v>
      </c>
      <c r="LA3" s="255" t="s">
        <v>63</v>
      </c>
      <c r="LB3" s="254" t="s">
        <v>64</v>
      </c>
      <c r="LC3" s="256" t="s">
        <v>19</v>
      </c>
      <c r="LD3" s="255" t="s">
        <v>63</v>
      </c>
      <c r="LE3" s="254" t="s">
        <v>64</v>
      </c>
      <c r="LF3" s="256" t="s">
        <v>19</v>
      </c>
      <c r="LG3" s="255" t="s">
        <v>63</v>
      </c>
      <c r="LH3" s="254" t="s">
        <v>64</v>
      </c>
      <c r="LI3" s="256" t="s">
        <v>19</v>
      </c>
      <c r="LJ3" s="255" t="s">
        <v>63</v>
      </c>
      <c r="LK3" s="254" t="s">
        <v>64</v>
      </c>
      <c r="LL3" s="256" t="s">
        <v>19</v>
      </c>
      <c r="LM3" s="251"/>
      <c r="LN3" s="255" t="s">
        <v>63</v>
      </c>
      <c r="LO3" s="254" t="s">
        <v>64</v>
      </c>
      <c r="LP3" s="256" t="s">
        <v>19</v>
      </c>
      <c r="LQ3" s="255" t="s">
        <v>63</v>
      </c>
      <c r="LR3" s="254" t="s">
        <v>64</v>
      </c>
      <c r="LS3" s="256" t="s">
        <v>19</v>
      </c>
      <c r="LT3" s="251"/>
      <c r="LU3" s="381"/>
      <c r="LV3" s="381"/>
      <c r="LW3" s="251"/>
      <c r="LX3" s="254" t="s">
        <v>123</v>
      </c>
      <c r="LY3" s="254" t="s">
        <v>92</v>
      </c>
      <c r="LZ3" s="254" t="s">
        <v>454</v>
      </c>
      <c r="MA3" s="254" t="s">
        <v>455</v>
      </c>
      <c r="MB3" s="254" t="s">
        <v>456</v>
      </c>
      <c r="MC3" s="254" t="s">
        <v>457</v>
      </c>
      <c r="MD3" s="254" t="s">
        <v>198</v>
      </c>
      <c r="ME3" s="254" t="s">
        <v>391</v>
      </c>
      <c r="MF3" s="251"/>
      <c r="MG3" s="255" t="s">
        <v>363</v>
      </c>
      <c r="MH3" s="254" t="s">
        <v>365</v>
      </c>
      <c r="MI3" s="254" t="s">
        <v>361</v>
      </c>
      <c r="MJ3" s="254" t="s">
        <v>367</v>
      </c>
      <c r="MK3" s="254" t="s">
        <v>369</v>
      </c>
      <c r="ML3" s="254" t="s">
        <v>371</v>
      </c>
      <c r="MM3" s="254" t="s">
        <v>829</v>
      </c>
      <c r="MN3" s="254" t="s">
        <v>373</v>
      </c>
      <c r="MO3" s="254" t="s">
        <v>375</v>
      </c>
      <c r="MP3" s="254" t="s">
        <v>831</v>
      </c>
      <c r="MQ3" s="256" t="s">
        <v>377</v>
      </c>
      <c r="MR3" s="251"/>
      <c r="MS3" s="254" t="s">
        <v>434</v>
      </c>
      <c r="MT3" s="254" t="s">
        <v>435</v>
      </c>
      <c r="MU3" s="254" t="s">
        <v>436</v>
      </c>
      <c r="MV3" s="254" t="s">
        <v>437</v>
      </c>
      <c r="MW3" s="254" t="s">
        <v>433</v>
      </c>
      <c r="MX3" s="254" t="s">
        <v>442</v>
      </c>
      <c r="MY3" s="251"/>
      <c r="MZ3" s="255" t="s">
        <v>63</v>
      </c>
      <c r="NA3" s="254" t="s">
        <v>64</v>
      </c>
      <c r="NB3" s="256" t="s">
        <v>19</v>
      </c>
      <c r="NC3" s="255" t="s">
        <v>63</v>
      </c>
      <c r="ND3" s="254" t="s">
        <v>64</v>
      </c>
      <c r="NE3" s="256" t="s">
        <v>19</v>
      </c>
      <c r="NF3" s="255" t="s">
        <v>63</v>
      </c>
      <c r="NG3" s="254" t="s">
        <v>64</v>
      </c>
      <c r="NH3" s="256" t="s">
        <v>19</v>
      </c>
      <c r="NI3" s="255" t="s">
        <v>63</v>
      </c>
      <c r="NJ3" s="254" t="s">
        <v>64</v>
      </c>
      <c r="NK3" s="256" t="s">
        <v>19</v>
      </c>
      <c r="NL3" s="255" t="s">
        <v>63</v>
      </c>
      <c r="NM3" s="254" t="s">
        <v>64</v>
      </c>
      <c r="NN3" s="256" t="s">
        <v>19</v>
      </c>
      <c r="NO3" s="251"/>
      <c r="NP3" s="255" t="s">
        <v>63</v>
      </c>
      <c r="NQ3" s="254" t="s">
        <v>64</v>
      </c>
      <c r="NR3" s="256" t="s">
        <v>19</v>
      </c>
      <c r="NS3" s="255" t="s">
        <v>63</v>
      </c>
      <c r="NT3" s="254" t="s">
        <v>64</v>
      </c>
      <c r="NU3" s="256" t="s">
        <v>19</v>
      </c>
      <c r="NV3" s="255" t="s">
        <v>63</v>
      </c>
      <c r="NW3" s="254" t="s">
        <v>64</v>
      </c>
      <c r="NX3" s="256" t="s">
        <v>19</v>
      </c>
      <c r="NY3" s="255" t="s">
        <v>63</v>
      </c>
      <c r="NZ3" s="254" t="s">
        <v>64</v>
      </c>
      <c r="OA3" s="256" t="s">
        <v>19</v>
      </c>
      <c r="OB3" s="255" t="s">
        <v>63</v>
      </c>
      <c r="OC3" s="254" t="s">
        <v>64</v>
      </c>
      <c r="OD3" s="256" t="s">
        <v>19</v>
      </c>
      <c r="OE3" s="255" t="s">
        <v>63</v>
      </c>
      <c r="OF3" s="254" t="s">
        <v>64</v>
      </c>
      <c r="OG3" s="256" t="s">
        <v>19</v>
      </c>
      <c r="OH3" s="255" t="s">
        <v>63</v>
      </c>
      <c r="OI3" s="254" t="s">
        <v>64</v>
      </c>
      <c r="OJ3" s="256" t="s">
        <v>19</v>
      </c>
      <c r="OK3" s="255" t="s">
        <v>63</v>
      </c>
      <c r="OL3" s="254" t="s">
        <v>64</v>
      </c>
      <c r="OM3" s="256" t="s">
        <v>19</v>
      </c>
      <c r="ON3" s="255" t="s">
        <v>63</v>
      </c>
      <c r="OO3" s="254" t="s">
        <v>64</v>
      </c>
      <c r="OP3" s="256" t="s">
        <v>19</v>
      </c>
      <c r="OQ3" s="255" t="s">
        <v>63</v>
      </c>
      <c r="OR3" s="254" t="s">
        <v>64</v>
      </c>
      <c r="OS3" s="256" t="s">
        <v>19</v>
      </c>
      <c r="OT3" s="255" t="s">
        <v>63</v>
      </c>
      <c r="OU3" s="254" t="s">
        <v>64</v>
      </c>
      <c r="OV3" s="256" t="s">
        <v>19</v>
      </c>
      <c r="OW3" s="255" t="s">
        <v>574</v>
      </c>
      <c r="OX3" s="254" t="s">
        <v>64</v>
      </c>
      <c r="OY3" s="256" t="s">
        <v>19</v>
      </c>
      <c r="OZ3" s="251"/>
      <c r="PA3" s="380"/>
      <c r="PB3" s="382"/>
      <c r="PC3" s="254" t="s">
        <v>123</v>
      </c>
      <c r="PD3" s="254" t="s">
        <v>92</v>
      </c>
      <c r="PE3" s="254" t="s">
        <v>454</v>
      </c>
      <c r="PF3" s="254" t="s">
        <v>455</v>
      </c>
      <c r="PG3" s="254" t="s">
        <v>456</v>
      </c>
      <c r="PH3" s="254" t="s">
        <v>457</v>
      </c>
      <c r="PI3" s="254" t="s">
        <v>198</v>
      </c>
      <c r="PJ3" s="254" t="s">
        <v>391</v>
      </c>
      <c r="PK3" s="251"/>
      <c r="PL3" s="255" t="s">
        <v>363</v>
      </c>
      <c r="PM3" s="254" t="s">
        <v>365</v>
      </c>
      <c r="PN3" s="254" t="s">
        <v>361</v>
      </c>
      <c r="PO3" s="254" t="s">
        <v>367</v>
      </c>
      <c r="PP3" s="254" t="s">
        <v>369</v>
      </c>
      <c r="PQ3" s="254" t="s">
        <v>371</v>
      </c>
      <c r="PR3" s="254" t="s">
        <v>829</v>
      </c>
      <c r="PS3" s="254" t="s">
        <v>373</v>
      </c>
      <c r="PT3" s="254" t="s">
        <v>375</v>
      </c>
      <c r="PU3" s="254" t="s">
        <v>831</v>
      </c>
      <c r="PV3" s="256" t="s">
        <v>377</v>
      </c>
      <c r="PW3" s="251"/>
      <c r="PX3" s="254" t="s">
        <v>434</v>
      </c>
      <c r="PY3" s="254" t="s">
        <v>435</v>
      </c>
      <c r="PZ3" s="254" t="s">
        <v>436</v>
      </c>
      <c r="QA3" s="254" t="s">
        <v>437</v>
      </c>
      <c r="QB3" s="254" t="s">
        <v>433</v>
      </c>
      <c r="QC3" s="254" t="s">
        <v>442</v>
      </c>
      <c r="QD3" s="251"/>
      <c r="QE3" s="255" t="s">
        <v>63</v>
      </c>
      <c r="QF3" s="254" t="s">
        <v>64</v>
      </c>
      <c r="QG3" s="254" t="s">
        <v>19</v>
      </c>
      <c r="QH3" s="255" t="s">
        <v>63</v>
      </c>
      <c r="QI3" s="254" t="s">
        <v>64</v>
      </c>
      <c r="QJ3" s="256" t="s">
        <v>19</v>
      </c>
      <c r="QK3" s="255" t="s">
        <v>63</v>
      </c>
      <c r="QL3" s="254" t="s">
        <v>64</v>
      </c>
      <c r="QM3" s="256" t="s">
        <v>19</v>
      </c>
      <c r="QN3" s="255" t="s">
        <v>63</v>
      </c>
      <c r="QO3" s="254" t="s">
        <v>64</v>
      </c>
      <c r="QP3" s="256" t="s">
        <v>19</v>
      </c>
      <c r="QQ3" s="255" t="s">
        <v>63</v>
      </c>
      <c r="QR3" s="254" t="s">
        <v>64</v>
      </c>
      <c r="QS3" s="256" t="s">
        <v>19</v>
      </c>
      <c r="QT3" s="251"/>
      <c r="QU3" s="255" t="s">
        <v>63</v>
      </c>
      <c r="QV3" s="254" t="s">
        <v>64</v>
      </c>
      <c r="QW3" s="256" t="s">
        <v>19</v>
      </c>
      <c r="QX3" s="255" t="s">
        <v>63</v>
      </c>
      <c r="QY3" s="254" t="s">
        <v>64</v>
      </c>
      <c r="QZ3" s="256" t="s">
        <v>19</v>
      </c>
      <c r="RA3" s="255" t="s">
        <v>63</v>
      </c>
      <c r="RB3" s="254" t="s">
        <v>64</v>
      </c>
      <c r="RC3" s="256" t="s">
        <v>19</v>
      </c>
      <c r="RD3" s="255" t="s">
        <v>63</v>
      </c>
      <c r="RE3" s="254" t="s">
        <v>64</v>
      </c>
      <c r="RF3" s="256" t="s">
        <v>19</v>
      </c>
      <c r="RG3" s="255" t="s">
        <v>63</v>
      </c>
      <c r="RH3" s="254" t="s">
        <v>64</v>
      </c>
      <c r="RI3" s="256" t="s">
        <v>19</v>
      </c>
      <c r="RJ3" s="255" t="s">
        <v>63</v>
      </c>
      <c r="RK3" s="254" t="s">
        <v>64</v>
      </c>
      <c r="RL3" s="256" t="s">
        <v>19</v>
      </c>
      <c r="RM3" s="255" t="s">
        <v>63</v>
      </c>
      <c r="RN3" s="254" t="s">
        <v>64</v>
      </c>
      <c r="RO3" s="256" t="s">
        <v>19</v>
      </c>
      <c r="RP3" s="255" t="s">
        <v>63</v>
      </c>
      <c r="RQ3" s="254" t="s">
        <v>64</v>
      </c>
      <c r="RR3" s="256" t="s">
        <v>19</v>
      </c>
      <c r="RS3" s="255" t="s">
        <v>63</v>
      </c>
      <c r="RT3" s="254" t="s">
        <v>64</v>
      </c>
      <c r="RU3" s="256" t="s">
        <v>19</v>
      </c>
      <c r="RV3" s="255" t="s">
        <v>63</v>
      </c>
      <c r="RW3" s="254" t="s">
        <v>64</v>
      </c>
      <c r="RX3" s="256" t="s">
        <v>19</v>
      </c>
      <c r="RY3" s="255" t="s">
        <v>63</v>
      </c>
      <c r="RZ3" s="254" t="s">
        <v>64</v>
      </c>
      <c r="SA3" s="256" t="s">
        <v>19</v>
      </c>
      <c r="SB3" s="255" t="s">
        <v>574</v>
      </c>
      <c r="SC3" s="254" t="s">
        <v>64</v>
      </c>
      <c r="SD3" s="256" t="s">
        <v>19</v>
      </c>
      <c r="SE3" s="251"/>
      <c r="SF3" s="255" t="s">
        <v>63</v>
      </c>
      <c r="SG3" s="254" t="s">
        <v>64</v>
      </c>
      <c r="SH3" s="256" t="s">
        <v>19</v>
      </c>
      <c r="SI3" s="255" t="s">
        <v>63</v>
      </c>
      <c r="SJ3" s="254" t="s">
        <v>64</v>
      </c>
      <c r="SK3" s="256" t="s">
        <v>19</v>
      </c>
      <c r="SL3" s="255" t="s">
        <v>63</v>
      </c>
      <c r="SM3" s="254" t="s">
        <v>64</v>
      </c>
      <c r="SN3" s="256" t="s">
        <v>19</v>
      </c>
      <c r="SO3" s="255" t="s">
        <v>63</v>
      </c>
      <c r="SP3" s="254" t="s">
        <v>64</v>
      </c>
      <c r="SQ3" s="256" t="s">
        <v>19</v>
      </c>
      <c r="SR3" s="258" t="str">
        <f>IF(SUM(SI7:SK36)&gt;0, ROUNDUP(SUM(SL7:SN36)/SUM(SI7:SK36),2), "-")</f>
        <v>-</v>
      </c>
      <c r="SS3" s="259" t="str">
        <f>IF(SUM(SI7:SK36)&gt;0, ROUNDUP(SUM(SO7:SQ36)/SUM(SI7:SK36)*100,1), "-")</f>
        <v>-</v>
      </c>
      <c r="ST3" s="251"/>
      <c r="SU3" s="255" t="s">
        <v>63</v>
      </c>
      <c r="SV3" s="254" t="s">
        <v>64</v>
      </c>
      <c r="SW3" s="256" t="s">
        <v>19</v>
      </c>
      <c r="SX3" s="255" t="s">
        <v>63</v>
      </c>
      <c r="SY3" s="254" t="s">
        <v>64</v>
      </c>
      <c r="SZ3" s="256" t="s">
        <v>19</v>
      </c>
      <c r="TA3" s="255" t="s">
        <v>63</v>
      </c>
      <c r="TB3" s="254" t="s">
        <v>64</v>
      </c>
      <c r="TC3" s="256" t="s">
        <v>19</v>
      </c>
      <c r="TD3" s="255" t="s">
        <v>63</v>
      </c>
      <c r="TE3" s="254" t="s">
        <v>64</v>
      </c>
      <c r="TF3" s="254" t="s">
        <v>19</v>
      </c>
      <c r="TG3" s="258" t="str">
        <f>IF(AND(SUM(TA7:TC36)&gt;0, SUM(TD7:TF36)&gt;0), ROUNDUP(SUM(TA7:TC36)/SUM(TD7:TF36), 2), "-")</f>
        <v>-</v>
      </c>
      <c r="TH3" s="260" t="str">
        <f>IF(AND(③一次エネルギー消費量の計算結果!E111&gt;0, ③一次エネルギー消費量の計算結果!G111&gt;0), ROUNDUP((SUM(TA7:TC36)+(③一次エネルギー消費量の計算結果!E111-③一次エネルギー消費量の計算結果!F111)*1000)/(SUM(TD7:TF36)+(③一次エネルギー消費量の計算結果!G111-③一次エネルギー消費量の計算結果!H111)*1000), 2),"-")</f>
        <v>-</v>
      </c>
    </row>
    <row r="4" spans="1:528" s="254" customFormat="1" x14ac:dyDescent="0.45">
      <c r="A4" s="393"/>
      <c r="B4" s="394"/>
      <c r="C4" s="254" t="s">
        <v>34</v>
      </c>
      <c r="D4" s="254" t="s">
        <v>34</v>
      </c>
      <c r="E4" s="254" t="s">
        <v>34</v>
      </c>
      <c r="F4" s="254" t="s">
        <v>34</v>
      </c>
      <c r="G4" s="254" t="s">
        <v>34</v>
      </c>
      <c r="H4" s="254" t="s">
        <v>34</v>
      </c>
      <c r="I4" s="254" t="s">
        <v>34</v>
      </c>
      <c r="J4" s="255" t="s">
        <v>562</v>
      </c>
      <c r="K4" s="254" t="s">
        <v>34</v>
      </c>
      <c r="L4" s="254" t="s">
        <v>34</v>
      </c>
      <c r="M4" s="256" t="s">
        <v>34</v>
      </c>
      <c r="N4" s="242" t="s">
        <v>34</v>
      </c>
      <c r="O4" s="240" t="s">
        <v>34</v>
      </c>
      <c r="P4" s="243" t="s">
        <v>34</v>
      </c>
      <c r="Q4" s="242" t="s">
        <v>34</v>
      </c>
      <c r="R4" s="240" t="s">
        <v>34</v>
      </c>
      <c r="S4" s="243" t="s">
        <v>34</v>
      </c>
      <c r="T4" s="242" t="s">
        <v>34</v>
      </c>
      <c r="U4" s="240" t="s">
        <v>34</v>
      </c>
      <c r="V4" s="243" t="s">
        <v>34</v>
      </c>
      <c r="W4" s="242" t="s">
        <v>34</v>
      </c>
      <c r="X4" s="240" t="s">
        <v>34</v>
      </c>
      <c r="Y4" s="243" t="s">
        <v>34</v>
      </c>
      <c r="Z4" s="242" t="s">
        <v>34</v>
      </c>
      <c r="AA4" s="240" t="s">
        <v>34</v>
      </c>
      <c r="AB4" s="243" t="s">
        <v>34</v>
      </c>
      <c r="AC4" s="261"/>
      <c r="AD4" s="242" t="s">
        <v>34</v>
      </c>
      <c r="AE4" s="240" t="s">
        <v>34</v>
      </c>
      <c r="AF4" s="243" t="s">
        <v>34</v>
      </c>
      <c r="AG4" s="242" t="s">
        <v>34</v>
      </c>
      <c r="AH4" s="240" t="s">
        <v>34</v>
      </c>
      <c r="AI4" s="243" t="s">
        <v>34</v>
      </c>
      <c r="AJ4" s="242" t="s">
        <v>34</v>
      </c>
      <c r="AK4" s="240" t="s">
        <v>34</v>
      </c>
      <c r="AL4" s="243" t="s">
        <v>34</v>
      </c>
      <c r="AM4" s="242" t="s">
        <v>34</v>
      </c>
      <c r="AN4" s="240" t="s">
        <v>34</v>
      </c>
      <c r="AO4" s="243" t="s">
        <v>34</v>
      </c>
      <c r="AP4" s="242" t="s">
        <v>34</v>
      </c>
      <c r="AQ4" s="240" t="s">
        <v>34</v>
      </c>
      <c r="AR4" s="243" t="s">
        <v>34</v>
      </c>
      <c r="AS4" s="242" t="s">
        <v>34</v>
      </c>
      <c r="AT4" s="240" t="s">
        <v>34</v>
      </c>
      <c r="AU4" s="243" t="s">
        <v>34</v>
      </c>
      <c r="AV4" s="242" t="s">
        <v>34</v>
      </c>
      <c r="AW4" s="240" t="s">
        <v>34</v>
      </c>
      <c r="AX4" s="243" t="s">
        <v>34</v>
      </c>
      <c r="AY4" s="242" t="s">
        <v>34</v>
      </c>
      <c r="AZ4" s="240" t="s">
        <v>34</v>
      </c>
      <c r="BA4" s="243" t="s">
        <v>34</v>
      </c>
      <c r="BB4" s="242" t="s">
        <v>34</v>
      </c>
      <c r="BC4" s="240" t="s">
        <v>34</v>
      </c>
      <c r="BD4" s="243" t="s">
        <v>34</v>
      </c>
      <c r="BE4" s="242" t="s">
        <v>34</v>
      </c>
      <c r="BF4" s="240" t="s">
        <v>34</v>
      </c>
      <c r="BG4" s="243" t="s">
        <v>34</v>
      </c>
      <c r="BH4" s="242" t="s">
        <v>34</v>
      </c>
      <c r="BI4" s="240" t="s">
        <v>34</v>
      </c>
      <c r="BJ4" s="243" t="s">
        <v>34</v>
      </c>
      <c r="BK4" s="242" t="s">
        <v>34</v>
      </c>
      <c r="BL4" s="240" t="s">
        <v>34</v>
      </c>
      <c r="BM4" s="243" t="s">
        <v>34</v>
      </c>
      <c r="BN4" s="240" t="s">
        <v>34</v>
      </c>
      <c r="BO4" s="240" t="s">
        <v>34</v>
      </c>
      <c r="BP4" s="243" t="s">
        <v>34</v>
      </c>
      <c r="BQ4" s="242" t="s">
        <v>34</v>
      </c>
      <c r="BR4" s="240" t="s">
        <v>34</v>
      </c>
      <c r="BS4" s="243" t="s">
        <v>34</v>
      </c>
      <c r="BT4" s="242" t="s">
        <v>34</v>
      </c>
      <c r="BU4" s="240" t="s">
        <v>34</v>
      </c>
      <c r="BV4" s="243" t="s">
        <v>34</v>
      </c>
      <c r="BW4" s="242" t="s">
        <v>34</v>
      </c>
      <c r="BX4" s="240" t="s">
        <v>34</v>
      </c>
      <c r="BY4" s="243" t="s">
        <v>34</v>
      </c>
      <c r="BZ4" s="240" t="s">
        <v>34</v>
      </c>
      <c r="CA4" s="240" t="s">
        <v>34</v>
      </c>
      <c r="CB4" s="243" t="s">
        <v>34</v>
      </c>
      <c r="CC4" s="242" t="s">
        <v>34</v>
      </c>
      <c r="CD4" s="240" t="s">
        <v>34</v>
      </c>
      <c r="CE4" s="243" t="s">
        <v>34</v>
      </c>
      <c r="CF4" s="242" t="s">
        <v>34</v>
      </c>
      <c r="CG4" s="240" t="s">
        <v>34</v>
      </c>
      <c r="CH4" s="243" t="s">
        <v>34</v>
      </c>
      <c r="CI4" s="251"/>
      <c r="CJ4" s="242" t="s">
        <v>34</v>
      </c>
      <c r="CK4" s="240" t="s">
        <v>34</v>
      </c>
      <c r="CL4" s="243" t="s">
        <v>34</v>
      </c>
      <c r="CM4" s="242" t="s">
        <v>34</v>
      </c>
      <c r="CN4" s="240" t="s">
        <v>34</v>
      </c>
      <c r="CO4" s="243" t="s">
        <v>34</v>
      </c>
      <c r="CP4" s="242" t="s">
        <v>34</v>
      </c>
      <c r="CQ4" s="240" t="s">
        <v>34</v>
      </c>
      <c r="CR4" s="243" t="s">
        <v>34</v>
      </c>
      <c r="CS4" s="242" t="s">
        <v>34</v>
      </c>
      <c r="CT4" s="240" t="s">
        <v>34</v>
      </c>
      <c r="CU4" s="243" t="s">
        <v>34</v>
      </c>
      <c r="CV4" s="242" t="s">
        <v>34</v>
      </c>
      <c r="CW4" s="240" t="s">
        <v>34</v>
      </c>
      <c r="CX4" s="243" t="s">
        <v>34</v>
      </c>
      <c r="CY4" s="242" t="s">
        <v>34</v>
      </c>
      <c r="CZ4" s="240" t="s">
        <v>34</v>
      </c>
      <c r="DA4" s="243" t="s">
        <v>34</v>
      </c>
      <c r="DB4" s="242" t="s">
        <v>34</v>
      </c>
      <c r="DC4" s="240" t="s">
        <v>34</v>
      </c>
      <c r="DD4" s="243" t="s">
        <v>34</v>
      </c>
      <c r="DE4" s="242" t="s">
        <v>34</v>
      </c>
      <c r="DF4" s="240" t="s">
        <v>34</v>
      </c>
      <c r="DG4" s="243" t="s">
        <v>34</v>
      </c>
      <c r="DH4" s="242" t="s">
        <v>34</v>
      </c>
      <c r="DI4" s="240" t="s">
        <v>34</v>
      </c>
      <c r="DJ4" s="243" t="s">
        <v>34</v>
      </c>
      <c r="DK4" s="242" t="s">
        <v>34</v>
      </c>
      <c r="DL4" s="240" t="s">
        <v>34</v>
      </c>
      <c r="DM4" s="243" t="s">
        <v>34</v>
      </c>
      <c r="DN4" s="242" t="s">
        <v>34</v>
      </c>
      <c r="DO4" s="240" t="s">
        <v>34</v>
      </c>
      <c r="DP4" s="243" t="s">
        <v>34</v>
      </c>
      <c r="DQ4" s="242" t="s">
        <v>34</v>
      </c>
      <c r="DR4" s="240" t="s">
        <v>34</v>
      </c>
      <c r="DS4" s="243" t="s">
        <v>34</v>
      </c>
      <c r="DT4" s="242" t="s">
        <v>34</v>
      </c>
      <c r="DU4" s="240" t="s">
        <v>34</v>
      </c>
      <c r="DV4" s="243" t="s">
        <v>34</v>
      </c>
      <c r="DW4" s="242" t="s">
        <v>34</v>
      </c>
      <c r="DX4" s="240" t="s">
        <v>34</v>
      </c>
      <c r="DY4" s="243" t="s">
        <v>34</v>
      </c>
      <c r="DZ4" s="242" t="s">
        <v>34</v>
      </c>
      <c r="EA4" s="240" t="s">
        <v>34</v>
      </c>
      <c r="EB4" s="243" t="s">
        <v>34</v>
      </c>
      <c r="EC4" s="242" t="s">
        <v>34</v>
      </c>
      <c r="ED4" s="240" t="s">
        <v>34</v>
      </c>
      <c r="EE4" s="243" t="s">
        <v>34</v>
      </c>
      <c r="EF4" s="242" t="s">
        <v>34</v>
      </c>
      <c r="EG4" s="240" t="s">
        <v>34</v>
      </c>
      <c r="EH4" s="243" t="s">
        <v>34</v>
      </c>
      <c r="EI4" s="242" t="s">
        <v>34</v>
      </c>
      <c r="EJ4" s="240" t="s">
        <v>34</v>
      </c>
      <c r="EK4" s="243" t="s">
        <v>34</v>
      </c>
      <c r="EL4" s="242" t="s">
        <v>34</v>
      </c>
      <c r="EM4" s="240" t="s">
        <v>34</v>
      </c>
      <c r="EN4" s="243" t="s">
        <v>34</v>
      </c>
      <c r="EO4" s="242" t="s">
        <v>34</v>
      </c>
      <c r="EP4" s="240" t="s">
        <v>34</v>
      </c>
      <c r="EQ4" s="243" t="s">
        <v>34</v>
      </c>
      <c r="ER4" s="242" t="s">
        <v>34</v>
      </c>
      <c r="ES4" s="240" t="s">
        <v>34</v>
      </c>
      <c r="ET4" s="243" t="s">
        <v>34</v>
      </c>
      <c r="EU4" s="242" t="s">
        <v>34</v>
      </c>
      <c r="EV4" s="240" t="s">
        <v>34</v>
      </c>
      <c r="EW4" s="243" t="s">
        <v>34</v>
      </c>
      <c r="EX4" s="242" t="s">
        <v>34</v>
      </c>
      <c r="EY4" s="240" t="s">
        <v>34</v>
      </c>
      <c r="EZ4" s="243" t="s">
        <v>34</v>
      </c>
      <c r="FA4" s="242" t="s">
        <v>34</v>
      </c>
      <c r="FB4" s="240" t="s">
        <v>34</v>
      </c>
      <c r="FC4" s="243" t="s">
        <v>34</v>
      </c>
      <c r="FD4" s="242" t="s">
        <v>34</v>
      </c>
      <c r="FE4" s="240" t="s">
        <v>34</v>
      </c>
      <c r="FF4" s="243" t="s">
        <v>34</v>
      </c>
      <c r="FG4" s="242" t="s">
        <v>34</v>
      </c>
      <c r="FH4" s="240" t="s">
        <v>34</v>
      </c>
      <c r="FI4" s="243" t="s">
        <v>34</v>
      </c>
      <c r="FJ4" s="242" t="s">
        <v>34</v>
      </c>
      <c r="FK4" s="240" t="s">
        <v>34</v>
      </c>
      <c r="FL4" s="243" t="s">
        <v>34</v>
      </c>
      <c r="FM4" s="242" t="s">
        <v>34</v>
      </c>
      <c r="FN4" s="240" t="s">
        <v>34</v>
      </c>
      <c r="FO4" s="243" t="s">
        <v>34</v>
      </c>
      <c r="FP4" s="242" t="s">
        <v>34</v>
      </c>
      <c r="FQ4" s="240" t="s">
        <v>34</v>
      </c>
      <c r="FR4" s="243" t="s">
        <v>34</v>
      </c>
      <c r="FS4" s="242" t="s">
        <v>34</v>
      </c>
      <c r="FT4" s="240" t="s">
        <v>34</v>
      </c>
      <c r="FU4" s="243" t="s">
        <v>34</v>
      </c>
      <c r="FV4" s="242" t="s">
        <v>34</v>
      </c>
      <c r="FW4" s="240" t="s">
        <v>34</v>
      </c>
      <c r="FX4" s="243" t="s">
        <v>34</v>
      </c>
      <c r="FY4" s="242" t="s">
        <v>34</v>
      </c>
      <c r="FZ4" s="240" t="s">
        <v>34</v>
      </c>
      <c r="GA4" s="243" t="s">
        <v>34</v>
      </c>
      <c r="GB4" s="242" t="s">
        <v>34</v>
      </c>
      <c r="GC4" s="240" t="s">
        <v>34</v>
      </c>
      <c r="GD4" s="243" t="s">
        <v>34</v>
      </c>
      <c r="GE4" s="242" t="s">
        <v>34</v>
      </c>
      <c r="GF4" s="240" t="s">
        <v>34</v>
      </c>
      <c r="GG4" s="243" t="s">
        <v>34</v>
      </c>
      <c r="GH4" s="242" t="s">
        <v>34</v>
      </c>
      <c r="GI4" s="240" t="s">
        <v>34</v>
      </c>
      <c r="GJ4" s="243" t="s">
        <v>34</v>
      </c>
      <c r="GK4" s="242" t="s">
        <v>34</v>
      </c>
      <c r="GL4" s="240" t="s">
        <v>34</v>
      </c>
      <c r="GM4" s="243" t="s">
        <v>34</v>
      </c>
      <c r="GN4" s="242" t="s">
        <v>34</v>
      </c>
      <c r="GO4" s="240" t="s">
        <v>34</v>
      </c>
      <c r="GP4" s="243" t="s">
        <v>34</v>
      </c>
      <c r="GQ4" s="242" t="s">
        <v>34</v>
      </c>
      <c r="GR4" s="240" t="s">
        <v>34</v>
      </c>
      <c r="GS4" s="243" t="s">
        <v>34</v>
      </c>
      <c r="GT4" s="242" t="s">
        <v>34</v>
      </c>
      <c r="GU4" s="240" t="s">
        <v>34</v>
      </c>
      <c r="GV4" s="243" t="s">
        <v>34</v>
      </c>
      <c r="GW4" s="242" t="s">
        <v>34</v>
      </c>
      <c r="GX4" s="240" t="s">
        <v>34</v>
      </c>
      <c r="GY4" s="243" t="s">
        <v>34</v>
      </c>
      <c r="GZ4" s="242" t="s">
        <v>34</v>
      </c>
      <c r="HA4" s="240" t="s">
        <v>34</v>
      </c>
      <c r="HB4" s="243" t="s">
        <v>34</v>
      </c>
      <c r="HC4" s="242" t="s">
        <v>34</v>
      </c>
      <c r="HD4" s="240" t="s">
        <v>34</v>
      </c>
      <c r="HE4" s="243" t="s">
        <v>34</v>
      </c>
      <c r="HF4" s="242" t="s">
        <v>34</v>
      </c>
      <c r="HG4" s="240" t="s">
        <v>34</v>
      </c>
      <c r="HH4" s="243" t="s">
        <v>34</v>
      </c>
      <c r="HI4" s="242" t="s">
        <v>34</v>
      </c>
      <c r="HJ4" s="240" t="s">
        <v>34</v>
      </c>
      <c r="HK4" s="243" t="s">
        <v>34</v>
      </c>
      <c r="HL4" s="242" t="s">
        <v>34</v>
      </c>
      <c r="HM4" s="240" t="s">
        <v>34</v>
      </c>
      <c r="HN4" s="243" t="s">
        <v>34</v>
      </c>
      <c r="HO4" s="242" t="s">
        <v>34</v>
      </c>
      <c r="HP4" s="240" t="s">
        <v>34</v>
      </c>
      <c r="HQ4" s="243" t="s">
        <v>34</v>
      </c>
      <c r="HR4" s="242" t="s">
        <v>34</v>
      </c>
      <c r="HS4" s="240" t="s">
        <v>34</v>
      </c>
      <c r="HT4" s="243" t="s">
        <v>34</v>
      </c>
      <c r="HU4" s="242" t="s">
        <v>34</v>
      </c>
      <c r="HV4" s="240" t="s">
        <v>34</v>
      </c>
      <c r="HW4" s="243" t="s">
        <v>34</v>
      </c>
      <c r="HX4" s="250"/>
      <c r="HY4" s="242" t="s">
        <v>34</v>
      </c>
      <c r="HZ4" s="238" t="s">
        <v>34</v>
      </c>
      <c r="IA4" s="243" t="s">
        <v>34</v>
      </c>
      <c r="IB4" s="250"/>
      <c r="IC4" s="262" t="s">
        <v>34</v>
      </c>
      <c r="ID4" s="262" t="s">
        <v>34</v>
      </c>
      <c r="IE4" s="262" t="s">
        <v>34</v>
      </c>
      <c r="IF4" s="262" t="s">
        <v>34</v>
      </c>
      <c r="IG4" s="262" t="s">
        <v>34</v>
      </c>
      <c r="IH4" s="262" t="s">
        <v>34</v>
      </c>
      <c r="II4" s="262" t="s">
        <v>34</v>
      </c>
      <c r="IJ4" s="262" t="s">
        <v>34</v>
      </c>
      <c r="IK4" s="263" t="s">
        <v>34</v>
      </c>
      <c r="IL4" s="250"/>
      <c r="IM4" s="255" t="s">
        <v>34</v>
      </c>
      <c r="IN4" s="264" t="s">
        <v>34</v>
      </c>
      <c r="IO4" s="264" t="s">
        <v>34</v>
      </c>
      <c r="IP4" s="264" t="s">
        <v>34</v>
      </c>
      <c r="IQ4" s="264" t="s">
        <v>34</v>
      </c>
      <c r="IR4" s="264" t="s">
        <v>34</v>
      </c>
      <c r="IS4" s="264" t="s">
        <v>34</v>
      </c>
      <c r="IT4" s="264" t="s">
        <v>34</v>
      </c>
      <c r="IU4" s="264" t="s">
        <v>34</v>
      </c>
      <c r="IV4" s="264" t="s">
        <v>34</v>
      </c>
      <c r="IW4" s="256" t="s">
        <v>34</v>
      </c>
      <c r="IX4" s="250"/>
      <c r="IY4" s="255" t="s">
        <v>34</v>
      </c>
      <c r="IZ4" s="264" t="s">
        <v>34</v>
      </c>
      <c r="JA4" s="264" t="s">
        <v>34</v>
      </c>
      <c r="JB4" s="256" t="s">
        <v>34</v>
      </c>
      <c r="JC4" s="250"/>
      <c r="JD4" s="242" t="s">
        <v>34</v>
      </c>
      <c r="JE4" s="238" t="s">
        <v>34</v>
      </c>
      <c r="JF4" s="243" t="s">
        <v>34</v>
      </c>
      <c r="JG4" s="242" t="s">
        <v>34</v>
      </c>
      <c r="JH4" s="238" t="s">
        <v>34</v>
      </c>
      <c r="JI4" s="243" t="s">
        <v>34</v>
      </c>
      <c r="JJ4" s="242" t="s">
        <v>34</v>
      </c>
      <c r="JK4" s="238" t="s">
        <v>34</v>
      </c>
      <c r="JL4" s="243" t="s">
        <v>34</v>
      </c>
      <c r="JM4" s="242" t="s">
        <v>34</v>
      </c>
      <c r="JN4" s="238" t="s">
        <v>34</v>
      </c>
      <c r="JO4" s="243" t="s">
        <v>34</v>
      </c>
      <c r="JP4" s="242" t="s">
        <v>34</v>
      </c>
      <c r="JQ4" s="238" t="s">
        <v>34</v>
      </c>
      <c r="JR4" s="243" t="s">
        <v>34</v>
      </c>
      <c r="JS4" s="242" t="s">
        <v>34</v>
      </c>
      <c r="JT4" s="238" t="s">
        <v>34</v>
      </c>
      <c r="JU4" s="243" t="s">
        <v>34</v>
      </c>
      <c r="JV4" s="242" t="s">
        <v>34</v>
      </c>
      <c r="JW4" s="238" t="s">
        <v>34</v>
      </c>
      <c r="JX4" s="243" t="s">
        <v>34</v>
      </c>
      <c r="JY4" s="242" t="s">
        <v>34</v>
      </c>
      <c r="JZ4" s="238" t="s">
        <v>34</v>
      </c>
      <c r="KA4" s="243" t="s">
        <v>34</v>
      </c>
      <c r="KB4" s="242" t="s">
        <v>34</v>
      </c>
      <c r="KC4" s="238" t="s">
        <v>34</v>
      </c>
      <c r="KD4" s="243" t="s">
        <v>34</v>
      </c>
      <c r="KE4" s="250"/>
      <c r="KF4" s="242" t="s">
        <v>34</v>
      </c>
      <c r="KG4" s="238" t="s">
        <v>34</v>
      </c>
      <c r="KH4" s="243" t="s">
        <v>34</v>
      </c>
      <c r="KI4" s="242" t="s">
        <v>34</v>
      </c>
      <c r="KJ4" s="238" t="s">
        <v>34</v>
      </c>
      <c r="KK4" s="243" t="s">
        <v>34</v>
      </c>
      <c r="KL4" s="242" t="s">
        <v>34</v>
      </c>
      <c r="KM4" s="238" t="s">
        <v>34</v>
      </c>
      <c r="KN4" s="243" t="s">
        <v>34</v>
      </c>
      <c r="KO4" s="242" t="s">
        <v>34</v>
      </c>
      <c r="KP4" s="238" t="s">
        <v>34</v>
      </c>
      <c r="KQ4" s="243" t="s">
        <v>34</v>
      </c>
      <c r="KR4" s="242" t="s">
        <v>34</v>
      </c>
      <c r="KS4" s="238" t="s">
        <v>34</v>
      </c>
      <c r="KT4" s="243" t="s">
        <v>34</v>
      </c>
      <c r="KU4" s="242" t="s">
        <v>34</v>
      </c>
      <c r="KV4" s="238" t="s">
        <v>34</v>
      </c>
      <c r="KW4" s="243" t="s">
        <v>34</v>
      </c>
      <c r="KX4" s="242" t="s">
        <v>34</v>
      </c>
      <c r="KY4" s="238" t="s">
        <v>34</v>
      </c>
      <c r="KZ4" s="243" t="s">
        <v>34</v>
      </c>
      <c r="LA4" s="242" t="s">
        <v>34</v>
      </c>
      <c r="LB4" s="238" t="s">
        <v>34</v>
      </c>
      <c r="LC4" s="243" t="s">
        <v>34</v>
      </c>
      <c r="LD4" s="242" t="s">
        <v>34</v>
      </c>
      <c r="LE4" s="238" t="s">
        <v>34</v>
      </c>
      <c r="LF4" s="243" t="s">
        <v>34</v>
      </c>
      <c r="LG4" s="242" t="s">
        <v>34</v>
      </c>
      <c r="LH4" s="238" t="s">
        <v>34</v>
      </c>
      <c r="LI4" s="243" t="s">
        <v>34</v>
      </c>
      <c r="LJ4" s="242" t="s">
        <v>34</v>
      </c>
      <c r="LK4" s="238" t="s">
        <v>34</v>
      </c>
      <c r="LL4" s="243" t="s">
        <v>34</v>
      </c>
      <c r="LM4" s="250"/>
      <c r="LN4" s="242" t="s">
        <v>34</v>
      </c>
      <c r="LO4" s="238" t="s">
        <v>34</v>
      </c>
      <c r="LP4" s="243" t="s">
        <v>34</v>
      </c>
      <c r="LQ4" s="242" t="s">
        <v>34</v>
      </c>
      <c r="LR4" s="238" t="s">
        <v>34</v>
      </c>
      <c r="LS4" s="243" t="s">
        <v>34</v>
      </c>
      <c r="LT4" s="261"/>
      <c r="LU4" s="265" t="s">
        <v>34</v>
      </c>
      <c r="LV4" s="262" t="s">
        <v>34</v>
      </c>
      <c r="LW4" s="250"/>
      <c r="LX4" s="265" t="s">
        <v>34</v>
      </c>
      <c r="LY4" s="262" t="s">
        <v>34</v>
      </c>
      <c r="LZ4" s="262" t="s">
        <v>34</v>
      </c>
      <c r="MA4" s="262" t="s">
        <v>34</v>
      </c>
      <c r="MB4" s="262" t="s">
        <v>34</v>
      </c>
      <c r="MC4" s="262" t="s">
        <v>34</v>
      </c>
      <c r="MD4" s="262" t="s">
        <v>34</v>
      </c>
      <c r="ME4" s="262" t="s">
        <v>34</v>
      </c>
      <c r="MF4" s="250"/>
      <c r="MG4" s="262" t="s">
        <v>34</v>
      </c>
      <c r="MH4" s="262" t="s">
        <v>34</v>
      </c>
      <c r="MI4" s="262" t="s">
        <v>34</v>
      </c>
      <c r="MJ4" s="262" t="s">
        <v>34</v>
      </c>
      <c r="MK4" s="262" t="s">
        <v>34</v>
      </c>
      <c r="ML4" s="262" t="s">
        <v>34</v>
      </c>
      <c r="MM4" s="262" t="s">
        <v>34</v>
      </c>
      <c r="MN4" s="262" t="s">
        <v>34</v>
      </c>
      <c r="MO4" s="262" t="s">
        <v>34</v>
      </c>
      <c r="MP4" s="262" t="s">
        <v>34</v>
      </c>
      <c r="MQ4" s="263" t="s">
        <v>34</v>
      </c>
      <c r="MR4" s="250"/>
      <c r="MS4" s="254">
        <f>方位!A3</f>
        <v>0</v>
      </c>
      <c r="MT4" s="254" t="e">
        <f>方位!B3</f>
        <v>#N/A</v>
      </c>
      <c r="MU4" s="254" t="e">
        <f>方位!C3</f>
        <v>#N/A</v>
      </c>
      <c r="MV4" s="254" t="e">
        <f>方位!D3</f>
        <v>#N/A</v>
      </c>
      <c r="MW4" s="254" t="s">
        <v>141</v>
      </c>
      <c r="MX4" s="254" t="s">
        <v>443</v>
      </c>
      <c r="MY4" s="250"/>
      <c r="MZ4" s="242" t="s">
        <v>34</v>
      </c>
      <c r="NA4" s="238" t="s">
        <v>34</v>
      </c>
      <c r="NB4" s="243" t="s">
        <v>34</v>
      </c>
      <c r="NC4" s="242" t="s">
        <v>34</v>
      </c>
      <c r="ND4" s="238" t="s">
        <v>34</v>
      </c>
      <c r="NE4" s="243" t="s">
        <v>34</v>
      </c>
      <c r="NF4" s="242" t="s">
        <v>34</v>
      </c>
      <c r="NG4" s="238" t="s">
        <v>34</v>
      </c>
      <c r="NH4" s="243" t="s">
        <v>34</v>
      </c>
      <c r="NI4" s="242" t="s">
        <v>34</v>
      </c>
      <c r="NJ4" s="238" t="s">
        <v>34</v>
      </c>
      <c r="NK4" s="243" t="s">
        <v>34</v>
      </c>
      <c r="NL4" s="242" t="s">
        <v>34</v>
      </c>
      <c r="NM4" s="238" t="s">
        <v>34</v>
      </c>
      <c r="NN4" s="243" t="s">
        <v>34</v>
      </c>
      <c r="NO4" s="250"/>
      <c r="NP4" s="242" t="s">
        <v>34</v>
      </c>
      <c r="NQ4" s="238" t="s">
        <v>34</v>
      </c>
      <c r="NR4" s="243" t="s">
        <v>34</v>
      </c>
      <c r="NS4" s="242" t="s">
        <v>34</v>
      </c>
      <c r="NT4" s="238" t="s">
        <v>34</v>
      </c>
      <c r="NU4" s="243" t="s">
        <v>34</v>
      </c>
      <c r="NV4" s="242" t="s">
        <v>34</v>
      </c>
      <c r="NW4" s="238" t="s">
        <v>34</v>
      </c>
      <c r="NX4" s="243" t="s">
        <v>34</v>
      </c>
      <c r="NY4" s="242" t="s">
        <v>34</v>
      </c>
      <c r="NZ4" s="238" t="s">
        <v>34</v>
      </c>
      <c r="OA4" s="243" t="s">
        <v>34</v>
      </c>
      <c r="OB4" s="242" t="s">
        <v>34</v>
      </c>
      <c r="OC4" s="238" t="s">
        <v>34</v>
      </c>
      <c r="OD4" s="243" t="s">
        <v>34</v>
      </c>
      <c r="OE4" s="242" t="s">
        <v>34</v>
      </c>
      <c r="OF4" s="238" t="s">
        <v>34</v>
      </c>
      <c r="OG4" s="243" t="s">
        <v>34</v>
      </c>
      <c r="OH4" s="242" t="s">
        <v>34</v>
      </c>
      <c r="OI4" s="238" t="s">
        <v>34</v>
      </c>
      <c r="OJ4" s="243" t="s">
        <v>34</v>
      </c>
      <c r="OK4" s="242" t="s">
        <v>34</v>
      </c>
      <c r="OL4" s="238" t="s">
        <v>34</v>
      </c>
      <c r="OM4" s="243" t="s">
        <v>34</v>
      </c>
      <c r="ON4" s="242" t="s">
        <v>34</v>
      </c>
      <c r="OO4" s="238" t="s">
        <v>34</v>
      </c>
      <c r="OP4" s="243" t="s">
        <v>34</v>
      </c>
      <c r="OQ4" s="242" t="s">
        <v>34</v>
      </c>
      <c r="OR4" s="238" t="s">
        <v>34</v>
      </c>
      <c r="OS4" s="243" t="s">
        <v>34</v>
      </c>
      <c r="OT4" s="242" t="s">
        <v>34</v>
      </c>
      <c r="OU4" s="240" t="s">
        <v>34</v>
      </c>
      <c r="OV4" s="243" t="s">
        <v>34</v>
      </c>
      <c r="OW4" s="242" t="s">
        <v>34</v>
      </c>
      <c r="OX4" s="240" t="s">
        <v>34</v>
      </c>
      <c r="OY4" s="243" t="s">
        <v>34</v>
      </c>
      <c r="OZ4" s="250"/>
      <c r="PA4" s="265" t="s">
        <v>34</v>
      </c>
      <c r="PB4" s="263" t="s">
        <v>34</v>
      </c>
      <c r="PC4" s="262" t="s">
        <v>34</v>
      </c>
      <c r="PD4" s="262" t="s">
        <v>34</v>
      </c>
      <c r="PE4" s="262" t="s">
        <v>34</v>
      </c>
      <c r="PF4" s="262" t="s">
        <v>34</v>
      </c>
      <c r="PG4" s="262" t="s">
        <v>34</v>
      </c>
      <c r="PH4" s="262" t="s">
        <v>34</v>
      </c>
      <c r="PI4" s="262" t="s">
        <v>34</v>
      </c>
      <c r="PJ4" s="262" t="s">
        <v>34</v>
      </c>
      <c r="PK4" s="250"/>
      <c r="PL4" s="262" t="s">
        <v>34</v>
      </c>
      <c r="PM4" s="262" t="s">
        <v>34</v>
      </c>
      <c r="PN4" s="262" t="s">
        <v>34</v>
      </c>
      <c r="PO4" s="262" t="s">
        <v>34</v>
      </c>
      <c r="PP4" s="262" t="s">
        <v>34</v>
      </c>
      <c r="PQ4" s="262" t="s">
        <v>34</v>
      </c>
      <c r="PR4" s="262" t="s">
        <v>34</v>
      </c>
      <c r="PS4" s="262" t="s">
        <v>34</v>
      </c>
      <c r="PT4" s="262" t="s">
        <v>34</v>
      </c>
      <c r="PU4" s="262" t="s">
        <v>34</v>
      </c>
      <c r="PV4" s="263" t="s">
        <v>34</v>
      </c>
      <c r="PW4" s="250"/>
      <c r="PX4" s="255">
        <f>方位!A3</f>
        <v>0</v>
      </c>
      <c r="PY4" s="264" t="e">
        <f>方位!B3</f>
        <v>#N/A</v>
      </c>
      <c r="PZ4" s="264" t="e">
        <f>方位!C3</f>
        <v>#N/A</v>
      </c>
      <c r="QA4" s="264" t="e">
        <f>方位!D3</f>
        <v>#N/A</v>
      </c>
      <c r="QB4" s="264" t="s">
        <v>141</v>
      </c>
      <c r="QC4" s="264" t="s">
        <v>443</v>
      </c>
      <c r="QD4" s="250"/>
      <c r="QE4" s="242" t="s">
        <v>34</v>
      </c>
      <c r="QF4" s="238" t="s">
        <v>34</v>
      </c>
      <c r="QG4" s="238" t="s">
        <v>34</v>
      </c>
      <c r="QH4" s="242" t="s">
        <v>34</v>
      </c>
      <c r="QI4" s="238" t="s">
        <v>34</v>
      </c>
      <c r="QJ4" s="243" t="s">
        <v>34</v>
      </c>
      <c r="QK4" s="242" t="s">
        <v>34</v>
      </c>
      <c r="QL4" s="238" t="s">
        <v>34</v>
      </c>
      <c r="QM4" s="243" t="s">
        <v>34</v>
      </c>
      <c r="QN4" s="242" t="s">
        <v>34</v>
      </c>
      <c r="QO4" s="238" t="s">
        <v>34</v>
      </c>
      <c r="QP4" s="243" t="s">
        <v>34</v>
      </c>
      <c r="QQ4" s="242" t="s">
        <v>34</v>
      </c>
      <c r="QR4" s="238" t="s">
        <v>34</v>
      </c>
      <c r="QS4" s="243" t="s">
        <v>34</v>
      </c>
      <c r="QT4" s="250" t="s">
        <v>34</v>
      </c>
      <c r="QU4" s="242" t="s">
        <v>34</v>
      </c>
      <c r="QV4" s="238" t="s">
        <v>34</v>
      </c>
      <c r="QW4" s="243" t="s">
        <v>34</v>
      </c>
      <c r="QX4" s="242" t="s">
        <v>34</v>
      </c>
      <c r="QY4" s="238" t="s">
        <v>34</v>
      </c>
      <c r="QZ4" s="243" t="s">
        <v>34</v>
      </c>
      <c r="RA4" s="242" t="s">
        <v>34</v>
      </c>
      <c r="RB4" s="238" t="s">
        <v>34</v>
      </c>
      <c r="RC4" s="243" t="s">
        <v>34</v>
      </c>
      <c r="RD4" s="242" t="s">
        <v>34</v>
      </c>
      <c r="RE4" s="238" t="s">
        <v>34</v>
      </c>
      <c r="RF4" s="243" t="s">
        <v>34</v>
      </c>
      <c r="RG4" s="242" t="s">
        <v>34</v>
      </c>
      <c r="RH4" s="238" t="s">
        <v>34</v>
      </c>
      <c r="RI4" s="243" t="s">
        <v>34</v>
      </c>
      <c r="RJ4" s="242" t="s">
        <v>34</v>
      </c>
      <c r="RK4" s="238" t="s">
        <v>34</v>
      </c>
      <c r="RL4" s="243" t="s">
        <v>34</v>
      </c>
      <c r="RM4" s="242" t="s">
        <v>34</v>
      </c>
      <c r="RN4" s="238" t="s">
        <v>34</v>
      </c>
      <c r="RO4" s="243" t="s">
        <v>34</v>
      </c>
      <c r="RP4" s="242" t="s">
        <v>34</v>
      </c>
      <c r="RQ4" s="238" t="s">
        <v>34</v>
      </c>
      <c r="RR4" s="243" t="s">
        <v>34</v>
      </c>
      <c r="RS4" s="242" t="s">
        <v>34</v>
      </c>
      <c r="RT4" s="238" t="s">
        <v>34</v>
      </c>
      <c r="RU4" s="243" t="s">
        <v>34</v>
      </c>
      <c r="RV4" s="242" t="s">
        <v>34</v>
      </c>
      <c r="RW4" s="238" t="s">
        <v>34</v>
      </c>
      <c r="RX4" s="243" t="s">
        <v>34</v>
      </c>
      <c r="RY4" s="242" t="s">
        <v>34</v>
      </c>
      <c r="RZ4" s="240" t="s">
        <v>34</v>
      </c>
      <c r="SA4" s="243" t="s">
        <v>34</v>
      </c>
      <c r="SB4" s="242" t="s">
        <v>34</v>
      </c>
      <c r="SC4" s="240" t="s">
        <v>34</v>
      </c>
      <c r="SD4" s="243" t="s">
        <v>34</v>
      </c>
      <c r="SE4" s="250"/>
      <c r="SF4" s="255" t="s">
        <v>34</v>
      </c>
      <c r="SG4" s="264" t="s">
        <v>34</v>
      </c>
      <c r="SH4" s="256" t="s">
        <v>34</v>
      </c>
      <c r="SI4" s="255" t="s">
        <v>34</v>
      </c>
      <c r="SJ4" s="264" t="s">
        <v>34</v>
      </c>
      <c r="SK4" s="256" t="s">
        <v>34</v>
      </c>
      <c r="SL4" s="255" t="s">
        <v>34</v>
      </c>
      <c r="SM4" s="264" t="s">
        <v>34</v>
      </c>
      <c r="SN4" s="256" t="s">
        <v>34</v>
      </c>
      <c r="SO4" s="255" t="s">
        <v>34</v>
      </c>
      <c r="SP4" s="264" t="s">
        <v>34</v>
      </c>
      <c r="SQ4" s="256" t="s">
        <v>34</v>
      </c>
      <c r="SR4" s="266"/>
      <c r="SS4" s="266"/>
      <c r="ST4" s="250"/>
      <c r="SU4" s="267" t="s">
        <v>34</v>
      </c>
      <c r="SV4" s="268" t="s">
        <v>34</v>
      </c>
      <c r="SW4" s="269" t="s">
        <v>34</v>
      </c>
      <c r="SX4" s="267" t="s">
        <v>34</v>
      </c>
      <c r="SY4" s="268" t="s">
        <v>34</v>
      </c>
      <c r="SZ4" s="269" t="s">
        <v>34</v>
      </c>
      <c r="TA4" s="267" t="s">
        <v>34</v>
      </c>
      <c r="TB4" s="268" t="s">
        <v>34</v>
      </c>
      <c r="TC4" s="269" t="s">
        <v>34</v>
      </c>
      <c r="TD4" s="267" t="s">
        <v>34</v>
      </c>
      <c r="TE4" s="268" t="s">
        <v>34</v>
      </c>
      <c r="TF4" s="268" t="s">
        <v>34</v>
      </c>
      <c r="TG4" s="266"/>
      <c r="TH4" s="266"/>
    </row>
    <row r="5" spans="1:528" s="238" customFormat="1" x14ac:dyDescent="0.45">
      <c r="A5" s="270"/>
      <c r="B5" s="239" t="s">
        <v>54</v>
      </c>
      <c r="C5" s="240" t="s">
        <v>246</v>
      </c>
      <c r="D5" s="240" t="s">
        <v>307</v>
      </c>
      <c r="E5" s="240" t="s">
        <v>308</v>
      </c>
      <c r="F5" s="240" t="s">
        <v>290</v>
      </c>
      <c r="G5" s="240" t="s">
        <v>397</v>
      </c>
      <c r="H5" s="240" t="s">
        <v>398</v>
      </c>
      <c r="I5" s="240" t="s">
        <v>396</v>
      </c>
      <c r="J5" s="242" t="s">
        <v>563</v>
      </c>
      <c r="K5" s="240" t="s">
        <v>564</v>
      </c>
      <c r="L5" s="240" t="s">
        <v>565</v>
      </c>
      <c r="M5" s="243" t="s">
        <v>566</v>
      </c>
      <c r="N5" s="370" t="s">
        <v>258</v>
      </c>
      <c r="O5" s="373"/>
      <c r="P5" s="372"/>
      <c r="Q5" s="370" t="s">
        <v>260</v>
      </c>
      <c r="R5" s="373"/>
      <c r="S5" s="372"/>
      <c r="T5" s="370" t="s">
        <v>262</v>
      </c>
      <c r="U5" s="373"/>
      <c r="V5" s="372"/>
      <c r="W5" s="370" t="s">
        <v>264</v>
      </c>
      <c r="X5" s="373"/>
      <c r="Y5" s="372"/>
      <c r="Z5" s="370" t="s">
        <v>399</v>
      </c>
      <c r="AA5" s="373"/>
      <c r="AB5" s="372"/>
      <c r="AC5" s="261"/>
      <c r="AD5" s="370" t="s">
        <v>266</v>
      </c>
      <c r="AE5" s="373"/>
      <c r="AF5" s="372"/>
      <c r="AG5" s="370" t="s">
        <v>267</v>
      </c>
      <c r="AH5" s="373"/>
      <c r="AI5" s="372"/>
      <c r="AJ5" s="370" t="s">
        <v>271</v>
      </c>
      <c r="AK5" s="373"/>
      <c r="AL5" s="372"/>
      <c r="AM5" s="370" t="s">
        <v>273</v>
      </c>
      <c r="AN5" s="373"/>
      <c r="AO5" s="372"/>
      <c r="AP5" s="370" t="s">
        <v>275</v>
      </c>
      <c r="AQ5" s="373"/>
      <c r="AR5" s="372"/>
      <c r="AS5" s="370" t="s">
        <v>277</v>
      </c>
      <c r="AT5" s="373"/>
      <c r="AU5" s="372"/>
      <c r="AV5" s="370" t="s">
        <v>279</v>
      </c>
      <c r="AW5" s="373"/>
      <c r="AX5" s="372"/>
      <c r="AY5" s="370" t="s">
        <v>281</v>
      </c>
      <c r="AZ5" s="373"/>
      <c r="BA5" s="372"/>
      <c r="BB5" s="370" t="s">
        <v>404</v>
      </c>
      <c r="BC5" s="373"/>
      <c r="BD5" s="372"/>
      <c r="BE5" s="370" t="s">
        <v>405</v>
      </c>
      <c r="BF5" s="371"/>
      <c r="BG5" s="372"/>
      <c r="BH5" s="370" t="s">
        <v>406</v>
      </c>
      <c r="BI5" s="373"/>
      <c r="BJ5" s="372"/>
      <c r="BK5" s="370" t="s">
        <v>407</v>
      </c>
      <c r="BL5" s="373"/>
      <c r="BM5" s="372"/>
      <c r="BN5" s="370" t="s">
        <v>400</v>
      </c>
      <c r="BO5" s="371"/>
      <c r="BP5" s="372"/>
      <c r="BQ5" s="370" t="s">
        <v>401</v>
      </c>
      <c r="BR5" s="373"/>
      <c r="BS5" s="372"/>
      <c r="BT5" s="370" t="s">
        <v>402</v>
      </c>
      <c r="BU5" s="373"/>
      <c r="BV5" s="372"/>
      <c r="BW5" s="370" t="s">
        <v>403</v>
      </c>
      <c r="BX5" s="373"/>
      <c r="BY5" s="372"/>
      <c r="BZ5" s="370" t="s">
        <v>395</v>
      </c>
      <c r="CA5" s="371"/>
      <c r="CB5" s="372"/>
      <c r="CC5" s="370" t="s">
        <v>394</v>
      </c>
      <c r="CD5" s="373"/>
      <c r="CE5" s="372"/>
      <c r="CF5" s="370" t="s">
        <v>567</v>
      </c>
      <c r="CG5" s="373"/>
      <c r="CH5" s="372"/>
      <c r="CI5" s="248"/>
      <c r="CJ5" s="370" t="s">
        <v>295</v>
      </c>
      <c r="CK5" s="371"/>
      <c r="CL5" s="372"/>
      <c r="CM5" s="370" t="s">
        <v>298</v>
      </c>
      <c r="CN5" s="371"/>
      <c r="CO5" s="372"/>
      <c r="CP5" s="370" t="s">
        <v>299</v>
      </c>
      <c r="CQ5" s="371"/>
      <c r="CR5" s="372"/>
      <c r="CS5" s="370" t="s">
        <v>300</v>
      </c>
      <c r="CT5" s="371"/>
      <c r="CU5" s="372"/>
      <c r="CV5" s="370" t="s">
        <v>296</v>
      </c>
      <c r="CW5" s="371"/>
      <c r="CX5" s="372"/>
      <c r="CY5" s="370" t="s">
        <v>297</v>
      </c>
      <c r="CZ5" s="371"/>
      <c r="DA5" s="372"/>
      <c r="DB5" s="370" t="s">
        <v>319</v>
      </c>
      <c r="DC5" s="371"/>
      <c r="DD5" s="372"/>
      <c r="DE5" s="370" t="s">
        <v>320</v>
      </c>
      <c r="DF5" s="371"/>
      <c r="DG5" s="372"/>
      <c r="DH5" s="370" t="s">
        <v>321</v>
      </c>
      <c r="DI5" s="371"/>
      <c r="DJ5" s="372"/>
      <c r="DK5" s="370" t="s">
        <v>322</v>
      </c>
      <c r="DL5" s="371"/>
      <c r="DM5" s="372"/>
      <c r="DN5" s="370" t="s">
        <v>291</v>
      </c>
      <c r="DO5" s="371"/>
      <c r="DP5" s="372"/>
      <c r="DQ5" s="370" t="s">
        <v>292</v>
      </c>
      <c r="DR5" s="371"/>
      <c r="DS5" s="372"/>
      <c r="DT5" s="370" t="s">
        <v>293</v>
      </c>
      <c r="DU5" s="371"/>
      <c r="DV5" s="372"/>
      <c r="DW5" s="370" t="s">
        <v>294</v>
      </c>
      <c r="DX5" s="371"/>
      <c r="DY5" s="372"/>
      <c r="DZ5" s="370" t="s">
        <v>311</v>
      </c>
      <c r="EA5" s="371"/>
      <c r="EB5" s="372"/>
      <c r="EC5" s="370" t="s">
        <v>312</v>
      </c>
      <c r="ED5" s="371"/>
      <c r="EE5" s="372"/>
      <c r="EF5" s="370" t="s">
        <v>313</v>
      </c>
      <c r="EG5" s="371"/>
      <c r="EH5" s="372"/>
      <c r="EI5" s="370" t="s">
        <v>314</v>
      </c>
      <c r="EJ5" s="371"/>
      <c r="EK5" s="372"/>
      <c r="EL5" s="370" t="s">
        <v>315</v>
      </c>
      <c r="EM5" s="371"/>
      <c r="EN5" s="372"/>
      <c r="EO5" s="370" t="s">
        <v>316</v>
      </c>
      <c r="EP5" s="371"/>
      <c r="EQ5" s="372"/>
      <c r="ER5" s="370" t="s">
        <v>317</v>
      </c>
      <c r="ES5" s="371"/>
      <c r="ET5" s="372"/>
      <c r="EU5" s="370" t="s">
        <v>318</v>
      </c>
      <c r="EV5" s="371"/>
      <c r="EW5" s="372"/>
      <c r="EX5" s="370" t="s">
        <v>323</v>
      </c>
      <c r="EY5" s="371"/>
      <c r="EZ5" s="372"/>
      <c r="FA5" s="370" t="s">
        <v>324</v>
      </c>
      <c r="FB5" s="371"/>
      <c r="FC5" s="372"/>
      <c r="FD5" s="370" t="s">
        <v>325</v>
      </c>
      <c r="FE5" s="371"/>
      <c r="FF5" s="372"/>
      <c r="FG5" s="370" t="s">
        <v>326</v>
      </c>
      <c r="FH5" s="371"/>
      <c r="FI5" s="372"/>
      <c r="FJ5" s="370" t="s">
        <v>327</v>
      </c>
      <c r="FK5" s="371"/>
      <c r="FL5" s="372"/>
      <c r="FM5" s="370" t="s">
        <v>328</v>
      </c>
      <c r="FN5" s="371"/>
      <c r="FO5" s="372"/>
      <c r="FP5" s="370" t="s">
        <v>329</v>
      </c>
      <c r="FQ5" s="371"/>
      <c r="FR5" s="372"/>
      <c r="FS5" s="370" t="s">
        <v>330</v>
      </c>
      <c r="FT5" s="371"/>
      <c r="FU5" s="372"/>
      <c r="FV5" s="370" t="s">
        <v>335</v>
      </c>
      <c r="FW5" s="371"/>
      <c r="FX5" s="372"/>
      <c r="FY5" s="370" t="s">
        <v>336</v>
      </c>
      <c r="FZ5" s="371"/>
      <c r="GA5" s="372"/>
      <c r="GB5" s="370" t="s">
        <v>337</v>
      </c>
      <c r="GC5" s="371"/>
      <c r="GD5" s="372"/>
      <c r="GE5" s="370" t="s">
        <v>338</v>
      </c>
      <c r="GF5" s="371"/>
      <c r="GG5" s="372"/>
      <c r="GH5" s="370" t="s">
        <v>303</v>
      </c>
      <c r="GI5" s="371"/>
      <c r="GJ5" s="372"/>
      <c r="GK5" s="370" t="s">
        <v>304</v>
      </c>
      <c r="GL5" s="371"/>
      <c r="GM5" s="372"/>
      <c r="GN5" s="370" t="s">
        <v>305</v>
      </c>
      <c r="GO5" s="371"/>
      <c r="GP5" s="372"/>
      <c r="GQ5" s="370" t="s">
        <v>306</v>
      </c>
      <c r="GR5" s="371"/>
      <c r="GS5" s="372"/>
      <c r="GT5" s="370" t="s">
        <v>301</v>
      </c>
      <c r="GU5" s="371"/>
      <c r="GV5" s="372"/>
      <c r="GW5" s="370" t="s">
        <v>302</v>
      </c>
      <c r="GX5" s="371"/>
      <c r="GY5" s="372"/>
      <c r="GZ5" s="370" t="s">
        <v>339</v>
      </c>
      <c r="HA5" s="371"/>
      <c r="HB5" s="372"/>
      <c r="HC5" s="370" t="s">
        <v>340</v>
      </c>
      <c r="HD5" s="371"/>
      <c r="HE5" s="372"/>
      <c r="HF5" s="370" t="s">
        <v>341</v>
      </c>
      <c r="HG5" s="371"/>
      <c r="HH5" s="372"/>
      <c r="HI5" s="370" t="s">
        <v>342</v>
      </c>
      <c r="HJ5" s="371"/>
      <c r="HK5" s="372"/>
      <c r="HL5" s="370" t="s">
        <v>331</v>
      </c>
      <c r="HM5" s="371"/>
      <c r="HN5" s="372"/>
      <c r="HO5" s="370" t="s">
        <v>332</v>
      </c>
      <c r="HP5" s="371"/>
      <c r="HQ5" s="372"/>
      <c r="HR5" s="370" t="s">
        <v>333</v>
      </c>
      <c r="HS5" s="371"/>
      <c r="HT5" s="372"/>
      <c r="HU5" s="370" t="s">
        <v>334</v>
      </c>
      <c r="HV5" s="371"/>
      <c r="HW5" s="372"/>
      <c r="HX5" s="261"/>
      <c r="HY5" s="370" t="s">
        <v>287</v>
      </c>
      <c r="HZ5" s="373"/>
      <c r="IA5" s="373"/>
      <c r="IB5" s="261"/>
      <c r="IC5" s="271" t="s">
        <v>343</v>
      </c>
      <c r="ID5" s="271" t="s">
        <v>344</v>
      </c>
      <c r="IE5" s="271" t="s">
        <v>345</v>
      </c>
      <c r="IF5" s="271" t="s">
        <v>346</v>
      </c>
      <c r="IG5" s="271" t="s">
        <v>347</v>
      </c>
      <c r="IH5" s="271" t="s">
        <v>348</v>
      </c>
      <c r="II5" s="271" t="s">
        <v>349</v>
      </c>
      <c r="IJ5" s="271" t="s">
        <v>350</v>
      </c>
      <c r="IK5" s="272" t="s">
        <v>351</v>
      </c>
      <c r="IL5" s="261"/>
      <c r="IM5" s="242" t="s">
        <v>379</v>
      </c>
      <c r="IN5" s="238" t="s">
        <v>385</v>
      </c>
      <c r="IO5" s="238" t="s">
        <v>382</v>
      </c>
      <c r="IP5" s="238" t="s">
        <v>378</v>
      </c>
      <c r="IQ5" s="238" t="s">
        <v>381</v>
      </c>
      <c r="IR5" s="238" t="s">
        <v>383</v>
      </c>
      <c r="IS5" s="238" t="s">
        <v>387</v>
      </c>
      <c r="IT5" s="238" t="s">
        <v>380</v>
      </c>
      <c r="IU5" s="238" t="s">
        <v>386</v>
      </c>
      <c r="IV5" s="238" t="s">
        <v>388</v>
      </c>
      <c r="IW5" s="243" t="s">
        <v>384</v>
      </c>
      <c r="IX5" s="261"/>
      <c r="IY5" s="242" t="s">
        <v>352</v>
      </c>
      <c r="IZ5" s="238" t="s">
        <v>353</v>
      </c>
      <c r="JA5" s="238" t="s">
        <v>355</v>
      </c>
      <c r="JB5" s="243" t="s">
        <v>354</v>
      </c>
      <c r="JC5" s="261"/>
      <c r="JD5" s="242" t="s">
        <v>129</v>
      </c>
      <c r="JE5" s="238" t="s">
        <v>129</v>
      </c>
      <c r="JF5" s="243" t="s">
        <v>129</v>
      </c>
      <c r="JG5" s="242" t="s">
        <v>129</v>
      </c>
      <c r="JH5" s="238" t="s">
        <v>129</v>
      </c>
      <c r="JI5" s="243" t="s">
        <v>129</v>
      </c>
      <c r="JJ5" s="242" t="s">
        <v>129</v>
      </c>
      <c r="JK5" s="238" t="s">
        <v>129</v>
      </c>
      <c r="JL5" s="243" t="s">
        <v>129</v>
      </c>
      <c r="JM5" s="242" t="s">
        <v>129</v>
      </c>
      <c r="JN5" s="238" t="s">
        <v>129</v>
      </c>
      <c r="JO5" s="243" t="s">
        <v>129</v>
      </c>
      <c r="JP5" s="242" t="s">
        <v>129</v>
      </c>
      <c r="JQ5" s="238" t="s">
        <v>129</v>
      </c>
      <c r="JR5" s="243" t="s">
        <v>129</v>
      </c>
      <c r="JS5" s="242" t="s">
        <v>129</v>
      </c>
      <c r="JT5" s="238" t="s">
        <v>129</v>
      </c>
      <c r="JU5" s="243" t="s">
        <v>129</v>
      </c>
      <c r="JV5" s="242" t="s">
        <v>129</v>
      </c>
      <c r="JW5" s="238" t="s">
        <v>129</v>
      </c>
      <c r="JX5" s="243" t="s">
        <v>129</v>
      </c>
      <c r="JY5" s="242" t="s">
        <v>129</v>
      </c>
      <c r="JZ5" s="238" t="s">
        <v>129</v>
      </c>
      <c r="KA5" s="243" t="s">
        <v>129</v>
      </c>
      <c r="KB5" s="242" t="s">
        <v>129</v>
      </c>
      <c r="KC5" s="238" t="s">
        <v>129</v>
      </c>
      <c r="KD5" s="243" t="s">
        <v>129</v>
      </c>
      <c r="KE5" s="261"/>
      <c r="KF5" s="242" t="s">
        <v>67</v>
      </c>
      <c r="KG5" s="238" t="s">
        <v>129</v>
      </c>
      <c r="KH5" s="243" t="s">
        <v>129</v>
      </c>
      <c r="KI5" s="242" t="s">
        <v>67</v>
      </c>
      <c r="KJ5" s="238" t="s">
        <v>129</v>
      </c>
      <c r="KK5" s="243" t="s">
        <v>129</v>
      </c>
      <c r="KL5" s="242" t="s">
        <v>67</v>
      </c>
      <c r="KM5" s="238" t="s">
        <v>129</v>
      </c>
      <c r="KN5" s="243" t="s">
        <v>129</v>
      </c>
      <c r="KO5" s="242" t="s">
        <v>67</v>
      </c>
      <c r="KP5" s="238" t="s">
        <v>129</v>
      </c>
      <c r="KQ5" s="243" t="s">
        <v>129</v>
      </c>
      <c r="KR5" s="242" t="s">
        <v>67</v>
      </c>
      <c r="KS5" s="238" t="s">
        <v>129</v>
      </c>
      <c r="KT5" s="243" t="s">
        <v>129</v>
      </c>
      <c r="KU5" s="242" t="s">
        <v>67</v>
      </c>
      <c r="KV5" s="238" t="s">
        <v>129</v>
      </c>
      <c r="KW5" s="243" t="s">
        <v>129</v>
      </c>
      <c r="KX5" s="242" t="s">
        <v>67</v>
      </c>
      <c r="KY5" s="238" t="s">
        <v>129</v>
      </c>
      <c r="KZ5" s="243" t="s">
        <v>129</v>
      </c>
      <c r="LA5" s="242" t="s">
        <v>67</v>
      </c>
      <c r="LB5" s="238" t="s">
        <v>129</v>
      </c>
      <c r="LC5" s="243" t="s">
        <v>129</v>
      </c>
      <c r="LD5" s="242" t="s">
        <v>67</v>
      </c>
      <c r="LE5" s="238" t="s">
        <v>129</v>
      </c>
      <c r="LF5" s="243" t="s">
        <v>129</v>
      </c>
      <c r="LG5" s="242" t="s">
        <v>67</v>
      </c>
      <c r="LH5" s="238" t="s">
        <v>129</v>
      </c>
      <c r="LI5" s="243" t="s">
        <v>129</v>
      </c>
      <c r="LJ5" s="242" t="s">
        <v>67</v>
      </c>
      <c r="LK5" s="238" t="s">
        <v>129</v>
      </c>
      <c r="LL5" s="243" t="s">
        <v>129</v>
      </c>
      <c r="LM5" s="261"/>
      <c r="LN5" s="370" t="s">
        <v>408</v>
      </c>
      <c r="LO5" s="373"/>
      <c r="LP5" s="372"/>
      <c r="LQ5" s="370" t="s">
        <v>409</v>
      </c>
      <c r="LR5" s="373"/>
      <c r="LS5" s="373"/>
      <c r="LT5" s="261"/>
      <c r="LU5" s="238" t="s">
        <v>447</v>
      </c>
      <c r="LV5" s="238" t="s">
        <v>449</v>
      </c>
      <c r="LW5" s="261"/>
      <c r="LX5" s="273" t="s">
        <v>411</v>
      </c>
      <c r="LY5" s="271" t="s">
        <v>415</v>
      </c>
      <c r="LZ5" s="271" t="s">
        <v>450</v>
      </c>
      <c r="MA5" s="271" t="s">
        <v>451</v>
      </c>
      <c r="MB5" s="271" t="s">
        <v>452</v>
      </c>
      <c r="MC5" s="271" t="s">
        <v>453</v>
      </c>
      <c r="MD5" s="271" t="s">
        <v>416</v>
      </c>
      <c r="ME5" s="271" t="s">
        <v>414</v>
      </c>
      <c r="MF5" s="261"/>
      <c r="MG5" s="271" t="s">
        <v>417</v>
      </c>
      <c r="MH5" s="271" t="s">
        <v>418</v>
      </c>
      <c r="MI5" s="271" t="s">
        <v>419</v>
      </c>
      <c r="MJ5" s="271" t="s">
        <v>420</v>
      </c>
      <c r="MK5" s="271" t="s">
        <v>421</v>
      </c>
      <c r="ML5" s="271" t="s">
        <v>422</v>
      </c>
      <c r="MM5" s="271" t="s">
        <v>423</v>
      </c>
      <c r="MN5" s="271" t="s">
        <v>424</v>
      </c>
      <c r="MO5" s="271" t="s">
        <v>425</v>
      </c>
      <c r="MP5" s="271" t="s">
        <v>426</v>
      </c>
      <c r="MQ5" s="271" t="s">
        <v>427</v>
      </c>
      <c r="MR5" s="261"/>
      <c r="MS5" s="240" t="s">
        <v>428</v>
      </c>
      <c r="MT5" s="240" t="s">
        <v>429</v>
      </c>
      <c r="MU5" s="240" t="s">
        <v>430</v>
      </c>
      <c r="MV5" s="240" t="s">
        <v>431</v>
      </c>
      <c r="MW5" s="240" t="s">
        <v>432</v>
      </c>
      <c r="MX5" s="240" t="s">
        <v>444</v>
      </c>
      <c r="MY5" s="261"/>
      <c r="MZ5" s="242" t="s">
        <v>67</v>
      </c>
      <c r="NA5" s="238" t="s">
        <v>67</v>
      </c>
      <c r="NB5" s="243" t="s">
        <v>67</v>
      </c>
      <c r="NC5" s="242" t="s">
        <v>67</v>
      </c>
      <c r="ND5" s="238" t="s">
        <v>67</v>
      </c>
      <c r="NE5" s="243" t="s">
        <v>67</v>
      </c>
      <c r="NF5" s="242" t="s">
        <v>67</v>
      </c>
      <c r="NG5" s="238" t="s">
        <v>67</v>
      </c>
      <c r="NH5" s="243" t="s">
        <v>67</v>
      </c>
      <c r="NI5" s="242" t="s">
        <v>67</v>
      </c>
      <c r="NJ5" s="238" t="s">
        <v>67</v>
      </c>
      <c r="NK5" s="243" t="s">
        <v>67</v>
      </c>
      <c r="NL5" s="242" t="s">
        <v>67</v>
      </c>
      <c r="NM5" s="238" t="s">
        <v>67</v>
      </c>
      <c r="NN5" s="243" t="s">
        <v>67</v>
      </c>
      <c r="NO5" s="261"/>
      <c r="NP5" s="242" t="s">
        <v>67</v>
      </c>
      <c r="NQ5" s="238" t="s">
        <v>67</v>
      </c>
      <c r="NR5" s="243" t="s">
        <v>67</v>
      </c>
      <c r="NS5" s="242" t="s">
        <v>67</v>
      </c>
      <c r="NT5" s="238" t="s">
        <v>67</v>
      </c>
      <c r="NU5" s="243" t="s">
        <v>67</v>
      </c>
      <c r="NV5" s="242" t="s">
        <v>67</v>
      </c>
      <c r="NW5" s="238" t="s">
        <v>67</v>
      </c>
      <c r="NX5" s="243" t="s">
        <v>67</v>
      </c>
      <c r="NY5" s="242" t="s">
        <v>67</v>
      </c>
      <c r="NZ5" s="238" t="s">
        <v>67</v>
      </c>
      <c r="OA5" s="243" t="s">
        <v>67</v>
      </c>
      <c r="OB5" s="242" t="s">
        <v>67</v>
      </c>
      <c r="OC5" s="238" t="s">
        <v>67</v>
      </c>
      <c r="OD5" s="243" t="s">
        <v>67</v>
      </c>
      <c r="OE5" s="242" t="s">
        <v>67</v>
      </c>
      <c r="OF5" s="238" t="s">
        <v>67</v>
      </c>
      <c r="OG5" s="243" t="s">
        <v>67</v>
      </c>
      <c r="OH5" s="242" t="s">
        <v>67</v>
      </c>
      <c r="OI5" s="238" t="s">
        <v>67</v>
      </c>
      <c r="OJ5" s="243" t="s">
        <v>67</v>
      </c>
      <c r="OK5" s="242" t="s">
        <v>67</v>
      </c>
      <c r="OL5" s="238" t="s">
        <v>67</v>
      </c>
      <c r="OM5" s="243" t="s">
        <v>67</v>
      </c>
      <c r="ON5" s="242" t="s">
        <v>67</v>
      </c>
      <c r="OO5" s="238" t="s">
        <v>67</v>
      </c>
      <c r="OP5" s="243" t="s">
        <v>67</v>
      </c>
      <c r="OQ5" s="242" t="s">
        <v>67</v>
      </c>
      <c r="OR5" s="238" t="s">
        <v>67</v>
      </c>
      <c r="OS5" s="243" t="s">
        <v>67</v>
      </c>
      <c r="OT5" s="370" t="s">
        <v>572</v>
      </c>
      <c r="OU5" s="371"/>
      <c r="OV5" s="372"/>
      <c r="OW5" s="370" t="s">
        <v>570</v>
      </c>
      <c r="OX5" s="373"/>
      <c r="OY5" s="372"/>
      <c r="OZ5" s="261"/>
      <c r="PA5" s="242" t="s">
        <v>492</v>
      </c>
      <c r="PB5" s="243" t="s">
        <v>449</v>
      </c>
      <c r="PC5" s="271" t="s">
        <v>461</v>
      </c>
      <c r="PD5" s="271" t="s">
        <v>460</v>
      </c>
      <c r="PE5" s="271" t="s">
        <v>462</v>
      </c>
      <c r="PF5" s="271" t="s">
        <v>463</v>
      </c>
      <c r="PG5" s="271" t="s">
        <v>464</v>
      </c>
      <c r="PH5" s="271" t="s">
        <v>465</v>
      </c>
      <c r="PI5" s="271" t="s">
        <v>466</v>
      </c>
      <c r="PJ5" s="271" t="s">
        <v>467</v>
      </c>
      <c r="PK5" s="261"/>
      <c r="PL5" s="271" t="s">
        <v>469</v>
      </c>
      <c r="PM5" s="271" t="s">
        <v>470</v>
      </c>
      <c r="PN5" s="271" t="s">
        <v>471</v>
      </c>
      <c r="PO5" s="271" t="s">
        <v>472</v>
      </c>
      <c r="PP5" s="271" t="s">
        <v>473</v>
      </c>
      <c r="PQ5" s="271" t="s">
        <v>474</v>
      </c>
      <c r="PR5" s="271" t="s">
        <v>475</v>
      </c>
      <c r="PS5" s="271" t="s">
        <v>476</v>
      </c>
      <c r="PT5" s="271" t="s">
        <v>477</v>
      </c>
      <c r="PU5" s="271" t="s">
        <v>478</v>
      </c>
      <c r="PV5" s="271" t="s">
        <v>479</v>
      </c>
      <c r="PW5" s="261"/>
      <c r="PX5" s="240" t="s">
        <v>481</v>
      </c>
      <c r="PY5" s="240" t="s">
        <v>482</v>
      </c>
      <c r="PZ5" s="240" t="s">
        <v>483</v>
      </c>
      <c r="QA5" s="240" t="s">
        <v>484</v>
      </c>
      <c r="QB5" s="240" t="s">
        <v>485</v>
      </c>
      <c r="QC5" s="238" t="s">
        <v>486</v>
      </c>
      <c r="QD5" s="261"/>
      <c r="QE5" s="242" t="s">
        <v>67</v>
      </c>
      <c r="QF5" s="238" t="s">
        <v>67</v>
      </c>
      <c r="QG5" s="238" t="s">
        <v>67</v>
      </c>
      <c r="QH5" s="242" t="s">
        <v>67</v>
      </c>
      <c r="QI5" s="238" t="s">
        <v>67</v>
      </c>
      <c r="QJ5" s="243" t="s">
        <v>67</v>
      </c>
      <c r="QK5" s="242" t="s">
        <v>67</v>
      </c>
      <c r="QL5" s="238" t="s">
        <v>67</v>
      </c>
      <c r="QM5" s="243" t="s">
        <v>67</v>
      </c>
      <c r="QN5" s="242" t="s">
        <v>67</v>
      </c>
      <c r="QO5" s="238" t="s">
        <v>67</v>
      </c>
      <c r="QP5" s="243" t="s">
        <v>67</v>
      </c>
      <c r="QQ5" s="242" t="s">
        <v>67</v>
      </c>
      <c r="QR5" s="238" t="s">
        <v>67</v>
      </c>
      <c r="QS5" s="243" t="s">
        <v>67</v>
      </c>
      <c r="QT5" s="261"/>
      <c r="QU5" s="242" t="s">
        <v>67</v>
      </c>
      <c r="QV5" s="238" t="s">
        <v>67</v>
      </c>
      <c r="QW5" s="243" t="s">
        <v>67</v>
      </c>
      <c r="QX5" s="242" t="s">
        <v>67</v>
      </c>
      <c r="QY5" s="238" t="s">
        <v>67</v>
      </c>
      <c r="QZ5" s="243" t="s">
        <v>67</v>
      </c>
      <c r="RA5" s="242" t="s">
        <v>67</v>
      </c>
      <c r="RB5" s="238" t="s">
        <v>67</v>
      </c>
      <c r="RC5" s="243" t="s">
        <v>67</v>
      </c>
      <c r="RD5" s="242" t="s">
        <v>67</v>
      </c>
      <c r="RE5" s="238" t="s">
        <v>67</v>
      </c>
      <c r="RF5" s="243" t="s">
        <v>67</v>
      </c>
      <c r="RG5" s="242" t="s">
        <v>67</v>
      </c>
      <c r="RH5" s="238" t="s">
        <v>67</v>
      </c>
      <c r="RI5" s="243" t="s">
        <v>67</v>
      </c>
      <c r="RJ5" s="242" t="s">
        <v>67</v>
      </c>
      <c r="RK5" s="238" t="s">
        <v>67</v>
      </c>
      <c r="RL5" s="243" t="s">
        <v>67</v>
      </c>
      <c r="RM5" s="242" t="s">
        <v>67</v>
      </c>
      <c r="RN5" s="238" t="s">
        <v>67</v>
      </c>
      <c r="RO5" s="243" t="s">
        <v>67</v>
      </c>
      <c r="RP5" s="242" t="s">
        <v>67</v>
      </c>
      <c r="RQ5" s="238" t="s">
        <v>67</v>
      </c>
      <c r="RR5" s="243" t="s">
        <v>67</v>
      </c>
      <c r="RS5" s="242" t="s">
        <v>67</v>
      </c>
      <c r="RT5" s="238" t="s">
        <v>67</v>
      </c>
      <c r="RU5" s="243" t="s">
        <v>67</v>
      </c>
      <c r="RV5" s="242" t="s">
        <v>67</v>
      </c>
      <c r="RW5" s="238" t="s">
        <v>67</v>
      </c>
      <c r="RX5" s="243" t="s">
        <v>67</v>
      </c>
      <c r="RY5" s="370" t="s">
        <v>575</v>
      </c>
      <c r="RZ5" s="371"/>
      <c r="SA5" s="372"/>
      <c r="SB5" s="370" t="s">
        <v>576</v>
      </c>
      <c r="SC5" s="373"/>
      <c r="SD5" s="372"/>
      <c r="SE5" s="261"/>
      <c r="SF5" s="242" t="s">
        <v>146</v>
      </c>
      <c r="SG5" s="238" t="s">
        <v>146</v>
      </c>
      <c r="SH5" s="243" t="s">
        <v>146</v>
      </c>
      <c r="SI5" s="242" t="s">
        <v>146</v>
      </c>
      <c r="SJ5" s="238" t="s">
        <v>146</v>
      </c>
      <c r="SK5" s="243" t="s">
        <v>146</v>
      </c>
      <c r="SL5" s="242" t="s">
        <v>146</v>
      </c>
      <c r="SM5" s="238" t="s">
        <v>146</v>
      </c>
      <c r="SN5" s="243" t="s">
        <v>146</v>
      </c>
      <c r="SO5" s="242" t="s">
        <v>146</v>
      </c>
      <c r="SP5" s="238" t="s">
        <v>146</v>
      </c>
      <c r="SQ5" s="243" t="s">
        <v>146</v>
      </c>
      <c r="SR5" s="249" t="s">
        <v>676</v>
      </c>
      <c r="SS5" s="249" t="s">
        <v>678</v>
      </c>
      <c r="ST5" s="261"/>
      <c r="SU5" s="274" t="s">
        <v>236</v>
      </c>
      <c r="SV5" s="275" t="s">
        <v>236</v>
      </c>
      <c r="SW5" s="276" t="s">
        <v>236</v>
      </c>
      <c r="SX5" s="274" t="s">
        <v>236</v>
      </c>
      <c r="SY5" s="275" t="s">
        <v>236</v>
      </c>
      <c r="SZ5" s="276" t="s">
        <v>236</v>
      </c>
      <c r="TA5" s="274" t="s">
        <v>236</v>
      </c>
      <c r="TB5" s="275" t="s">
        <v>236</v>
      </c>
      <c r="TC5" s="276" t="s">
        <v>236</v>
      </c>
      <c r="TD5" s="274" t="s">
        <v>236</v>
      </c>
      <c r="TE5" s="275" t="s">
        <v>236</v>
      </c>
      <c r="TF5" s="275" t="s">
        <v>236</v>
      </c>
      <c r="TG5" s="249"/>
      <c r="TH5" s="249"/>
    </row>
    <row r="6" spans="1:528" s="284" customFormat="1" x14ac:dyDescent="0.45">
      <c r="A6" s="270"/>
      <c r="B6" s="239" t="s">
        <v>29</v>
      </c>
      <c r="C6" s="277" t="s">
        <v>0</v>
      </c>
      <c r="D6" s="277" t="s">
        <v>0</v>
      </c>
      <c r="E6" s="277" t="s">
        <v>0</v>
      </c>
      <c r="F6" s="277" t="s">
        <v>2</v>
      </c>
      <c r="G6" s="277" t="s">
        <v>2</v>
      </c>
      <c r="H6" s="277" t="s">
        <v>2</v>
      </c>
      <c r="I6" s="277" t="s">
        <v>2</v>
      </c>
      <c r="J6" s="278" t="s">
        <v>2</v>
      </c>
      <c r="K6" s="277" t="s">
        <v>2</v>
      </c>
      <c r="L6" s="277" t="s">
        <v>2</v>
      </c>
      <c r="M6" s="279" t="s">
        <v>2</v>
      </c>
      <c r="N6" s="278" t="s">
        <v>2</v>
      </c>
      <c r="O6" s="277" t="s">
        <v>2</v>
      </c>
      <c r="P6" s="279" t="s">
        <v>2</v>
      </c>
      <c r="Q6" s="278" t="s">
        <v>2</v>
      </c>
      <c r="R6" s="277" t="s">
        <v>2</v>
      </c>
      <c r="S6" s="279" t="s">
        <v>2</v>
      </c>
      <c r="T6" s="278" t="s">
        <v>2</v>
      </c>
      <c r="U6" s="277" t="s">
        <v>2</v>
      </c>
      <c r="V6" s="279" t="s">
        <v>2</v>
      </c>
      <c r="W6" s="278" t="s">
        <v>2</v>
      </c>
      <c r="X6" s="277" t="s">
        <v>2</v>
      </c>
      <c r="Y6" s="279" t="s">
        <v>2</v>
      </c>
      <c r="Z6" s="278" t="s">
        <v>2</v>
      </c>
      <c r="AA6" s="277" t="s">
        <v>2</v>
      </c>
      <c r="AB6" s="279" t="s">
        <v>2</v>
      </c>
      <c r="AC6" s="280"/>
      <c r="AD6" s="281" t="s">
        <v>2</v>
      </c>
      <c r="AE6" s="282" t="s">
        <v>2</v>
      </c>
      <c r="AF6" s="283" t="s">
        <v>2</v>
      </c>
      <c r="AG6" s="281" t="s">
        <v>2</v>
      </c>
      <c r="AH6" s="282" t="s">
        <v>2</v>
      </c>
      <c r="AI6" s="283" t="s">
        <v>2</v>
      </c>
      <c r="AJ6" s="281" t="s">
        <v>2</v>
      </c>
      <c r="AK6" s="282" t="s">
        <v>2</v>
      </c>
      <c r="AL6" s="283" t="s">
        <v>2</v>
      </c>
      <c r="AM6" s="281" t="s">
        <v>2</v>
      </c>
      <c r="AN6" s="282" t="s">
        <v>2</v>
      </c>
      <c r="AO6" s="283" t="s">
        <v>2</v>
      </c>
      <c r="AP6" s="278" t="s">
        <v>2</v>
      </c>
      <c r="AQ6" s="277" t="s">
        <v>2</v>
      </c>
      <c r="AR6" s="279" t="s">
        <v>2</v>
      </c>
      <c r="AS6" s="278" t="s">
        <v>2</v>
      </c>
      <c r="AT6" s="277" t="s">
        <v>2</v>
      </c>
      <c r="AU6" s="279" t="s">
        <v>2</v>
      </c>
      <c r="AV6" s="278" t="s">
        <v>2</v>
      </c>
      <c r="AW6" s="277" t="s">
        <v>2</v>
      </c>
      <c r="AX6" s="279" t="s">
        <v>2</v>
      </c>
      <c r="AY6" s="278" t="s">
        <v>2</v>
      </c>
      <c r="AZ6" s="277" t="s">
        <v>2</v>
      </c>
      <c r="BA6" s="279" t="s">
        <v>2</v>
      </c>
      <c r="BB6" s="281" t="s">
        <v>2</v>
      </c>
      <c r="BC6" s="282" t="s">
        <v>2</v>
      </c>
      <c r="BD6" s="283" t="s">
        <v>2</v>
      </c>
      <c r="BE6" s="277" t="s">
        <v>2</v>
      </c>
      <c r="BF6" s="277" t="s">
        <v>2</v>
      </c>
      <c r="BG6" s="279" t="s">
        <v>2</v>
      </c>
      <c r="BH6" s="281" t="s">
        <v>2</v>
      </c>
      <c r="BI6" s="282" t="s">
        <v>2</v>
      </c>
      <c r="BJ6" s="283" t="s">
        <v>2</v>
      </c>
      <c r="BK6" s="281" t="s">
        <v>2</v>
      </c>
      <c r="BL6" s="282" t="s">
        <v>2</v>
      </c>
      <c r="BM6" s="283" t="s">
        <v>2</v>
      </c>
      <c r="BN6" s="282" t="s">
        <v>2</v>
      </c>
      <c r="BO6" s="282" t="s">
        <v>2</v>
      </c>
      <c r="BP6" s="283" t="s">
        <v>2</v>
      </c>
      <c r="BQ6" s="281" t="s">
        <v>2</v>
      </c>
      <c r="BR6" s="282" t="s">
        <v>2</v>
      </c>
      <c r="BS6" s="283" t="s">
        <v>2</v>
      </c>
      <c r="BT6" s="281" t="s">
        <v>2</v>
      </c>
      <c r="BU6" s="282" t="s">
        <v>2</v>
      </c>
      <c r="BV6" s="283" t="s">
        <v>2</v>
      </c>
      <c r="BW6" s="281" t="s">
        <v>2</v>
      </c>
      <c r="BX6" s="282" t="s">
        <v>2</v>
      </c>
      <c r="BY6" s="283" t="s">
        <v>2</v>
      </c>
      <c r="BZ6" s="282" t="s">
        <v>2</v>
      </c>
      <c r="CA6" s="282" t="s">
        <v>2</v>
      </c>
      <c r="CB6" s="283" t="s">
        <v>2</v>
      </c>
      <c r="CC6" s="281" t="s">
        <v>2</v>
      </c>
      <c r="CD6" s="282" t="s">
        <v>2</v>
      </c>
      <c r="CE6" s="283" t="s">
        <v>2</v>
      </c>
      <c r="CF6" s="281" t="s">
        <v>2</v>
      </c>
      <c r="CG6" s="282" t="s">
        <v>2</v>
      </c>
      <c r="CH6" s="283" t="s">
        <v>2</v>
      </c>
      <c r="CI6" s="252"/>
      <c r="CJ6" s="278" t="s">
        <v>0</v>
      </c>
      <c r="CK6" s="277" t="s">
        <v>0</v>
      </c>
      <c r="CL6" s="279" t="s">
        <v>0</v>
      </c>
      <c r="CM6" s="278" t="s">
        <v>0</v>
      </c>
      <c r="CN6" s="277" t="s">
        <v>0</v>
      </c>
      <c r="CO6" s="279" t="s">
        <v>0</v>
      </c>
      <c r="CP6" s="278" t="s">
        <v>0</v>
      </c>
      <c r="CQ6" s="277" t="s">
        <v>0</v>
      </c>
      <c r="CR6" s="279" t="s">
        <v>0</v>
      </c>
      <c r="CS6" s="278" t="s">
        <v>0</v>
      </c>
      <c r="CT6" s="277" t="s">
        <v>0</v>
      </c>
      <c r="CU6" s="279" t="s">
        <v>0</v>
      </c>
      <c r="CV6" s="278" t="s">
        <v>0</v>
      </c>
      <c r="CW6" s="277" t="s">
        <v>0</v>
      </c>
      <c r="CX6" s="279" t="s">
        <v>0</v>
      </c>
      <c r="CY6" s="278" t="s">
        <v>0</v>
      </c>
      <c r="CZ6" s="277" t="s">
        <v>0</v>
      </c>
      <c r="DA6" s="279" t="s">
        <v>0</v>
      </c>
      <c r="DB6" s="278" t="s">
        <v>0</v>
      </c>
      <c r="DC6" s="277" t="s">
        <v>0</v>
      </c>
      <c r="DD6" s="279" t="s">
        <v>0</v>
      </c>
      <c r="DE6" s="278" t="s">
        <v>0</v>
      </c>
      <c r="DF6" s="277" t="s">
        <v>0</v>
      </c>
      <c r="DG6" s="279" t="s">
        <v>0</v>
      </c>
      <c r="DH6" s="278" t="s">
        <v>0</v>
      </c>
      <c r="DI6" s="277" t="s">
        <v>0</v>
      </c>
      <c r="DJ6" s="279" t="s">
        <v>0</v>
      </c>
      <c r="DK6" s="278" t="s">
        <v>0</v>
      </c>
      <c r="DL6" s="277" t="s">
        <v>0</v>
      </c>
      <c r="DM6" s="279" t="s">
        <v>0</v>
      </c>
      <c r="DN6" s="278" t="s">
        <v>0</v>
      </c>
      <c r="DO6" s="277" t="s">
        <v>0</v>
      </c>
      <c r="DP6" s="279" t="s">
        <v>0</v>
      </c>
      <c r="DQ6" s="278" t="s">
        <v>0</v>
      </c>
      <c r="DR6" s="277" t="s">
        <v>0</v>
      </c>
      <c r="DS6" s="279" t="s">
        <v>0</v>
      </c>
      <c r="DT6" s="278" t="s">
        <v>0</v>
      </c>
      <c r="DU6" s="277" t="s">
        <v>0</v>
      </c>
      <c r="DV6" s="279" t="s">
        <v>0</v>
      </c>
      <c r="DW6" s="278" t="s">
        <v>0</v>
      </c>
      <c r="DX6" s="277" t="s">
        <v>0</v>
      </c>
      <c r="DY6" s="279" t="s">
        <v>0</v>
      </c>
      <c r="DZ6" s="278" t="s">
        <v>0</v>
      </c>
      <c r="EA6" s="277" t="s">
        <v>0</v>
      </c>
      <c r="EB6" s="279" t="s">
        <v>0</v>
      </c>
      <c r="EC6" s="278" t="s">
        <v>0</v>
      </c>
      <c r="ED6" s="277" t="s">
        <v>0</v>
      </c>
      <c r="EE6" s="279" t="s">
        <v>0</v>
      </c>
      <c r="EF6" s="278" t="s">
        <v>0</v>
      </c>
      <c r="EG6" s="277" t="s">
        <v>0</v>
      </c>
      <c r="EH6" s="279" t="s">
        <v>0</v>
      </c>
      <c r="EI6" s="278" t="s">
        <v>0</v>
      </c>
      <c r="EJ6" s="277" t="s">
        <v>0</v>
      </c>
      <c r="EK6" s="279" t="s">
        <v>0</v>
      </c>
      <c r="EL6" s="278" t="s">
        <v>0</v>
      </c>
      <c r="EM6" s="277" t="s">
        <v>0</v>
      </c>
      <c r="EN6" s="279" t="s">
        <v>0</v>
      </c>
      <c r="EO6" s="278" t="s">
        <v>0</v>
      </c>
      <c r="EP6" s="277" t="s">
        <v>0</v>
      </c>
      <c r="EQ6" s="279" t="s">
        <v>0</v>
      </c>
      <c r="ER6" s="278" t="s">
        <v>0</v>
      </c>
      <c r="ES6" s="277" t="s">
        <v>0</v>
      </c>
      <c r="ET6" s="279" t="s">
        <v>0</v>
      </c>
      <c r="EU6" s="278" t="s">
        <v>0</v>
      </c>
      <c r="EV6" s="277" t="s">
        <v>0</v>
      </c>
      <c r="EW6" s="279" t="s">
        <v>0</v>
      </c>
      <c r="EX6" s="278" t="s">
        <v>0</v>
      </c>
      <c r="EY6" s="277" t="s">
        <v>0</v>
      </c>
      <c r="EZ6" s="279" t="s">
        <v>0</v>
      </c>
      <c r="FA6" s="278" t="s">
        <v>0</v>
      </c>
      <c r="FB6" s="277" t="s">
        <v>0</v>
      </c>
      <c r="FC6" s="279" t="s">
        <v>0</v>
      </c>
      <c r="FD6" s="278" t="s">
        <v>0</v>
      </c>
      <c r="FE6" s="277" t="s">
        <v>0</v>
      </c>
      <c r="FF6" s="279" t="s">
        <v>0</v>
      </c>
      <c r="FG6" s="278" t="s">
        <v>0</v>
      </c>
      <c r="FH6" s="277" t="s">
        <v>0</v>
      </c>
      <c r="FI6" s="279" t="s">
        <v>0</v>
      </c>
      <c r="FJ6" s="278" t="s">
        <v>0</v>
      </c>
      <c r="FK6" s="277" t="s">
        <v>0</v>
      </c>
      <c r="FL6" s="279" t="s">
        <v>0</v>
      </c>
      <c r="FM6" s="278" t="s">
        <v>0</v>
      </c>
      <c r="FN6" s="277" t="s">
        <v>0</v>
      </c>
      <c r="FO6" s="279" t="s">
        <v>0</v>
      </c>
      <c r="FP6" s="278" t="s">
        <v>0</v>
      </c>
      <c r="FQ6" s="277" t="s">
        <v>0</v>
      </c>
      <c r="FR6" s="279" t="s">
        <v>0</v>
      </c>
      <c r="FS6" s="278" t="s">
        <v>0</v>
      </c>
      <c r="FT6" s="277" t="s">
        <v>0</v>
      </c>
      <c r="FU6" s="279" t="s">
        <v>0</v>
      </c>
      <c r="FV6" s="278" t="s">
        <v>0</v>
      </c>
      <c r="FW6" s="277" t="s">
        <v>0</v>
      </c>
      <c r="FX6" s="279" t="s">
        <v>0</v>
      </c>
      <c r="FY6" s="278" t="s">
        <v>0</v>
      </c>
      <c r="FZ6" s="277" t="s">
        <v>0</v>
      </c>
      <c r="GA6" s="279" t="s">
        <v>0</v>
      </c>
      <c r="GB6" s="278" t="s">
        <v>0</v>
      </c>
      <c r="GC6" s="277" t="s">
        <v>0</v>
      </c>
      <c r="GD6" s="279" t="s">
        <v>0</v>
      </c>
      <c r="GE6" s="278" t="s">
        <v>0</v>
      </c>
      <c r="GF6" s="277" t="s">
        <v>0</v>
      </c>
      <c r="GG6" s="279" t="s">
        <v>0</v>
      </c>
      <c r="GH6" s="278" t="s">
        <v>0</v>
      </c>
      <c r="GI6" s="277" t="s">
        <v>0</v>
      </c>
      <c r="GJ6" s="279" t="s">
        <v>0</v>
      </c>
      <c r="GK6" s="278" t="s">
        <v>0</v>
      </c>
      <c r="GL6" s="277" t="s">
        <v>0</v>
      </c>
      <c r="GM6" s="279" t="s">
        <v>0</v>
      </c>
      <c r="GN6" s="278" t="s">
        <v>0</v>
      </c>
      <c r="GO6" s="277" t="s">
        <v>0</v>
      </c>
      <c r="GP6" s="279" t="s">
        <v>0</v>
      </c>
      <c r="GQ6" s="278" t="s">
        <v>0</v>
      </c>
      <c r="GR6" s="277" t="s">
        <v>0</v>
      </c>
      <c r="GS6" s="279" t="s">
        <v>0</v>
      </c>
      <c r="GT6" s="278" t="s">
        <v>0</v>
      </c>
      <c r="GU6" s="277" t="s">
        <v>0</v>
      </c>
      <c r="GV6" s="279" t="s">
        <v>0</v>
      </c>
      <c r="GW6" s="278" t="s">
        <v>0</v>
      </c>
      <c r="GX6" s="277" t="s">
        <v>0</v>
      </c>
      <c r="GY6" s="279" t="s">
        <v>0</v>
      </c>
      <c r="GZ6" s="278" t="s">
        <v>0</v>
      </c>
      <c r="HA6" s="277" t="s">
        <v>0</v>
      </c>
      <c r="HB6" s="279" t="s">
        <v>0</v>
      </c>
      <c r="HC6" s="278" t="s">
        <v>0</v>
      </c>
      <c r="HD6" s="277" t="s">
        <v>0</v>
      </c>
      <c r="HE6" s="279" t="s">
        <v>0</v>
      </c>
      <c r="HF6" s="278" t="s">
        <v>0</v>
      </c>
      <c r="HG6" s="277" t="s">
        <v>0</v>
      </c>
      <c r="HH6" s="279" t="s">
        <v>0</v>
      </c>
      <c r="HI6" s="278" t="s">
        <v>0</v>
      </c>
      <c r="HJ6" s="277" t="s">
        <v>0</v>
      </c>
      <c r="HK6" s="279" t="s">
        <v>0</v>
      </c>
      <c r="HL6" s="278" t="s">
        <v>0</v>
      </c>
      <c r="HM6" s="277" t="s">
        <v>0</v>
      </c>
      <c r="HN6" s="279" t="s">
        <v>0</v>
      </c>
      <c r="HO6" s="278" t="s">
        <v>0</v>
      </c>
      <c r="HP6" s="277" t="s">
        <v>0</v>
      </c>
      <c r="HQ6" s="279" t="s">
        <v>0</v>
      </c>
      <c r="HR6" s="278" t="s">
        <v>0</v>
      </c>
      <c r="HS6" s="277" t="s">
        <v>0</v>
      </c>
      <c r="HT6" s="279" t="s">
        <v>0</v>
      </c>
      <c r="HU6" s="278" t="s">
        <v>0</v>
      </c>
      <c r="HV6" s="277" t="s">
        <v>0</v>
      </c>
      <c r="HW6" s="279" t="s">
        <v>0</v>
      </c>
      <c r="HX6" s="280"/>
      <c r="HY6" s="284" t="s">
        <v>288</v>
      </c>
      <c r="HZ6" s="284" t="s">
        <v>288</v>
      </c>
      <c r="IA6" s="284" t="s">
        <v>288</v>
      </c>
      <c r="IB6" s="280"/>
      <c r="IC6" s="285" t="s">
        <v>113</v>
      </c>
      <c r="ID6" s="285" t="s">
        <v>113</v>
      </c>
      <c r="IE6" s="285" t="s">
        <v>113</v>
      </c>
      <c r="IF6" s="285" t="s">
        <v>113</v>
      </c>
      <c r="IG6" s="285" t="s">
        <v>113</v>
      </c>
      <c r="IH6" s="285" t="s">
        <v>113</v>
      </c>
      <c r="II6" s="285" t="s">
        <v>113</v>
      </c>
      <c r="IJ6" s="285" t="s">
        <v>113</v>
      </c>
      <c r="IK6" s="286" t="s">
        <v>113</v>
      </c>
      <c r="IL6" s="280"/>
      <c r="IM6" s="278" t="s">
        <v>128</v>
      </c>
      <c r="IN6" s="284" t="s">
        <v>128</v>
      </c>
      <c r="IO6" s="284" t="s">
        <v>128</v>
      </c>
      <c r="IP6" s="284" t="s">
        <v>128</v>
      </c>
      <c r="IQ6" s="284" t="s">
        <v>128</v>
      </c>
      <c r="IR6" s="284" t="s">
        <v>128</v>
      </c>
      <c r="IS6" s="284" t="s">
        <v>128</v>
      </c>
      <c r="IT6" s="284" t="s">
        <v>128</v>
      </c>
      <c r="IU6" s="284" t="s">
        <v>128</v>
      </c>
      <c r="IV6" s="284" t="s">
        <v>128</v>
      </c>
      <c r="IW6" s="279" t="s">
        <v>128</v>
      </c>
      <c r="IX6" s="280"/>
      <c r="IY6" s="278" t="s">
        <v>129</v>
      </c>
      <c r="IZ6" s="284" t="s">
        <v>129</v>
      </c>
      <c r="JA6" s="284" t="s">
        <v>129</v>
      </c>
      <c r="JB6" s="279" t="s">
        <v>129</v>
      </c>
      <c r="JC6" s="280"/>
      <c r="JD6" s="278" t="s">
        <v>138</v>
      </c>
      <c r="JE6" s="284" t="s">
        <v>138</v>
      </c>
      <c r="JF6" s="279" t="s">
        <v>138</v>
      </c>
      <c r="JG6" s="278" t="s">
        <v>138</v>
      </c>
      <c r="JH6" s="284" t="s">
        <v>138</v>
      </c>
      <c r="JI6" s="279" t="s">
        <v>138</v>
      </c>
      <c r="JJ6" s="278" t="s">
        <v>138</v>
      </c>
      <c r="JK6" s="284" t="s">
        <v>138</v>
      </c>
      <c r="JL6" s="279" t="s">
        <v>138</v>
      </c>
      <c r="JM6" s="278" t="s">
        <v>138</v>
      </c>
      <c r="JN6" s="284" t="s">
        <v>138</v>
      </c>
      <c r="JO6" s="279" t="s">
        <v>138</v>
      </c>
      <c r="JP6" s="278" t="s">
        <v>138</v>
      </c>
      <c r="JQ6" s="284" t="s">
        <v>138</v>
      </c>
      <c r="JR6" s="279" t="s">
        <v>138</v>
      </c>
      <c r="JS6" s="278" t="s">
        <v>138</v>
      </c>
      <c r="JT6" s="284" t="s">
        <v>138</v>
      </c>
      <c r="JU6" s="279" t="s">
        <v>138</v>
      </c>
      <c r="JV6" s="278" t="s">
        <v>138</v>
      </c>
      <c r="JW6" s="284" t="s">
        <v>138</v>
      </c>
      <c r="JX6" s="279" t="s">
        <v>138</v>
      </c>
      <c r="JY6" s="278" t="s">
        <v>138</v>
      </c>
      <c r="JZ6" s="284" t="s">
        <v>138</v>
      </c>
      <c r="KA6" s="279" t="s">
        <v>138</v>
      </c>
      <c r="KB6" s="278" t="s">
        <v>138</v>
      </c>
      <c r="KC6" s="284" t="s">
        <v>138</v>
      </c>
      <c r="KD6" s="279" t="s">
        <v>138</v>
      </c>
      <c r="KE6" s="280"/>
      <c r="KF6" s="278" t="s">
        <v>138</v>
      </c>
      <c r="KG6" s="284" t="s">
        <v>138</v>
      </c>
      <c r="KH6" s="279" t="s">
        <v>138</v>
      </c>
      <c r="KI6" s="278" t="s">
        <v>138</v>
      </c>
      <c r="KJ6" s="284" t="s">
        <v>138</v>
      </c>
      <c r="KK6" s="279" t="s">
        <v>138</v>
      </c>
      <c r="KL6" s="278" t="s">
        <v>138</v>
      </c>
      <c r="KM6" s="284" t="s">
        <v>138</v>
      </c>
      <c r="KN6" s="279" t="s">
        <v>138</v>
      </c>
      <c r="KO6" s="278" t="s">
        <v>138</v>
      </c>
      <c r="KP6" s="284" t="s">
        <v>138</v>
      </c>
      <c r="KQ6" s="279" t="s">
        <v>138</v>
      </c>
      <c r="KR6" s="278" t="s">
        <v>138</v>
      </c>
      <c r="KS6" s="284" t="s">
        <v>138</v>
      </c>
      <c r="KT6" s="279" t="s">
        <v>138</v>
      </c>
      <c r="KU6" s="278" t="s">
        <v>138</v>
      </c>
      <c r="KV6" s="284" t="s">
        <v>138</v>
      </c>
      <c r="KW6" s="279" t="s">
        <v>138</v>
      </c>
      <c r="KX6" s="278" t="s">
        <v>138</v>
      </c>
      <c r="KY6" s="284" t="s">
        <v>138</v>
      </c>
      <c r="KZ6" s="279" t="s">
        <v>138</v>
      </c>
      <c r="LA6" s="278" t="s">
        <v>138</v>
      </c>
      <c r="LB6" s="284" t="s">
        <v>138</v>
      </c>
      <c r="LC6" s="279" t="s">
        <v>138</v>
      </c>
      <c r="LD6" s="278" t="s">
        <v>138</v>
      </c>
      <c r="LE6" s="284" t="s">
        <v>138</v>
      </c>
      <c r="LF6" s="279" t="s">
        <v>138</v>
      </c>
      <c r="LG6" s="278" t="s">
        <v>138</v>
      </c>
      <c r="LH6" s="284" t="s">
        <v>138</v>
      </c>
      <c r="LI6" s="279" t="s">
        <v>138</v>
      </c>
      <c r="LJ6" s="278" t="s">
        <v>138</v>
      </c>
      <c r="LK6" s="284" t="s">
        <v>138</v>
      </c>
      <c r="LL6" s="279" t="s">
        <v>138</v>
      </c>
      <c r="LM6" s="280"/>
      <c r="LN6" s="278" t="s">
        <v>138</v>
      </c>
      <c r="LO6" s="284" t="s">
        <v>138</v>
      </c>
      <c r="LP6" s="279" t="s">
        <v>138</v>
      </c>
      <c r="LQ6" s="278" t="s">
        <v>140</v>
      </c>
      <c r="LR6" s="284" t="s">
        <v>113</v>
      </c>
      <c r="LS6" s="279" t="s">
        <v>113</v>
      </c>
      <c r="LT6" s="280"/>
      <c r="LU6" s="265" t="s">
        <v>34</v>
      </c>
      <c r="LV6" s="238" t="s">
        <v>412</v>
      </c>
      <c r="LW6" s="280"/>
      <c r="LX6" s="273" t="s">
        <v>413</v>
      </c>
      <c r="LY6" s="287" t="s">
        <v>413</v>
      </c>
      <c r="LZ6" s="287" t="s">
        <v>413</v>
      </c>
      <c r="MA6" s="287" t="s">
        <v>413</v>
      </c>
      <c r="MB6" s="287" t="s">
        <v>413</v>
      </c>
      <c r="MC6" s="287" t="s">
        <v>413</v>
      </c>
      <c r="MD6" s="271" t="s">
        <v>413</v>
      </c>
      <c r="ME6" s="287" t="s">
        <v>413</v>
      </c>
      <c r="MF6" s="280"/>
      <c r="MG6" s="271" t="s">
        <v>412</v>
      </c>
      <c r="MH6" s="271" t="s">
        <v>412</v>
      </c>
      <c r="MI6" s="271" t="s">
        <v>412</v>
      </c>
      <c r="MJ6" s="271" t="s">
        <v>412</v>
      </c>
      <c r="MK6" s="271" t="s">
        <v>412</v>
      </c>
      <c r="ML6" s="271" t="s">
        <v>412</v>
      </c>
      <c r="MM6" s="271" t="s">
        <v>412</v>
      </c>
      <c r="MN6" s="271" t="s">
        <v>412</v>
      </c>
      <c r="MO6" s="271" t="s">
        <v>412</v>
      </c>
      <c r="MP6" s="271" t="s">
        <v>412</v>
      </c>
      <c r="MQ6" s="272" t="s">
        <v>412</v>
      </c>
      <c r="MR6" s="280"/>
      <c r="MS6" s="238" t="s">
        <v>34</v>
      </c>
      <c r="MT6" s="238" t="s">
        <v>34</v>
      </c>
      <c r="MU6" s="238" t="s">
        <v>34</v>
      </c>
      <c r="MV6" s="238" t="s">
        <v>34</v>
      </c>
      <c r="MW6" s="238" t="s">
        <v>34</v>
      </c>
      <c r="MX6" s="238" t="s">
        <v>34</v>
      </c>
      <c r="MY6" s="280"/>
      <c r="MZ6" s="278" t="s">
        <v>206</v>
      </c>
      <c r="NA6" s="284" t="s">
        <v>206</v>
      </c>
      <c r="NB6" s="279" t="s">
        <v>206</v>
      </c>
      <c r="NC6" s="278" t="s">
        <v>206</v>
      </c>
      <c r="ND6" s="284" t="s">
        <v>206</v>
      </c>
      <c r="NE6" s="279" t="s">
        <v>206</v>
      </c>
      <c r="NF6" s="278" t="s">
        <v>206</v>
      </c>
      <c r="NG6" s="284" t="s">
        <v>206</v>
      </c>
      <c r="NH6" s="279" t="s">
        <v>206</v>
      </c>
      <c r="NI6" s="278" t="s">
        <v>206</v>
      </c>
      <c r="NJ6" s="284" t="s">
        <v>206</v>
      </c>
      <c r="NK6" s="279" t="s">
        <v>206</v>
      </c>
      <c r="NL6" s="278" t="s">
        <v>206</v>
      </c>
      <c r="NM6" s="284" t="s">
        <v>206</v>
      </c>
      <c r="NN6" s="279" t="s">
        <v>206</v>
      </c>
      <c r="NO6" s="280"/>
      <c r="NP6" s="278" t="s">
        <v>206</v>
      </c>
      <c r="NQ6" s="284" t="s">
        <v>206</v>
      </c>
      <c r="NR6" s="279" t="s">
        <v>206</v>
      </c>
      <c r="NS6" s="278" t="s">
        <v>206</v>
      </c>
      <c r="NT6" s="284" t="s">
        <v>206</v>
      </c>
      <c r="NU6" s="279" t="s">
        <v>206</v>
      </c>
      <c r="NV6" s="278" t="s">
        <v>206</v>
      </c>
      <c r="NW6" s="284" t="s">
        <v>206</v>
      </c>
      <c r="NX6" s="279" t="s">
        <v>206</v>
      </c>
      <c r="NY6" s="278" t="s">
        <v>206</v>
      </c>
      <c r="NZ6" s="284" t="s">
        <v>206</v>
      </c>
      <c r="OA6" s="279" t="s">
        <v>206</v>
      </c>
      <c r="OB6" s="278" t="s">
        <v>206</v>
      </c>
      <c r="OC6" s="284" t="s">
        <v>206</v>
      </c>
      <c r="OD6" s="279" t="s">
        <v>206</v>
      </c>
      <c r="OE6" s="278" t="s">
        <v>206</v>
      </c>
      <c r="OF6" s="284" t="s">
        <v>206</v>
      </c>
      <c r="OG6" s="279" t="s">
        <v>206</v>
      </c>
      <c r="OH6" s="278" t="s">
        <v>206</v>
      </c>
      <c r="OI6" s="284" t="s">
        <v>206</v>
      </c>
      <c r="OJ6" s="279" t="s">
        <v>206</v>
      </c>
      <c r="OK6" s="278" t="s">
        <v>206</v>
      </c>
      <c r="OL6" s="284" t="s">
        <v>206</v>
      </c>
      <c r="OM6" s="279" t="s">
        <v>206</v>
      </c>
      <c r="ON6" s="278" t="s">
        <v>206</v>
      </c>
      <c r="OO6" s="284" t="s">
        <v>206</v>
      </c>
      <c r="OP6" s="279" t="s">
        <v>206</v>
      </c>
      <c r="OQ6" s="278" t="s">
        <v>206</v>
      </c>
      <c r="OR6" s="284" t="s">
        <v>206</v>
      </c>
      <c r="OS6" s="279" t="s">
        <v>206</v>
      </c>
      <c r="OT6" s="278" t="s">
        <v>206</v>
      </c>
      <c r="OU6" s="277" t="s">
        <v>206</v>
      </c>
      <c r="OV6" s="279" t="s">
        <v>206</v>
      </c>
      <c r="OW6" s="278" t="s">
        <v>679</v>
      </c>
      <c r="OX6" s="277" t="s">
        <v>679</v>
      </c>
      <c r="OY6" s="279" t="s">
        <v>679</v>
      </c>
      <c r="OZ6" s="280"/>
      <c r="PA6" s="265" t="s">
        <v>34</v>
      </c>
      <c r="PB6" s="243" t="s">
        <v>412</v>
      </c>
      <c r="PC6" s="271" t="s">
        <v>413</v>
      </c>
      <c r="PD6" s="287" t="s">
        <v>413</v>
      </c>
      <c r="PE6" s="287" t="s">
        <v>413</v>
      </c>
      <c r="PF6" s="287" t="s">
        <v>413</v>
      </c>
      <c r="PG6" s="287" t="s">
        <v>413</v>
      </c>
      <c r="PH6" s="287" t="s">
        <v>413</v>
      </c>
      <c r="PI6" s="271" t="s">
        <v>413</v>
      </c>
      <c r="PJ6" s="287" t="s">
        <v>413</v>
      </c>
      <c r="PK6" s="280"/>
      <c r="PL6" s="271" t="s">
        <v>412</v>
      </c>
      <c r="PM6" s="271" t="s">
        <v>412</v>
      </c>
      <c r="PN6" s="271" t="s">
        <v>412</v>
      </c>
      <c r="PO6" s="271" t="s">
        <v>412</v>
      </c>
      <c r="PP6" s="271" t="s">
        <v>412</v>
      </c>
      <c r="PQ6" s="271" t="s">
        <v>412</v>
      </c>
      <c r="PR6" s="271" t="s">
        <v>412</v>
      </c>
      <c r="PS6" s="271" t="s">
        <v>412</v>
      </c>
      <c r="PT6" s="271" t="s">
        <v>412</v>
      </c>
      <c r="PU6" s="271" t="s">
        <v>412</v>
      </c>
      <c r="PV6" s="272" t="s">
        <v>412</v>
      </c>
      <c r="PW6" s="280"/>
      <c r="PX6" s="238" t="s">
        <v>34</v>
      </c>
      <c r="PY6" s="238" t="s">
        <v>34</v>
      </c>
      <c r="PZ6" s="238" t="s">
        <v>34</v>
      </c>
      <c r="QA6" s="238" t="s">
        <v>34</v>
      </c>
      <c r="QB6" s="238" t="s">
        <v>34</v>
      </c>
      <c r="QC6" s="238" t="s">
        <v>34</v>
      </c>
      <c r="QD6" s="280"/>
      <c r="QE6" s="278" t="s">
        <v>206</v>
      </c>
      <c r="QF6" s="284" t="s">
        <v>206</v>
      </c>
      <c r="QG6" s="284" t="s">
        <v>206</v>
      </c>
      <c r="QH6" s="278" t="s">
        <v>206</v>
      </c>
      <c r="QI6" s="284" t="s">
        <v>206</v>
      </c>
      <c r="QJ6" s="279" t="s">
        <v>206</v>
      </c>
      <c r="QK6" s="278" t="s">
        <v>206</v>
      </c>
      <c r="QL6" s="284" t="s">
        <v>206</v>
      </c>
      <c r="QM6" s="279" t="s">
        <v>206</v>
      </c>
      <c r="QN6" s="278" t="s">
        <v>206</v>
      </c>
      <c r="QO6" s="284" t="s">
        <v>206</v>
      </c>
      <c r="QP6" s="279" t="s">
        <v>206</v>
      </c>
      <c r="QQ6" s="278" t="s">
        <v>206</v>
      </c>
      <c r="QR6" s="284" t="s">
        <v>206</v>
      </c>
      <c r="QS6" s="279" t="s">
        <v>206</v>
      </c>
      <c r="QT6" s="280"/>
      <c r="QU6" s="278" t="s">
        <v>206</v>
      </c>
      <c r="QV6" s="284" t="s">
        <v>206</v>
      </c>
      <c r="QW6" s="279" t="s">
        <v>206</v>
      </c>
      <c r="QX6" s="278" t="s">
        <v>206</v>
      </c>
      <c r="QY6" s="284" t="s">
        <v>206</v>
      </c>
      <c r="QZ6" s="279" t="s">
        <v>206</v>
      </c>
      <c r="RA6" s="278" t="s">
        <v>206</v>
      </c>
      <c r="RB6" s="284" t="s">
        <v>206</v>
      </c>
      <c r="RC6" s="279" t="s">
        <v>206</v>
      </c>
      <c r="RD6" s="278" t="s">
        <v>206</v>
      </c>
      <c r="RE6" s="284" t="s">
        <v>206</v>
      </c>
      <c r="RF6" s="279" t="s">
        <v>206</v>
      </c>
      <c r="RG6" s="278" t="s">
        <v>206</v>
      </c>
      <c r="RH6" s="284" t="s">
        <v>206</v>
      </c>
      <c r="RI6" s="279" t="s">
        <v>206</v>
      </c>
      <c r="RJ6" s="278" t="s">
        <v>206</v>
      </c>
      <c r="RK6" s="284" t="s">
        <v>206</v>
      </c>
      <c r="RL6" s="279" t="s">
        <v>206</v>
      </c>
      <c r="RM6" s="278" t="s">
        <v>206</v>
      </c>
      <c r="RN6" s="284" t="s">
        <v>206</v>
      </c>
      <c r="RO6" s="279" t="s">
        <v>206</v>
      </c>
      <c r="RP6" s="278" t="s">
        <v>206</v>
      </c>
      <c r="RQ6" s="284" t="s">
        <v>206</v>
      </c>
      <c r="RR6" s="279" t="s">
        <v>206</v>
      </c>
      <c r="RS6" s="278" t="s">
        <v>206</v>
      </c>
      <c r="RT6" s="284" t="s">
        <v>206</v>
      </c>
      <c r="RU6" s="279" t="s">
        <v>206</v>
      </c>
      <c r="RV6" s="278" t="s">
        <v>206</v>
      </c>
      <c r="RW6" s="284" t="s">
        <v>206</v>
      </c>
      <c r="RX6" s="279" t="s">
        <v>206</v>
      </c>
      <c r="RY6" s="278" t="s">
        <v>206</v>
      </c>
      <c r="RZ6" s="277" t="s">
        <v>206</v>
      </c>
      <c r="SA6" s="279" t="s">
        <v>206</v>
      </c>
      <c r="SB6" s="278" t="s">
        <v>679</v>
      </c>
      <c r="SC6" s="277" t="s">
        <v>679</v>
      </c>
      <c r="SD6" s="279" t="s">
        <v>679</v>
      </c>
      <c r="SE6" s="280"/>
      <c r="SF6" s="278" t="s">
        <v>168</v>
      </c>
      <c r="SG6" s="284" t="s">
        <v>168</v>
      </c>
      <c r="SH6" s="279" t="s">
        <v>168</v>
      </c>
      <c r="SI6" s="278" t="s">
        <v>152</v>
      </c>
      <c r="SJ6" s="284" t="s">
        <v>152</v>
      </c>
      <c r="SK6" s="279" t="s">
        <v>152</v>
      </c>
      <c r="SL6" s="278" t="s">
        <v>170</v>
      </c>
      <c r="SM6" s="284" t="s">
        <v>170</v>
      </c>
      <c r="SN6" s="279" t="s">
        <v>170</v>
      </c>
      <c r="SO6" s="278" t="s">
        <v>152</v>
      </c>
      <c r="SP6" s="284" t="s">
        <v>152</v>
      </c>
      <c r="SQ6" s="279" t="s">
        <v>152</v>
      </c>
      <c r="SR6" s="288" t="s">
        <v>677</v>
      </c>
      <c r="SS6" s="288" t="s">
        <v>680</v>
      </c>
      <c r="ST6" s="280"/>
      <c r="SU6" s="289" t="s">
        <v>233</v>
      </c>
      <c r="SV6" s="290" t="s">
        <v>233</v>
      </c>
      <c r="SW6" s="291" t="s">
        <v>233</v>
      </c>
      <c r="SX6" s="289" t="s">
        <v>233</v>
      </c>
      <c r="SY6" s="290" t="s">
        <v>233</v>
      </c>
      <c r="SZ6" s="291" t="s">
        <v>233</v>
      </c>
      <c r="TA6" s="289" t="s">
        <v>233</v>
      </c>
      <c r="TB6" s="290" t="s">
        <v>233</v>
      </c>
      <c r="TC6" s="291" t="s">
        <v>233</v>
      </c>
      <c r="TD6" s="289" t="s">
        <v>233</v>
      </c>
      <c r="TE6" s="290" t="s">
        <v>233</v>
      </c>
      <c r="TF6" s="290" t="s">
        <v>233</v>
      </c>
      <c r="TG6" s="288"/>
      <c r="TH6" s="288"/>
    </row>
    <row r="7" spans="1:528" s="16" customFormat="1" x14ac:dyDescent="0.45">
      <c r="A7" s="94">
        <v>1</v>
      </c>
      <c r="B7" s="95" t="s">
        <v>65</v>
      </c>
      <c r="C7" s="96" t="str">
        <f>IF(A7&lt;=①基本情報と建物情報の入力!$G$20, ①基本情報と建物情報の入力!$G$19/①基本情報と建物情報の入力!$G$20, "-")</f>
        <v>-</v>
      </c>
      <c r="D7" s="96" t="str">
        <f>IF(A7&lt;=①基本情報と建物情報の入力!$G$20, IF(①基本情報と建物情報の入力!H29&gt;=1, (①基本情報と建物情報の入力!$D29+SQRT(①基本情報と建物情報の入力!$D29^2-16*①基本情報と建物情報の入力!$C29))/4, "-"), "-")</f>
        <v>-</v>
      </c>
      <c r="E7" s="96" t="str">
        <f>IF(A7&lt;=①基本情報と建物情報の入力!$G$20, IF(①基本情報と建物情報の入力!H29&gt;=1, (①基本情報と建物情報の入力!$D29-SQRT(①基本情報と建物情報の入力!$D29^2-16*①基本情報と建物情報の入力!$C29))/4, "-"), "-")</f>
        <v>-</v>
      </c>
      <c r="F7" s="96" t="str">
        <f>IF(A7&lt;=①基本情報と建物情報の入力!$G$20, IF(①基本情報と建物情報の入力!H29&gt;=1, IF(A7=①基本情報と建物情報の入力!$G$20, ①基本情報と建物情報の入力!$C29, ①基本情報と建物情報の入力!G29), "-"), "-")</f>
        <v>-</v>
      </c>
      <c r="G7" s="96" t="str">
        <f>IF(A7&lt;=①基本情報と建物情報の入力!$G$20, IF(①基本情報と建物情報の入力!H29&gt;=1, IF(A7=1, 0, ①基本情報と建物情報の入力!F29), "-"), "-")</f>
        <v>-</v>
      </c>
      <c r="H7" s="96" t="str">
        <f>IF(A7&lt;=①基本情報と建物情報の入力!$G$20, IF(①基本情報と建物情報の入力!H29&gt;=1, IF(A7=1, 0, ①基本情報と建物情報の入力!C29-G7), "-"), "-")</f>
        <v>-</v>
      </c>
      <c r="I7" s="96" t="str">
        <f>IF(A7&lt;=①基本情報と建物情報の入力!$G$20, IF(①基本情報と建物情報の入力!H29&gt;=1, IF(A7=1, ①基本情報と建物情報の入力!C29, 0), "-"), "-")</f>
        <v>-</v>
      </c>
      <c r="J7" s="97" t="str">
        <f>IF(A7&lt;=①基本情報と建物情報の入力!$G$20,IF(①基本情報と建物情報の入力!H29&gt;=1, ①基本情報と建物情報の入力!$E29*(1-(0.24/①基本情報と建物情報の入力!$H29))*0.64,"-"), "-")</f>
        <v>-</v>
      </c>
      <c r="K7" s="96" t="str">
        <f>IF(A7&lt;=①基本情報と建物情報の入力!$G$20,IF(①基本情報と建物情報の入力!H29&gt;=1,①基本情報と建物情報の入力!$E29*0.12/①基本情報と建物情報の入力!$H29,"-"), "-")</f>
        <v>-</v>
      </c>
      <c r="L7" s="96" t="str">
        <f>IF(A7&lt;=①基本情報と建物情報の入力!$G$20,IF(①基本情報と建物情報の入力!H29&gt;=1,①基本情報と建物情報の入力!$E29*(1-(0.24/①基本情報と建物情報の入力!$H29))*0.36,"-"), "-")</f>
        <v>-</v>
      </c>
      <c r="M7" s="98" t="str">
        <f>IF(A7&lt;=①基本情報と建物情報の入力!$G$20,IF(①基本情報と建物情報の入力!H29&gt;=1,①基本情報と建物情報の入力!$E29*0.12/①基本情報と建物情報の入力!$H29,"-"), "-")</f>
        <v>-</v>
      </c>
      <c r="N7" s="97" t="str">
        <f>IF(A7&lt;=①基本情報と建物情報の入力!$G$20, IF(①基本情報と建物情報の入力!H29&gt;=1,①基本情報と建物情報の入力!C29/①基本情報と建物情報の入力!H29, "-"), "-")</f>
        <v>-</v>
      </c>
      <c r="O7" s="96" t="str">
        <f>IF(A7&lt;=①基本情報と建物情報の入力!$G$20, IF(①基本情報と建物情報の入力!H29&gt;=2, ①基本情報と建物情報の入力!C29/①基本情報と建物情報の入力!H29, "-"),"-")</f>
        <v>-</v>
      </c>
      <c r="P7" s="98" t="str">
        <f>IF(A7&lt;=①基本情報と建物情報の入力!$G$20, IF(①基本情報と建物情報の入力!H29&gt;=3, ①基本情報と建物情報の入力!C29/①基本情報と建物情報の入力!H29, "-"),"-")</f>
        <v>-</v>
      </c>
      <c r="Q7" s="97" t="str">
        <f>IF($A7&lt;=①基本情報と建物情報の入力!$G$20, IF(①基本情報と建物情報の入力!$H29&gt;=1, IF(①基本情報と建物情報の入力!$I29="有り", N7*室面積の比率!$B$4, N7*室面積の比率!$B$5),"-"), "-")</f>
        <v>-</v>
      </c>
      <c r="R7" s="96" t="str">
        <f>IF($A7&lt;=①基本情報と建物情報の入力!$G$20, IF(①基本情報と建物情報の入力!$H29&gt;=2, IF(①基本情報と建物情報の入力!$I29="有り", O7*室面積の比率!$B$4, O7*室面積の比率!$B$5),"-"), "-")</f>
        <v>-</v>
      </c>
      <c r="S7" s="98" t="str">
        <f>IF($A7&lt;=①基本情報と建物情報の入力!$G$20, IF(①基本情報と建物情報の入力!$H29&gt;=3, IF(①基本情報と建物情報の入力!$I29="有り", P7*室面積の比率!$B$4, P7*室面積の比率!$B$5),"-"), "-")</f>
        <v>-</v>
      </c>
      <c r="T7" s="97" t="str">
        <f>IF($A7&lt;=①基本情報と建物情報の入力!$G$20, IF(①基本情報と建物情報の入力!$H29&gt;=1, IF(①基本情報と建物情報の入力!$I29="有り", N7*室面積の比率!$C$4, 0),"-"), "-")</f>
        <v>-</v>
      </c>
      <c r="U7" s="96" t="str">
        <f>IF($A7&lt;=①基本情報と建物情報の入力!$G$20, IF(①基本情報と建物情報の入力!$H29&gt;=2, IF(①基本情報と建物情報の入力!$I29="有り", O7*室面積の比率!$C$4, 0),"-"), "-")</f>
        <v>-</v>
      </c>
      <c r="V7" s="98" t="str">
        <f>IF($A7&lt;=①基本情報と建物情報の入力!$G$20, IF(①基本情報と建物情報の入力!$H29&gt;=3, IF(①基本情報と建物情報の入力!$I29="有り", P7*室面積の比率!$C$4, 0),"-"), "-")</f>
        <v>-</v>
      </c>
      <c r="W7" s="97" t="str">
        <f>IF(A7&lt;=①基本情報と建物情報の入力!$G$20, IF(①基本情報と建物情報の入力!H29&gt;=1, F7/①基本情報と建物情報の入力!H29, "-"),"-")</f>
        <v>-</v>
      </c>
      <c r="X7" s="96" t="str">
        <f>IF(A7&lt;=①基本情報と建物情報の入力!$G$20, IF(①基本情報と建物情報の入力!H29&gt;=2, F7/①基本情報と建物情報の入力!H29, "-"),"-")</f>
        <v>-</v>
      </c>
      <c r="Y7" s="98" t="str">
        <f>IF(A7&lt;=①基本情報と建物情報の入力!$G$20, IF(①基本情報と建物情報の入力!H29&gt;=3, F7/①基本情報と建物情報の入力!H29, "-"),"-")</f>
        <v>-</v>
      </c>
      <c r="Z7" s="97" t="str">
        <f>IF(A7&lt;=①基本情報と建物情報の入力!$G$20, IF(①基本情報と建物情報の入力!H29&gt;=1, G7/①基本情報と建物情報の入力!H29, "-"),"-")</f>
        <v>-</v>
      </c>
      <c r="AA7" s="96" t="str">
        <f>IF(A7&lt;=①基本情報と建物情報の入力!$G$20, IF(①基本情報と建物情報の入力!H29&gt;=2, G7/①基本情報と建物情報の入力!H29, "-"),"-")</f>
        <v>-</v>
      </c>
      <c r="AB7" s="98" t="str">
        <f>IF(A7&lt;=①基本情報と建物情報の入力!$G$20, IF(①基本情報と建物情報の入力!H29&gt;=3, G7/①基本情報と建物情報の入力!H29, "-"),"-")</f>
        <v>-</v>
      </c>
      <c r="AC7" s="99"/>
      <c r="AD7" s="97" t="str">
        <f>IF(A7&lt;=①基本情報と建物情報の入力!$G$20, IF(①基本情報と建物情報の入力!H29&gt;=1,J7/①基本情報と建物情報の入力!H29,"-"), "-")</f>
        <v>-</v>
      </c>
      <c r="AE7" s="96" t="str">
        <f>IF(A7&lt;=①基本情報と建物情報の入力!$G$20, IF(①基本情報と建物情報の入力!H29&gt;=2,J7/①基本情報と建物情報の入力!H29,"-"), "-")</f>
        <v>-</v>
      </c>
      <c r="AF7" s="98" t="str">
        <f>IF(A7&lt;=①基本情報と建物情報の入力!$G$20, IF(①基本情報と建物情報の入力!H29&gt;=3,J7/①基本情報と建物情報の入力!H29,"-"), "-")</f>
        <v>-</v>
      </c>
      <c r="AG7" s="97" t="str">
        <f>IF(A7&lt;=①基本情報と建物情報の入力!$G$20,IF(①基本情報と建物情報の入力!H29&gt;=1,K7,"-"), "-")</f>
        <v>-</v>
      </c>
      <c r="AH7" s="96" t="str">
        <f>IF(A7&lt;=①基本情報と建物情報の入力!$G$20,IF(①基本情報と建物情報の入力!H29&gt;=2,0,"-"), "-")</f>
        <v>-</v>
      </c>
      <c r="AI7" s="98" t="str">
        <f>IF(A7&lt;=①基本情報と建物情報の入力!$G$20,IF(①基本情報と建物情報の入力!H29&gt;=3,0,"-"), "-")</f>
        <v>-</v>
      </c>
      <c r="AJ7" s="96" t="str">
        <f>IF(A7&lt;=①基本情報と建物情報の入力!$G$20, IF(①基本情報と建物情報の入力!H29&gt;=1,L7/①基本情報と建物情報の入力!H29,"-"), "-")</f>
        <v>-</v>
      </c>
      <c r="AK7" s="96" t="str">
        <f>IF(A7&lt;=①基本情報と建物情報の入力!$G$20, IF(①基本情報と建物情報の入力!H29&gt;=2,L7/①基本情報と建物情報の入力!H29,"-"), "-")</f>
        <v>-</v>
      </c>
      <c r="AL7" s="96" t="str">
        <f>IF(A7&lt;=①基本情報と建物情報の入力!$G$20, IF(①基本情報と建物情報の入力!H29&gt;=3,L7/①基本情報と建物情報の入力!H29,"-"), "-")</f>
        <v>-</v>
      </c>
      <c r="AM7" s="97" t="str">
        <f>IF(A7&lt;=①基本情報と建物情報の入力!$G$20,IF(①基本情報と建物情報の入力!H29&gt;=1,IF(①基本情報と建物情報の入力!H29=1, M7,0), "-"),"-")</f>
        <v>-</v>
      </c>
      <c r="AN7" s="96" t="str">
        <f>IF(A7&lt;=①基本情報と建物情報の入力!$G$20, IF(①基本情報と建物情報の入力!H29&gt;=2, M7, "-"), "-")</f>
        <v>-</v>
      </c>
      <c r="AO7" s="98" t="str">
        <f>IF(A7&lt;=①基本情報と建物情報の入力!$G$20,IF(①基本情報と建物情報の入力!H29&gt;=3, 0, "-"),"-")</f>
        <v>-</v>
      </c>
      <c r="AP7" s="97" t="str">
        <f>IF(A7&lt;=①基本情報と建物情報の入力!$G$20,IF(①基本情報と建物情報の入力!H29&gt;=1,0,"-"), "-")</f>
        <v>-</v>
      </c>
      <c r="AQ7" s="96" t="str">
        <f>IF(A7&lt;=①基本情報と建物情報の入力!$G$20,IF(①基本情報と建物情報の入力!H29&gt;=2,0,"-"), "-")</f>
        <v>-</v>
      </c>
      <c r="AR7" s="98" t="str">
        <f>IF(A7&lt;=①基本情報と建物情報の入力!$G$20,IF(①基本情報と建物情報の入力!H29&gt;=3,0,"-"), "-")</f>
        <v>-</v>
      </c>
      <c r="AS7" s="97" t="str">
        <f>IF(A7&lt;=①基本情報と建物情報の入力!$G$20,IF(①基本情報と建物情報の入力!H29&gt;=1,0,"-"), "-")</f>
        <v>-</v>
      </c>
      <c r="AT7" s="96" t="str">
        <f>IF(A7&lt;=①基本情報と建物情報の入力!$G$20,IF(①基本情報と建物情報の入力!H29&gt;=2,0,"-"), "-")</f>
        <v>-</v>
      </c>
      <c r="AU7" s="98" t="str">
        <f>IF(A7&lt;=①基本情報と建物情報の入力!$G$20,IF(①基本情報と建物情報の入力!H29&gt;=3,0,"-"), "-")</f>
        <v>-</v>
      </c>
      <c r="AV7" s="97" t="str">
        <f>IF(A7&lt;=①基本情報と建物情報の入力!$G$20,IF(①基本情報と建物情報の入力!H29&gt;=1,1.6,"-"), "-")</f>
        <v>-</v>
      </c>
      <c r="AW7" s="96" t="str">
        <f>IF(A7&lt;=①基本情報と建物情報の入力!$G$20,IF(①基本情報と建物情報の入力!H29&gt;=2,1.6,"-"), "-")</f>
        <v>-</v>
      </c>
      <c r="AX7" s="98" t="str">
        <f>IF(A7&lt;=①基本情報と建物情報の入力!$G$20,IF(①基本情報と建物情報の入力!H29&gt;=3,1.6,"-"), "-")</f>
        <v>-</v>
      </c>
      <c r="AY7" s="96" t="str">
        <f>IF(A7&lt;=①基本情報と建物情報の入力!$G$20,IF(①基本情報と建物情報の入力!H29&gt;=1,0,"-"), "-")</f>
        <v>-</v>
      </c>
      <c r="AZ7" s="96" t="str">
        <f>IF(A7&lt;=①基本情報と建物情報の入力!$G$20,IF(①基本情報と建物情報の入力!H29&gt;=2,0,"-"), "-")</f>
        <v>-</v>
      </c>
      <c r="BA7" s="96" t="str">
        <f>IF(A7&lt;=①基本情報と建物情報の入力!$G$20,IF(①基本情報と建物情報の入力!H29&gt;=3,0,"-"), "-")</f>
        <v>-</v>
      </c>
      <c r="BB7" s="97" t="str">
        <f>IF(A7&lt;=①基本情報と建物情報の入力!$G$20, IF(①基本情報と建物情報の入力!H29&gt;=1,(D7*C7-J7)/①基本情報と建物情報の入力!H29, "-"), "-")</f>
        <v>-</v>
      </c>
      <c r="BC7" s="96" t="str">
        <f>IF(A7&lt;=①基本情報と建物情報の入力!$G$20, IF(①基本情報と建物情報の入力!H29&gt;=2,(D7*C7-J7)/①基本情報と建物情報の入力!H29, "-"), "-")</f>
        <v>-</v>
      </c>
      <c r="BD7" s="98" t="str">
        <f>IF(A7&lt;=①基本情報と建物情報の入力!$G$20, IF(①基本情報と建物情報の入力!H29&gt;=3,(D7*C7-J7)/①基本情報と建物情報の入力!H29, "-"), "-")</f>
        <v>-</v>
      </c>
      <c r="BE7" s="96" t="str">
        <f>IF(A7&lt;=①基本情報と建物情報の入力!$G$20, IF(①基本情報と建物情報の入力!H29&gt;=1,E7*C7-K7, "-"), "-")</f>
        <v>-</v>
      </c>
      <c r="BF7" s="96" t="str">
        <f>IF(A7&lt;=①基本情報と建物情報の入力!$G$20, IF(①基本情報と建物情報の入力!H29&gt;=2,0, "-"), "-")</f>
        <v>-</v>
      </c>
      <c r="BG7" s="96" t="str">
        <f>IF(A7&lt;=①基本情報と建物情報の入力!$G$20, IF(①基本情報と建物情報の入力!H29&gt;=3,0, "-"), "-")</f>
        <v>-</v>
      </c>
      <c r="BH7" s="97" t="str">
        <f>IF(A7&lt;=①基本情報と建物情報の入力!$G$20, IF(①基本情報と建物情報の入力!H29&gt;=1,(D7*C7-L7)/①基本情報と建物情報の入力!H29-AV7, "-"), "-")</f>
        <v>-</v>
      </c>
      <c r="BI7" s="96" t="str">
        <f>IF(A7&lt;=①基本情報と建物情報の入力!$G$20, IF(①基本情報と建物情報の入力!H29&gt;=2,(D7*C7-L7)/①基本情報と建物情報の入力!H29-AV7, "-"), "-")</f>
        <v>-</v>
      </c>
      <c r="BJ7" s="98" t="str">
        <f>IF(A7&lt;=①基本情報と建物情報の入力!$G$20, IF(①基本情報と建物情報の入力!H29&gt;=3,(D7*C7-L7)/①基本情報と建物情報の入力!H29-AV7, "-"), "-")</f>
        <v>-</v>
      </c>
      <c r="BK7" s="97" t="str">
        <f>IF(A7&lt;=①基本情報と建物情報の入力!$G$20, IF(①基本情報と建物情報の入力!H29&gt;=1,IF(①基本情報と建物情報の入力!H29=1, E7*C7-K7, 0), "-"), "-")</f>
        <v>-</v>
      </c>
      <c r="BL7" s="96" t="str">
        <f>IF(A7&lt;=①基本情報と建物情報の入力!$G$20, IF(①基本情報と建物情報の入力!H29&gt;=2,E7*C7-M7, "-"), "-")</f>
        <v>-</v>
      </c>
      <c r="BM7" s="98" t="str">
        <f>IF(A7&lt;=①基本情報と建物情報の入力!$G$20, IF(①基本情報と建物情報の入力!H29&gt;=3,0, "-"), "-")</f>
        <v>-</v>
      </c>
      <c r="BN7" s="96" t="str">
        <f>IF(A7&lt;=①基本情報と建物情報の入力!$G$20, IF(①基本情報と建物情報の入力!H29&gt;=1, 0, "-"), "-")</f>
        <v>-</v>
      </c>
      <c r="BO7" s="96" t="str">
        <f>IF(A7&lt;=①基本情報と建物情報の入力!$G$20, IF(①基本情報と建物情報の入力!H29&gt;=2, 0, "-"), "-")</f>
        <v>-</v>
      </c>
      <c r="BP7" s="98" t="str">
        <f>IF(A7&lt;=①基本情報と建物情報の入力!$G$20, IF(①基本情報と建物情報の入力!H29&gt;=3, 0, "-"), "-")</f>
        <v>-</v>
      </c>
      <c r="BQ7" s="96" t="str">
        <f>IF(A7&lt;=①基本情報と建物情報の入力!$G$20, IF(①基本情報と建物情報の入力!H29&gt;=1, 0, "-"), "-")</f>
        <v>-</v>
      </c>
      <c r="BR7" s="96" t="str">
        <f>IF(A7&lt;=①基本情報と建物情報の入力!$G$20, IF(①基本情報と建物情報の入力!H29&gt;=2, E7*C7, "-"), "-")</f>
        <v>-</v>
      </c>
      <c r="BS7" s="98" t="str">
        <f>IF(A7&lt;=①基本情報と建物情報の入力!$G$20, IF(①基本情報と建物情報の入力!H29&gt;=3, E7*C7, "-"), "-")</f>
        <v>-</v>
      </c>
      <c r="BT7" s="96" t="str">
        <f>IF(A7&lt;=①基本情報と建物情報の入力!$G$20, IF(①基本情報と建物情報の入力!H29&gt;=1, 0, "-"), "-")</f>
        <v>-</v>
      </c>
      <c r="BU7" s="96" t="str">
        <f>IF(A7&lt;=①基本情報と建物情報の入力!$G$20, IF(①基本情報と建物情報の入力!H29&gt;=2, 0, "-"), "-")</f>
        <v>-</v>
      </c>
      <c r="BV7" s="98" t="str">
        <f>IF(A7&lt;=①基本情報と建物情報の入力!$G$20, IF(①基本情報と建物情報の入力!H29&gt;=3, 0, "-"), "-")</f>
        <v>-</v>
      </c>
      <c r="BW7" s="97" t="str">
        <f>IF(A7&lt;=①基本情報と建物情報の入力!$G$20, IF(①基本情報と建物情報の入力!H29&gt;=1, IF(①基本情報と建物情報の入力!H29=1, 0, E7*C7), "-"), "-")</f>
        <v>-</v>
      </c>
      <c r="BX7" s="96" t="str">
        <f>IF(A7&lt;=①基本情報と建物情報の入力!$G$20, IF(①基本情報と建物情報の入力!H29&gt;=2, 0, "-"), "-")</f>
        <v>-</v>
      </c>
      <c r="BY7" s="98" t="str">
        <f>IF(A7&lt;=①基本情報と建物情報の入力!$G$20, IF(①基本情報と建物情報の入力!H29&gt;=3, E7*C7, "-"), "-")</f>
        <v>-</v>
      </c>
      <c r="BZ7" s="96" t="str">
        <f>IF(A7&lt;=①基本情報と建物情報の入力!$G$20, IF(①基本情報と建物情報の入力!H29&gt;=1,  H7/①基本情報と建物情報の入力!H29, "-"), "-")</f>
        <v>-</v>
      </c>
      <c r="CA7" s="96" t="str">
        <f>IF(A7&lt;=①基本情報と建物情報の入力!$G$20, IF(①基本情報と建物情報の入力!H29&gt;=2,  H7/①基本情報と建物情報の入力!H29, "-"), "-")</f>
        <v>-</v>
      </c>
      <c r="CB7" s="96" t="str">
        <f>IF(A7&lt;=①基本情報と建物情報の入力!$G$20, IF(①基本情報と建物情報の入力!H29&gt;=3,  H7/①基本情報と建物情報の入力!H29, "-"), "-")</f>
        <v>-</v>
      </c>
      <c r="CC7" s="97" t="str">
        <f>IF(A7&lt;=①基本情報と建物情報の入力!$G$20, IF(①基本情報と建物情報の入力!H29&gt;=1, I7/①基本情報と建物情報の入力!H29, "-"), "-")</f>
        <v>-</v>
      </c>
      <c r="CD7" s="96" t="str">
        <f>IF(A7&lt;=①基本情報と建物情報の入力!$G$20, IF(①基本情報と建物情報の入力!H29&gt;=2, I7/①基本情報と建物情報の入力!H29, "-"), "-")</f>
        <v>-</v>
      </c>
      <c r="CE7" s="98" t="str">
        <f>IF(A7&lt;=①基本情報と建物情報の入力!$G$20, IF(①基本情報と建物情報の入力!H29&gt;=3, I7/①基本情報と建物情報の入力!H29, "-"), "-")</f>
        <v>-</v>
      </c>
      <c r="CF7" s="96" t="str">
        <f>IF(A7&lt;=①基本情報と建物情報の入力!$G$20, IF(①基本情報と建物情報の入力!H29&gt;=1, IF(A7=①基本情報と建物情報の入力!$G$20, 0,(①基本情報と建物情報の入力!C29-F7)/①基本情報と建物情報の入力!H29), "-"), "-")</f>
        <v>-</v>
      </c>
      <c r="CG7" s="96" t="str">
        <f>IF(A7&lt;=①基本情報と建物情報の入力!$G$20, IF(①基本情報と建物情報の入力!H29&gt;=2, IF(A7=①基本情報と建物情報の入力!$G$20, 0,(①基本情報と建物情報の入力!C29-F7)/①基本情報と建物情報の入力!H29), "-"), "-")</f>
        <v>-</v>
      </c>
      <c r="CH7" s="96" t="str">
        <f>IF(A7&lt;=①基本情報と建物情報の入力!$G$20, IF(①基本情報と建物情報の入力!H29&gt;=3, IF(A7=①基本情報と建物情報の入力!$G$20, 0,(①基本情報と建物情報の入力!C29-F7)/①基本情報と建物情報の入力!H29), "-"), "-")</f>
        <v>-</v>
      </c>
      <c r="CI7" s="99"/>
      <c r="CJ7" s="97" t="str">
        <f>IF(A7&lt;=①基本情報と建物情報の入力!$G$20, IF(①基本情報と建物情報の入力!H29&gt;=1, IF(F7=0, 0, D7/①基本情報と建物情報の入力!H29), "-"), "-")</f>
        <v>-</v>
      </c>
      <c r="CK7" s="96" t="str">
        <f>IF(A7&lt;=①基本情報と建物情報の入力!$G$20, IF(①基本情報と建物情報の入力!H29&gt;=2, IF(F7=0, 0, D7/①基本情報と建物情報の入力!H29), "-"), "-")</f>
        <v>-</v>
      </c>
      <c r="CL7" s="98" t="str">
        <f>IF(A7&lt;=①基本情報と建物情報の入力!$G$20, IF(①基本情報と建物情報の入力!H29&gt;=3, IF(F7=0, 0, D7/①基本情報と建物情報の入力!H29), "-"), "-")</f>
        <v>-</v>
      </c>
      <c r="CM7" s="97" t="str">
        <f>IF(A7&lt;=①基本情報と建物情報の入力!$G$20, IF(①基本情報と建物情報の入力!H29&gt;=1, F7/D7, "-"), "-")</f>
        <v>-</v>
      </c>
      <c r="CN7" s="96" t="str">
        <f>IF(A7&lt;=①基本情報と建物情報の入力!$G$20, IF(①基本情報と建物情報の入力!H29&gt;=2, 0, "-"), "-")</f>
        <v>-</v>
      </c>
      <c r="CO7" s="98" t="str">
        <f>IF(A7&lt;=①基本情報と建物情報の入力!$G$20, IF(①基本情報と建物情報の入力!H29&gt;=3, 0, "-"), "-")</f>
        <v>-</v>
      </c>
      <c r="CP7" s="97" t="str">
        <f>IF(A7&lt;=①基本情報と建物情報の入力!$G$20, IF(①基本情報と建物情報の入力!H29&gt;=1, IF(A7=①基本情報と建物情報の入力!$G$20, D7/①基本情報と建物情報の入力!H29, 0), "-"), "-")</f>
        <v>-</v>
      </c>
      <c r="CQ7" s="96" t="str">
        <f>IF(A7&lt;=①基本情報と建物情報の入力!$G$20, IF(①基本情報と建物情報の入力!H29&gt;=2, IF(A7=①基本情報と建物情報の入力!$G$20, D7/①基本情報と建物情報の入力!H29, 0), "-"), "-")</f>
        <v>-</v>
      </c>
      <c r="CR7" s="98" t="str">
        <f>IF(A7&lt;=①基本情報と建物情報の入力!$G$20, IF(①基本情報と建物情報の入力!H29&gt;=3, IF(A7=①基本情報と建物情報の入力!$G$20, D7/①基本情報と建物情報の入力!H29, 0), "-"), "-")</f>
        <v>-</v>
      </c>
      <c r="CS7" s="97" t="str">
        <f>IF(A7&lt;=①基本情報と建物情報の入力!$G$20, IF(①基本情報と建物情報の入力!H29&gt;=1, IF(①基本情報と建物情報の入力!H29=1, F7/D7, 0), "-"), "-")</f>
        <v>-</v>
      </c>
      <c r="CT7" s="96" t="str">
        <f>IF(A7&lt;=①基本情報と建物情報の入力!$G$20, IF(①基本情報と建物情報の入力!H29&gt;=2, F7/D7, "-"), "-")</f>
        <v>-</v>
      </c>
      <c r="CU7" s="98" t="str">
        <f>IF(A7&lt;=①基本情報と建物情報の入力!$G$20, IF(①基本情報と建物情報の入力!H29&gt;=3, 0, "-"), "-")</f>
        <v>-</v>
      </c>
      <c r="CV7" s="96" t="str">
        <f>IF(A7&lt;=①基本情報と建物情報の入力!$G$20, IF(①基本情報と建物情報の入力!H29&gt;=1, IF(OR(F7=0,A7=①基本情報と建物情報の入力!$G$20), 0, D7/①基本情報と建物情報の入力!H29), "-"), "-")</f>
        <v>-</v>
      </c>
      <c r="CW7" s="96" t="str">
        <f>IF(A7&lt;=①基本情報と建物情報の入力!$G$20, IF(①基本情報と建物情報の入力!H29&gt;=2, IF(OR(F7=0,A7=①基本情報と建物情報の入力!$G$20), 0, D7/①基本情報と建物情報の入力!H29), "-"), "-")</f>
        <v>-</v>
      </c>
      <c r="CX7" s="96" t="str">
        <f>IF(A7&lt;=①基本情報と建物情報の入力!$G$20, IF(①基本情報と建物情報の入力!H29&gt;=3, IF(OR(F7=0,A7=①基本情報と建物情報の入力!$G$20), 0, D7/①基本情報と建物情報の入力!H29), "-"), "-")</f>
        <v>-</v>
      </c>
      <c r="CY7" s="206" t="str">
        <f>IF(A7&lt;=①基本情報と建物情報の入力!$G$20, IF(①基本情報と建物情報の入力!H29&gt;=1, 0, "-"), "-")</f>
        <v>-</v>
      </c>
      <c r="CZ7" s="207" t="str">
        <f>IF(A7&lt;=①基本情報と建物情報の入力!$G$20, IF(①基本情報と建物情報の入力!H29&gt;=2, 0, "-"), "-")</f>
        <v>-</v>
      </c>
      <c r="DA7" s="208" t="str">
        <f>IF(A7&lt;=①基本情報と建物情報の入力!$G$20, IF(①基本情報と建物情報の入力!H29&gt;=3, 0, "-"), "-")</f>
        <v>-</v>
      </c>
      <c r="DB7" s="97" t="str">
        <f>IF(A7&lt;=①基本情報と建物情報の入力!$G$20, IF(①基本情報と建物情報の入力!H29&gt;=1, 0, "-"), "-")</f>
        <v>-</v>
      </c>
      <c r="DC7" s="96" t="str">
        <f>IF(A7&lt;=①基本情報と建物情報の入力!$G$20, IF(①基本情報と建物情報の入力!H29&gt;=2, IF(①基本情報と建物情報の入力!H29=1, 0, F7/D7), "-"), "-")</f>
        <v>-</v>
      </c>
      <c r="DD7" s="98" t="str">
        <f>IF(A7&lt;=①基本情報と建物情報の入力!$G$20, IF(①基本情報と建物情報の入力!H29&gt;=3, IF(①基本情報と建物情報の入力!H29=1, 0, F7/D7), "-"), "-")</f>
        <v>-</v>
      </c>
      <c r="DE7" s="96" t="str">
        <f>IF(A7&lt;=①基本情報と建物情報の入力!$G$20, IF(①基本情報と建物情報の入力!H29&gt;=1, IF(①基本情報と建物情報の入力!H29=1, 0, F7/D7), "-"), "-")</f>
        <v>-</v>
      </c>
      <c r="DF7" s="96" t="str">
        <f>IF(A7&lt;=①基本情報と建物情報の入力!$G$20, IF(①基本情報と建物情報の入力!H29&gt;=2, 0, "-"), "-")</f>
        <v>-</v>
      </c>
      <c r="DG7" s="96" t="str">
        <f>IF(A7&lt;=①基本情報と建物情報の入力!$G$20, IF(①基本情報と建物情報の入力!H29&gt;=3, IF(①基本情報と建物情報の入力!H29=1, 0, F7/D7), "-"), "-")</f>
        <v>-</v>
      </c>
      <c r="DH7" s="97" t="str">
        <f>IF(A7&lt;=①基本情報と建物情報の入力!$G$20, IF(①基本情報と建物情報の入力!H29&gt;=1, (F7/D7)*(D7/①基本情報と建物情報の入力!H29/20), "-"), "-")</f>
        <v>-</v>
      </c>
      <c r="DI7" s="96" t="str">
        <f>IF(A7&lt;=①基本情報と建物情報の入力!$G$20, IF(①基本情報と建物情報の入力!H29&gt;=2, (F7/D7)*(D7/①基本情報と建物情報の入力!H29/20), "-"), "-")</f>
        <v>-</v>
      </c>
      <c r="DJ7" s="98" t="str">
        <f>IF(A7&lt;=①基本情報と建物情報の入力!$G$20, IF(①基本情報と建物情報の入力!H29&gt;=3, (F7/D7)*(D7/①基本情報と建物情報の入力!H29/20), "-"), "-")</f>
        <v>-</v>
      </c>
      <c r="DK7" s="97" t="str">
        <f>IF(A7&lt;=①基本情報と建物情報の入力!$G$20, IF(①基本情報と建物情報の入力!H29&gt;=1, (D7/①基本情報と建物情報の入力!H29)*(F7/D7/20), "-"), "-")</f>
        <v>-</v>
      </c>
      <c r="DL7" s="96" t="str">
        <f>IF(A7&lt;=①基本情報と建物情報の入力!$G$20, IF(①基本情報と建物情報の入力!H29&gt;=2, (D7/①基本情報と建物情報の入力!H29)*(F7/D7/20), "-"), "-")</f>
        <v>-</v>
      </c>
      <c r="DM7" s="98" t="str">
        <f>IF(A7&lt;=①基本情報と建物情報の入力!$G$20, IF(①基本情報と建物情報の入力!H29&gt;=3, (D7/①基本情報と建物情報の入力!H29)*(F7/D7/20), "-"), "-")</f>
        <v>-</v>
      </c>
      <c r="DN7" s="97" t="str">
        <f>IF(A7&lt;=①基本情報と建物情報の入力!$G$20, IF(①基本情報と建物情報の入力!H29&gt;=1,  C7, "-"), "-")</f>
        <v>-</v>
      </c>
      <c r="DO7" s="96" t="str">
        <f>IF(A7&lt;=①基本情報と建物情報の入力!$G$20, IF(①基本情報と建物情報の入力!H29&gt;=2, 0, "-"), "-")</f>
        <v>-</v>
      </c>
      <c r="DP7" s="98" t="str">
        <f>IF(A7&lt;=①基本情報と建物情報の入力!$G$20, IF(①基本情報と建物情報の入力!H29&gt;=3, 0, "-"), "-")</f>
        <v>-</v>
      </c>
      <c r="DQ7" s="97" t="str">
        <f>IF(A7&lt;=①基本情報と建物情報の入力!$G$20, IF(①基本情報と建物情報の入力!H29&gt;=1,  C7, "-"), "-")</f>
        <v>-</v>
      </c>
      <c r="DR7" s="96" t="str">
        <f>IF(A7&lt;=①基本情報と建物情報の入力!$G$20, IF(①基本情報と建物情報の入力!H29&gt;=2, 0, "-"), "-")</f>
        <v>-</v>
      </c>
      <c r="DS7" s="98" t="str">
        <f>IF(A7&lt;=①基本情報と建物情報の入力!$G$20, IF(①基本情報と建物情報の入力!H29&gt;=3, 0, "-"), "-")</f>
        <v>-</v>
      </c>
      <c r="DT7" s="97" t="str">
        <f>IF(A7&lt;=①基本情報と建物情報の入力!$G$20, IF(①基本情報と建物情報の入力!H29&gt;=1, IF(①基本情報と建物情報の入力!H29=1, C7, 0), "-"), "-")</f>
        <v>-</v>
      </c>
      <c r="DU7" s="96" t="str">
        <f>IF(A7&lt;=①基本情報と建物情報の入力!$G$20, IF(①基本情報と建物情報の入力!H29&gt;=2, C7, "-"), "-")</f>
        <v>-</v>
      </c>
      <c r="DV7" s="98" t="str">
        <f>IF(A7&lt;=①基本情報と建物情報の入力!$G$20, IF(①基本情報と建物情報の入力!H29&gt;=3, 0, "-"), "-")</f>
        <v>-</v>
      </c>
      <c r="DW7" s="97" t="str">
        <f>IF(A7&lt;=①基本情報と建物情報の入力!$G$20, IF(①基本情報と建物情報の入力!H29&gt;=1, IF(①基本情報と建物情報の入力!H29=1, C7, 0), "-"), "-")</f>
        <v>-</v>
      </c>
      <c r="DX7" s="96" t="str">
        <f>IF(A7&lt;=①基本情報と建物情報の入力!$G$20, IF(①基本情報と建物情報の入力!H29&gt;=2, C7, "-"), "-")</f>
        <v>-</v>
      </c>
      <c r="DY7" s="98" t="str">
        <f>IF(A7&lt;=①基本情報と建物情報の入力!$G$20, IF(①基本情報と建物情報の入力!H29&gt;=3, 0, "-"), "-")</f>
        <v>-</v>
      </c>
      <c r="DZ7" s="97" t="str">
        <f>IF(A7&lt;=①基本情報と建物情報の入力!$G$20, IF(①基本情報と建物情報の入力!H29&gt;=1, 0, "-"), "-")</f>
        <v>-</v>
      </c>
      <c r="EA7" s="96" t="str">
        <f>IF(A7&lt;=①基本情報と建物情報の入力!$G$20, IF(①基本情報と建物情報の入力!H29&gt;=2, IF(①基本情報と建物情報の入力!H29=1, 0, C7), "-"), "-")</f>
        <v>-</v>
      </c>
      <c r="EB7" s="98" t="str">
        <f>IF(A7&lt;=①基本情報と建物情報の入力!$G$20, IF(①基本情報と建物情報の入力!H29&gt;=3, IF(①基本情報と建物情報の入力!H29=1, 0, C7), "-"), "-")</f>
        <v>-</v>
      </c>
      <c r="EC7" s="97" t="str">
        <f>IF(A7&lt;=①基本情報と建物情報の入力!$G$20, IF(①基本情報と建物情報の入力!H29&gt;=1, IF(①基本情報と建物情報の入力!H29=1, 0, C7), "-"), "-")</f>
        <v>-</v>
      </c>
      <c r="ED7" s="96" t="str">
        <f>IF(A7&lt;=①基本情報と建物情報の入力!$G$20, IF(①基本情報と建物情報の入力!H29&gt;=2, 0, "-"), "-")</f>
        <v>-</v>
      </c>
      <c r="EE7" s="98" t="str">
        <f>IF(A7&lt;=①基本情報と建物情報の入力!$G$20, IF(①基本情報と建物情報の入力!H29&gt;=3, IF(①基本情報と建物情報の入力!H29=1, 0, C7), "-"), "-")</f>
        <v>-</v>
      </c>
      <c r="EF7" s="97" t="str">
        <f>IF(A7&lt;=①基本情報と建物情報の入力!$G$20, IF(①基本情報と建物情報の入力!H29&gt;=1, 0, "-"), "-")</f>
        <v>-</v>
      </c>
      <c r="EG7" s="96" t="str">
        <f>IF(A7&lt;=①基本情報と建物情報の入力!$G$20, IF(①基本情報と建物情報の入力!H29&gt;=2, IF(①基本情報と建物情報の入力!H29=1, 0, C7), "-"), "-")</f>
        <v>-</v>
      </c>
      <c r="EH7" s="98" t="str">
        <f>IF(A7&lt;=①基本情報と建物情報の入力!$G$20, IF(①基本情報と建物情報の入力!H29&gt;=3, IF(①基本情報と建物情報の入力!H29=1, 0, C7), "-"), "-")</f>
        <v>-</v>
      </c>
      <c r="EI7" s="96" t="str">
        <f>IF(A7&lt;=①基本情報と建物情報の入力!$G$20, IF(①基本情報と建物情報の入力!H29&gt;=1, IF(①基本情報と建物情報の入力!H29=1, 0, C7), "-"), "-")</f>
        <v>-</v>
      </c>
      <c r="EJ7" s="96" t="str">
        <f>IF(A7&lt;=①基本情報と建物情報の入力!$G$20, IF(①基本情報と建物情報の入力!H29&gt;=2, 0, "-"), "-")</f>
        <v>-</v>
      </c>
      <c r="EK7" s="96" t="str">
        <f>IF(A7&lt;=①基本情報と建物情報の入力!$G$20, IF(①基本情報と建物情報の入力!H29&gt;=3, IF(①基本情報と建物情報の入力!H29=1, 0, C7), "-"), "-")</f>
        <v>-</v>
      </c>
      <c r="EL7" s="97" t="str">
        <f>IF(A7&lt;=①基本情報と建物情報の入力!$G$20, IF(①基本情報と建物情報の入力!H29&gt;=1, C7*D7/①基本情報と建物情報の入力!H29/20, "-"), "-")</f>
        <v>-</v>
      </c>
      <c r="EM7" s="96" t="str">
        <f>IF(A7&lt;=①基本情報と建物情報の入力!$G$20, IF(①基本情報と建物情報の入力!H29&gt;=2, C7*D7/①基本情報と建物情報の入力!H29/20, "-"), "-")</f>
        <v>-</v>
      </c>
      <c r="EN7" s="98" t="str">
        <f>IF(A7&lt;=①基本情報と建物情報の入力!$G$20, IF(①基本情報と建物情報の入力!H29&gt;=3, C7*D7/①基本情報と建物情報の入力!H29/20, "-"), "-")</f>
        <v>-</v>
      </c>
      <c r="EO7" s="97" t="str">
        <f>IF(A7&lt;=①基本情報と建物情報の入力!$G$20, IF(①基本情報と建物情報の入力!H29&gt;=1, C7*E7/20, "-"), "-")</f>
        <v>-</v>
      </c>
      <c r="EP7" s="96" t="str">
        <f>IF(A7&lt;=①基本情報と建物情報の入力!$G$20, IF(①基本情報と建物情報の入力!H29&gt;=2, 0, "-"), "-")</f>
        <v>-</v>
      </c>
      <c r="EQ7" s="98" t="str">
        <f>IF(A7&lt;=①基本情報と建物情報の入力!$G$20, IF(①基本情報と建物情報の入力!H29&gt;=3, 0, "-"), "-")</f>
        <v>-</v>
      </c>
      <c r="ER7" s="97" t="str">
        <f>IF(A7&lt;=①基本情報と建物情報の入力!$G$20, IF(①基本情報と建物情報の入力!H29&gt;=1, C7*D7/①基本情報と建物情報の入力!H29/20, "-"), "-")</f>
        <v>-</v>
      </c>
      <c r="ES7" s="96" t="str">
        <f>IF(A7&lt;=①基本情報と建物情報の入力!$G$20, IF(①基本情報と建物情報の入力!H29&gt;=2, C7*D7/①基本情報と建物情報の入力!H29/20, "-"), "-")</f>
        <v>-</v>
      </c>
      <c r="ET7" s="98" t="str">
        <f>IF(A7&lt;=①基本情報と建物情報の入力!$G$20, IF(①基本情報と建物情報の入力!H29&gt;=3, C7*D7/①基本情報と建物情報の入力!H29/20, "-"), "-")</f>
        <v>-</v>
      </c>
      <c r="EU7" s="97" t="str">
        <f>IF(A7&lt;=①基本情報と建物情報の入力!$G$20, IF(①基本情報と建物情報の入力!H29&gt;=1, IF(①基本情報と建物情報の入力!H29=1, C7*E7/20, 0), "-"), "-")</f>
        <v>-</v>
      </c>
      <c r="EV7" s="96" t="str">
        <f>IF(A7&lt;=①基本情報と建物情報の入力!$G$20, IF(①基本情報と建物情報の入力!H29&gt;=2, C7*E7/20, "-"), "-")</f>
        <v>-</v>
      </c>
      <c r="EW7" s="98" t="str">
        <f>IF(A7&lt;=①基本情報と建物情報の入力!$G$20, IF(①基本情報と建物情報の入力!H29&gt;=3, 0, "-"), "-")</f>
        <v>-</v>
      </c>
      <c r="EX7" s="97" t="str">
        <f>IF(A7&lt;=①基本情報と建物情報の入力!$G$20, IF(①基本情報と建物情報の入力!H29&gt;=1, IF(A7=①基本情報と建物情報の入力!$G$20, 0, IF(AND(W7=0, G8=0), D7/①基本情報と建物情報の入力!H29, 0)), "-"), "-")</f>
        <v>-</v>
      </c>
      <c r="EY7" s="96" t="str">
        <f>IF(A7&lt;=①基本情報と建物情報の入力!$G$20, IF(①基本情報と建物情報の入力!H29&gt;=2, IF(A7=①基本情報と建物情報の入力!$G$20, 0, IF(AND(X7=0, G8=0), D7/①基本情報と建物情報の入力!H29, 0)), "-"), "-")</f>
        <v>-</v>
      </c>
      <c r="EZ7" s="98" t="str">
        <f>IF(A7&lt;=①基本情報と建物情報の入力!$G$20, IF(①基本情報と建物情報の入力!H29&gt;=3, IF(A7=①基本情報と建物情報の入力!$G$20, 0, IF(AND(Y7=0, G8=0), D7/①基本情報と建物情報の入力!H29, 0)), "-"), "-")</f>
        <v>-</v>
      </c>
      <c r="FA7" s="211" t="str">
        <f>IF(A7&lt;=①基本情報と建物情報の入力!$G$20, IF(①基本情報と建物情報の入力!H29&gt;=1, 0, "-"), "-")</f>
        <v>-</v>
      </c>
      <c r="FB7" s="212" t="str">
        <f>IF(A7&lt;=①基本情報と建物情報の入力!$G$20, IF(①基本情報と建物情報の入力!H29&gt;=2, 0, "-"), "-")</f>
        <v>-</v>
      </c>
      <c r="FC7" s="213" t="str">
        <f>IF(A7&lt;=①基本情報と建物情報の入力!$G$20, IF(①基本情報と建物情報の入力!H29&gt;=3, 0, "-"), "-")</f>
        <v>-</v>
      </c>
      <c r="FD7" s="97" t="str">
        <f>IF(A7&lt;=①基本情報と建物情報の入力!$G$20, IF(①基本情報と建物情報の入力!H29&gt;=1, IF(A7=①基本情報と建物情報の入力!$G$20, 0, E7-F7/D7), "-"), "-")</f>
        <v>-</v>
      </c>
      <c r="FE7" s="96" t="str">
        <f>IF(A7&lt;=①基本情報と建物情報の入力!$G$20, IF(①基本情報と建物情報の入力!H29&gt;=2, 0, "-"), "-")</f>
        <v>-</v>
      </c>
      <c r="FF7" s="98" t="str">
        <f>IF(A7&lt;=①基本情報と建物情報の入力!$G$20, IF(①基本情報と建物情報の入力!H29&gt;=3, 0, "-"), "-")</f>
        <v>-</v>
      </c>
      <c r="FG7" s="97" t="str">
        <f>IF(A7&lt;=①基本情報と建物情報の入力!$G$20, IF(①基本情報と建物情報の入力!H29&gt;=1, IF(A7=1, 0, E7-G7/D7), "-"), "-")</f>
        <v>-</v>
      </c>
      <c r="FH7" s="96" t="str">
        <f>IF(A7&lt;=①基本情報と建物情報の入力!$G$20, IF(①基本情報と建物情報の入力!H29&gt;=2, 0, "-"), "-")</f>
        <v>-</v>
      </c>
      <c r="FI7" s="98" t="str">
        <f>IF(A7&lt;=①基本情報と建物情報の入力!$G$20, IF(①基本情報と建物情報の入力!H29&gt;=3, 0, "-"), "-")</f>
        <v>-</v>
      </c>
      <c r="FJ7" s="97" t="str">
        <f>IF(A7&lt;=①基本情報と建物情報の入力!$G$20, IF(①基本情報と建物情報の入力!H29&gt;=1, IF(A7=①基本情報と建物情報の入力!$G$20, 0, D7/①基本情報と建物情報の入力!H29), "-"), "-")</f>
        <v>-</v>
      </c>
      <c r="FK7" s="96" t="str">
        <f>IF(A7&lt;=①基本情報と建物情報の入力!$G$20, IF(①基本情報と建物情報の入力!H29&gt;=2, IF(A7=①基本情報と建物情報の入力!$G$20, 0, D7/①基本情報と建物情報の入力!H29), "-"), "-")</f>
        <v>-</v>
      </c>
      <c r="FL7" s="98" t="str">
        <f>IF(A7&lt;=①基本情報と建物情報の入力!$G$20, IF(①基本情報と建物情報の入力!H29&gt;=3, IF(A7=①基本情報と建物情報の入力!$G$20, 0, D7/①基本情報と建物情報の入力!H29), "-"), "-")</f>
        <v>-</v>
      </c>
      <c r="FM7" s="97" t="str">
        <f>IF(A7&lt;=①基本情報と建物情報の入力!$G$20, IF(①基本情報と建物情報の入力!H29&gt;=1, IF(A7=1, 0, D7/①基本情報と建物情報の入力!H29), "-"), "-")</f>
        <v>-</v>
      </c>
      <c r="FN7" s="96" t="str">
        <f>IF(A7&lt;=①基本情報と建物情報の入力!$G$20, IF(①基本情報と建物情報の入力!H29&gt;=2, IF(A7=1, 0, D7/①基本情報と建物情報の入力!H29), "-"), "-")</f>
        <v>-</v>
      </c>
      <c r="FO7" s="98" t="str">
        <f>IF(A7&lt;=①基本情報と建物情報の入力!$G$20, IF(①基本情報と建物情報の入力!H29&gt;=3, IF(A7=1, 0, D7/①基本情報と建物情報の入力!H29), "-"), "-")</f>
        <v>-</v>
      </c>
      <c r="FP7" s="97" t="str">
        <f>IF(A7&lt;=①基本情報と建物情報の入力!$G$20, IF(①基本情報と建物情報の入力!H29&gt;=1, IF(A7=①基本情報と建物情報の入力!$G$20, 0, IF(①基本情報と建物情報の入力!H29=1, E7-F7/D7, 0)), "-"), "-")</f>
        <v>-</v>
      </c>
      <c r="FQ7" s="96" t="str">
        <f>IF(A7&lt;=①基本情報と建物情報の入力!$G$20, IF(①基本情報と建物情報の入力!H29&gt;=2, IF(A7=①基本情報と建物情報の入力!$G$20, 0, E7-F7/D7), "-"), "-")</f>
        <v>-</v>
      </c>
      <c r="FR7" s="98" t="str">
        <f>IF(A7&lt;=①基本情報と建物情報の入力!$G$20, IF(①基本情報と建物情報の入力!H29&gt;=3, 0, "-"), "-")</f>
        <v>-</v>
      </c>
      <c r="FS7" s="97" t="str">
        <f>IF(A7&lt;=①基本情報と建物情報の入力!$G$20, IF(①基本情報と建物情報の入力!H29&gt;=1, IF(A7=1, 0, IF(①基本情報と建物情報の入力!H29=1, E7-G7/D7, 0)), "-"), "-")</f>
        <v>-</v>
      </c>
      <c r="FT7" s="96" t="str">
        <f>IF(A7&lt;=①基本情報と建物情報の入力!$G$20, IF(①基本情報と建物情報の入力!H29&gt;=2, IF(A7=1, 0, E7-G7/D7), "-"), "-")</f>
        <v>-</v>
      </c>
      <c r="FU7" s="98" t="str">
        <f>IF(A7&lt;=①基本情報と建物情報の入力!$G$20, IF(①基本情報と建物情報の入力!H29&gt;=3, 0, "-"), "-")</f>
        <v>-</v>
      </c>
      <c r="FV7" s="97" t="str">
        <f>IF(A7&lt;=①基本情報と建物情報の入力!$G$20, IF(①基本情報と建物情報の入力!H29&gt;=1, IF(A7=1, D7/①基本情報と建物情報の入力!H29, 0), "-"), "-")</f>
        <v>-</v>
      </c>
      <c r="FW7" s="96" t="str">
        <f>IF(A7&lt;=①基本情報と建物情報の入力!$G$20, IF(①基本情報と建物情報の入力!H29&gt;=2, IF(A7=1, D7/①基本情報と建物情報の入力!H29, 0), "-"), "-")</f>
        <v>-</v>
      </c>
      <c r="FX7" s="98" t="str">
        <f>IF(A7&lt;=①基本情報と建物情報の入力!$G$20, IF(①基本情報と建物情報の入力!H29&gt;=3, IF(A7=1, D7/①基本情報と建物情報の入力!H29, 0), "-"), "-")</f>
        <v>-</v>
      </c>
      <c r="FY7" s="97" t="str">
        <f>IF(A7&lt;=①基本情報と建物情報の入力!$G$20, IF(①基本情報と建物情報の入力!H29&gt;=1, IF(A7=1, E7, 0), "-"), "-")</f>
        <v>-</v>
      </c>
      <c r="FZ7" s="96" t="str">
        <f>IF(A7&lt;=①基本情報と建物情報の入力!$G$20, IF(①基本情報と建物情報の入力!H29&gt;=2, 0, "-"), "-")</f>
        <v>-</v>
      </c>
      <c r="GA7" s="98" t="str">
        <f>IF(A7&lt;=①基本情報と建物情報の入力!$G$20, IF(①基本情報と建物情報の入力!H29&gt;=3, 0, "-"), "-")</f>
        <v>-</v>
      </c>
      <c r="GB7" s="97" t="str">
        <f>IF(A7&lt;=①基本情報と建物情報の入力!$G$20, IF(①基本情報と建物情報の入力!H29&gt;=1, IF(A7=1, D7/①基本情報と建物情報の入力!H29, 0), "-"), "-")</f>
        <v>-</v>
      </c>
      <c r="GC7" s="96" t="str">
        <f>IF(A7&lt;=①基本情報と建物情報の入力!$G$20, IF(①基本情報と建物情報の入力!H29&gt;=2, IF(A7=1, D7/①基本情報と建物情報の入力!H29, 0), "-"), "-")</f>
        <v>-</v>
      </c>
      <c r="GD7" s="98" t="str">
        <f>IF(A7&lt;=①基本情報と建物情報の入力!$G$20, IF(①基本情報と建物情報の入力!H29&gt;=3, IF(A7=1, D7/①基本情報と建物情報の入力!H29, 0), "-"), "-")</f>
        <v>-</v>
      </c>
      <c r="GE7" s="97" t="str">
        <f>IF(A7&lt;=①基本情報と建物情報の入力!$G$20, IF(①基本情報と建物情報の入力!H29&gt;=1, IF(A7=1, IF(①基本情報と建物情報の入力!H29=1, E7, 0), 0), "-"), "-")</f>
        <v>-</v>
      </c>
      <c r="GF7" s="96" t="str">
        <f>IF(A7&lt;=①基本情報と建物情報の入力!$G$20, IF(①基本情報と建物情報の入力!H29&gt;=2, IF(A7=1, E7, 0), "-"), "-")</f>
        <v>-</v>
      </c>
      <c r="GG7" s="98" t="str">
        <f>IF(A7&lt;=①基本情報と建物情報の入力!$G$20, IF(①基本情報と建物情報の入力!H29&gt;=3, 0, "-"), "-")</f>
        <v>-</v>
      </c>
      <c r="GH7" s="97" t="str">
        <f>IF(A7&lt;=①基本情報と建物情報の入力!$G$20, IF(①基本情報と建物情報の入力!H29&gt;=1, IF(G7=0, 0, D7/①基本情報と建物情報の入力!H29), "-"), "-")</f>
        <v>-</v>
      </c>
      <c r="GI7" s="96" t="str">
        <f>IF(A7&lt;=①基本情報と建物情報の入力!$G$20, IF(①基本情報と建物情報の入力!H29&gt;=2, IF(G7=0, 0, D7/①基本情報と建物情報の入力!H29), "-"), "-")</f>
        <v>-</v>
      </c>
      <c r="GJ7" s="98" t="str">
        <f>IF(A7&lt;=①基本情報と建物情報の入力!$G$20, IF(①基本情報と建物情報の入力!H29&gt;=3, IF(G7=0, 0, D7/①基本情報と建物情報の入力!H29), "-"), "-")</f>
        <v>-</v>
      </c>
      <c r="GK7" s="97" t="str">
        <f>IF(A7&lt;=①基本情報と建物情報の入力!$G$20, IF(①基本情報と建物情報の入力!H29&gt;=1, G7/D7, "-"), "-")</f>
        <v>-</v>
      </c>
      <c r="GL7" s="96" t="str">
        <f>IF(A7&lt;=①基本情報と建物情報の入力!$G$20, IF(①基本情報と建物情報の入力!H29&gt;=2, 0, "-"), "-")</f>
        <v>-</v>
      </c>
      <c r="GM7" s="98" t="str">
        <f>IF(A7&lt;=①基本情報と建物情報の入力!$G$20, IF(①基本情報と建物情報の入力!H29&gt;=3, 0, "-"), "-")</f>
        <v>-</v>
      </c>
      <c r="GN7" s="96" t="str">
        <f>IF(A7&lt;=①基本情報と建物情報の入力!$G$20, IF(①基本情報と建物情報の入力!H29&gt;=1, 0, "-"), "-")</f>
        <v>-</v>
      </c>
      <c r="GO7" s="96" t="str">
        <f>IF(A7&lt;=①基本情報と建物情報の入力!$G$20, IF(①基本情報と建物情報の入力!H29&gt;=2, 0, "-"), "-")</f>
        <v>-</v>
      </c>
      <c r="GP7" s="96" t="str">
        <f>IF(A7&lt;=①基本情報と建物情報の入力!$G$20, IF(①基本情報と建物情報の入力!H29&gt;=3, 0, "-"), "-")</f>
        <v>-</v>
      </c>
      <c r="GQ7" s="97" t="str">
        <f>IF(A7&lt;=①基本情報と建物情報の入力!$G$20, IF(①基本情報と建物情報の入力!H29&gt;=1, IF(①基本情報と建物情報の入力!H29=1, G7/D7, 0), "-"), "-")</f>
        <v>-</v>
      </c>
      <c r="GR7" s="96" t="str">
        <f>IF(A7&lt;=①基本情報と建物情報の入力!$G$20, IF(①基本情報と建物情報の入力!H29&gt;=2, G7/D7, "-"), "-")</f>
        <v>-</v>
      </c>
      <c r="GS7" s="98" t="str">
        <f>IF(A7&lt;=①基本情報と建物情報の入力!$G$20, IF(①基本情報と建物情報の入力!H29&gt;=3, 0, "-"), "-")</f>
        <v>-</v>
      </c>
      <c r="GT7" s="97" t="str">
        <f>IF(A7&lt;=①基本情報と建物情報の入力!$G$20, IF(①基本情報と建物情報の入力!H29&gt;=1, IF(OR(G8=0,A7=①基本情報と建物情報の入力!$G$20), 0, D7/①基本情報と建物情報の入力!H29), "-"), "-")</f>
        <v>-</v>
      </c>
      <c r="GU7" s="96" t="str">
        <f>IF(A7&lt;=①基本情報と建物情報の入力!$G$20, IF(①基本情報と建物情報の入力!H29&gt;=2, IF(OR(G8=0,A7=①基本情報と建物情報の入力!$G$20), 0, D7/①基本情報と建物情報の入力!H29), "-"), "-")</f>
        <v>-</v>
      </c>
      <c r="GV7" s="98" t="str">
        <f>IF(A7&lt;=①基本情報と建物情報の入力!$G$20, IF(①基本情報と建物情報の入力!H29&gt;=3, IF(OR(G8=0,A7=①基本情報と建物情報の入力!$G$20), 0, D7/①基本情報と建物情報の入力!H29), "-"), "-")</f>
        <v>-</v>
      </c>
      <c r="GW7" s="97" t="str">
        <f>IF(A7&lt;=①基本情報と建物情報の入力!$G$20, IF(①基本情報と建物情報の入力!H29&gt;=1, IF(G7=0, 0, D7/①基本情報と建物情報の入力!H29), "-"), "-")</f>
        <v>-</v>
      </c>
      <c r="GX7" s="96" t="str">
        <f>IF(A7&lt;=①基本情報と建物情報の入力!$G$20, IF(①基本情報と建物情報の入力!H29&gt;=2, IF(G7=0, 0, D7/①基本情報と建物情報の入力!H29), "-"), "-")</f>
        <v>-</v>
      </c>
      <c r="GY7" s="98" t="str">
        <f>IF(A7&lt;=①基本情報と建物情報の入力!$G$20, IF(①基本情報と建物情報の入力!H29&gt;=3, IF(G7=0, 0, D7/①基本情報と建物情報の入力!H29), "-"), "-")</f>
        <v>-</v>
      </c>
      <c r="GZ7" s="97" t="str">
        <f>IF(A7&lt;=①基本情報と建物情報の入力!$G$20, IF(①基本情報と建物情報の入力!H29&gt;=1, 0, "-"), "-")</f>
        <v>-</v>
      </c>
      <c r="HA7" s="96" t="str">
        <f>IF(A7&lt;=①基本情報と建物情報の入力!$G$20, IF(①基本情報と建物情報の入力!H29&gt;=2, IF(OR(①基本情報と建物情報の入力!H29=1,A7&lt;&gt;1), 0, E7), "-"), "-")</f>
        <v>-</v>
      </c>
      <c r="HB7" s="98" t="str">
        <f>IF(A7&lt;=①基本情報と建物情報の入力!$G$20, IF(①基本情報と建物情報の入力!H29&gt;=3, IF(OR(①基本情報と建物情報の入力!H29=1,A7&lt;&gt;1), 0, E7), "-"), "-")</f>
        <v>-</v>
      </c>
      <c r="HC7" s="97" t="str">
        <f>IF(A7&lt;=①基本情報と建物情報の入力!$G$20, IF(①基本情報と建物情報の入力!H29&gt;=1, IF(OR(①基本情報と建物情報の入力!H29=1,A7&lt;&gt;1), 0, E7), "-"), "-")</f>
        <v>-</v>
      </c>
      <c r="HD7" s="96" t="str">
        <f>IF(A7&lt;=①基本情報と建物情報の入力!$G$20, IF(①基本情報と建物情報の入力!H29&gt;=2, 0, "-"), "-")</f>
        <v>-</v>
      </c>
      <c r="HE7" s="98" t="str">
        <f>IF(A7&lt;=①基本情報と建物情報の入力!$G$20, IF(①基本情報と建物情報の入力!H29&gt;=3, IF(OR(①基本情報と建物情報の入力!H29=1,A7&lt;&gt;1), 0, E7), "-"), "-")</f>
        <v>-</v>
      </c>
      <c r="HF7" s="97" t="str">
        <f>IF(A7&lt;=①基本情報と建物情報の入力!$G$20, IF(①基本情報と建物情報の入力!H29&gt;=1, IF(A7=1, E7*(D7/①基本情報と建物情報の入力!H29/20), 0), "-"), "-")</f>
        <v>-</v>
      </c>
      <c r="HG7" s="96" t="str">
        <f>IF(A7&lt;=①基本情報と建物情報の入力!$G$20, IF(①基本情報と建物情報の入力!H29&gt;=2, IF(A7=1, E7*(D7/①基本情報と建物情報の入力!H29/20), 0), "-"), "-")</f>
        <v>-</v>
      </c>
      <c r="HH7" s="98" t="str">
        <f>IF(A7&lt;=①基本情報と建物情報の入力!$G$20, IF(①基本情報と建物情報の入力!H29&gt;=3, IF(A7=1, E7*(D7/①基本情報と建物情報の入力!H29/20), 0), "-"), "-")</f>
        <v>-</v>
      </c>
      <c r="HI7" s="97" t="str">
        <f>IF(A7&lt;=①基本情報と建物情報の入力!$G$20, IF(①基本情報と建物情報の入力!H29&gt;=1, IF(A7=1, D7*(E7/①基本情報と建物情報の入力!H29/20), 0), "-"), "-")</f>
        <v>-</v>
      </c>
      <c r="HJ7" s="96" t="str">
        <f>IF(A7&lt;=①基本情報と建物情報の入力!$G$20, IF(①基本情報と建物情報の入力!H29&gt;=2, IF(A7=1, D7*(E7/①基本情報と建物情報の入力!H29/20), 0), "-"), "-")</f>
        <v>-</v>
      </c>
      <c r="HK7" s="98" t="str">
        <f>IF(A7&lt;=①基本情報と建物情報の入力!$G$20, IF(①基本情報と建物情報の入力!H29&gt;=3, IF(A7=1, D7*(E7/①基本情報と建物情報の入力!H29/20), 0), "-"), "-")</f>
        <v>-</v>
      </c>
      <c r="HL7" s="97" t="str">
        <f>IF(A7&lt;=①基本情報と建物情報の入力!$G$20, IF(①基本情報と建物情報の入力!H29&gt;=1, 0, "-"), "-")</f>
        <v>-</v>
      </c>
      <c r="HM7" s="96" t="str">
        <f>IF(A7&lt;=①基本情報と建物情報の入力!$G$20, IF(①基本情報と建物情報の入力!H29&gt;=2, IF(①基本情報と建物情報の入力!H29=1, 0, G7/D7), "-"), "-")</f>
        <v>-</v>
      </c>
      <c r="HN7" s="98" t="str">
        <f>IF(A7&lt;=①基本情報と建物情報の入力!$G$20, IF(①基本情報と建物情報の入力!H29&gt;=3, IF(①基本情報と建物情報の入力!H29=1, 0, G7/D7), "-"), "-")</f>
        <v>-</v>
      </c>
      <c r="HO7" s="97" t="str">
        <f>IF(A7&lt;=①基本情報と建物情報の入力!$G$20, IF(①基本情報と建物情報の入力!H29&gt;=1, IF(①基本情報と建物情報の入力!H29=1, 0, G7/D7), "-"), "-")</f>
        <v>-</v>
      </c>
      <c r="HP7" s="96" t="str">
        <f>IF(A7&lt;=①基本情報と建物情報の入力!$G$20, IF(①基本情報と建物情報の入力!H29&gt;=2, 0, "-"), "-")</f>
        <v>-</v>
      </c>
      <c r="HQ7" s="98" t="str">
        <f>IF(A7&lt;=①基本情報と建物情報の入力!$G$20, IF(①基本情報と建物情報の入力!H29&gt;=3, IF(①基本情報と建物情報の入力!H29=1, 0, G7/D7), "-"), "-")</f>
        <v>-</v>
      </c>
      <c r="HR7" s="97" t="str">
        <f>IF(A7&lt;=①基本情報と建物情報の入力!$G$20, IF(①基本情報と建物情報の入力!H29&gt;=1, (G7/D7)*(D7/①基本情報と建物情報の入力!H29/20), "-"), "-")</f>
        <v>-</v>
      </c>
      <c r="HS7" s="96" t="str">
        <f>IF(A7&lt;=①基本情報と建物情報の入力!$G$20, IF(①基本情報と建物情報の入力!H29&gt;=2, (G7/D7)*(D7/①基本情報と建物情報の入力!H29/20), "-"), "-")</f>
        <v>-</v>
      </c>
      <c r="HT7" s="98" t="str">
        <f>IF(A7&lt;=①基本情報と建物情報の入力!$G$20, IF(①基本情報と建物情報の入力!H29&gt;=3, (G7/D7)*(D7/①基本情報と建物情報の入力!H29/20), "-"), "-")</f>
        <v>-</v>
      </c>
      <c r="HU7" s="97" t="str">
        <f>IF(A7&lt;=①基本情報と建物情報の入力!$G$20, IF(①基本情報と建物情報の入力!H29&gt;=1, (D7/①基本情報と建物情報の入力!H29)*(G7/D7/20), "-"), "-")</f>
        <v>-</v>
      </c>
      <c r="HV7" s="96" t="str">
        <f>IF(A7&lt;=①基本情報と建物情報の入力!$G$20, IF(①基本情報と建物情報の入力!H29&gt;=2, (D7/①基本情報と建物情報の入力!H29)*(G7/D7/20), "-"), "-")</f>
        <v>-</v>
      </c>
      <c r="HW7" s="98" t="str">
        <f>IF(A7&lt;=①基本情報と建物情報の入力!$G$20, IF(①基本情報と建物情報の入力!H29&gt;=3, (D7/①基本情報と建物情報の入力!H29)*(G7/D7/20), "-"), "-")</f>
        <v>-</v>
      </c>
      <c r="HX7" s="99"/>
      <c r="HY7" s="203" t="str">
        <f>IF($A7&lt;=①基本情報と建物情報の入力!$G$20, IF(①基本情報と建物情報の入力!$H29&gt;=1, SUM(W7,CF7,Z7,BZ7,CC7,AD7,AG7,AJ7,AM7,AP7,AS7,AV7,AY7,BB7,BE7,BH7,BK7,BN7,BQ7,BT7,BW7),"-"),"-")</f>
        <v>-</v>
      </c>
      <c r="HZ7" s="203" t="str">
        <f>IF($A7&lt;=①基本情報と建物情報の入力!$G$20, IF(①基本情報と建物情報の入力!$H29&gt;=2, SUM(X7,CG7,AA7,CA7,CD7,AE7,AH7,AK7,AN7,AQ7,AT7,AW7,AZ7,BC7,BF7,BI7,BL7,BO7,BR7,BU7,BX7),"-"),"-")</f>
        <v>-</v>
      </c>
      <c r="IA7" s="203" t="str">
        <f>IF($A7&lt;=①基本情報と建物情報の入力!$G$20, IF(①基本情報と建物情報の入力!$H29&gt;=3, SUM(Y7,CH7,AB7,CB7,CE7,AF7,AI7,AL7,AO7,AR7,AU7,AX7,BA7,BD7,BG7,BJ7,BM7,BP7,BS7,BV7,BY7),"-"),"-")</f>
        <v>-</v>
      </c>
      <c r="IB7" s="99"/>
      <c r="IC7" s="96" t="str">
        <f>IF($A7&lt;=①基本情報と建物情報の入力!$G$20, ①基本情報と建物情報の入力!H$62, "-")</f>
        <v>-</v>
      </c>
      <c r="ID7" s="96" t="str">
        <f>IF(A7&lt;=①基本情報と建物情報の入力!$G$20, ①基本情報と建物情報の入力!$H$66/(2*(0.09-0.15)*①基本情報と建物情報の入力!$H$66+1),"-")</f>
        <v>-</v>
      </c>
      <c r="IE7" s="96" t="str">
        <f>IF($A7&lt;=①基本情報と建物情報の入力!$G$20, ①基本情報と建物情報の入力!H$64, "-")</f>
        <v>-</v>
      </c>
      <c r="IF7" s="96" t="str">
        <f>IF($A7&lt;=①基本情報と建物情報の入力!$G$20, ①基本情報と建物情報の入力!H$63, "-")</f>
        <v>-</v>
      </c>
      <c r="IG7" s="96" t="str">
        <f>IF($A7&lt;=①基本情報と建物情報の入力!$G$20, ①基本情報と建物情報の入力!H$66, "-")</f>
        <v>-</v>
      </c>
      <c r="IH7" s="96" t="str">
        <f>IF($A7&lt;=①基本情報と建物情報の入力!$G$20, ①基本情報と建物情報の入力!H$61, "-")</f>
        <v>-</v>
      </c>
      <c r="II7" s="96" t="str">
        <f>IF($A7&lt;=①基本情報と建物情報の入力!$G$20, ①基本情報と建物情報の入力!H$65, "-")</f>
        <v>-</v>
      </c>
      <c r="IJ7" s="96" t="str">
        <f>IF($A7&lt;=①基本情報と建物情報の入力!$G$20, ①基本情報と建物情報の入力!H$67, "-")</f>
        <v>-</v>
      </c>
      <c r="IK7" s="98" t="str">
        <f>IF($A7&lt;=①基本情報と建物情報の入力!$G$20, 4.65, "-")</f>
        <v>-</v>
      </c>
      <c r="IL7" s="99"/>
      <c r="IM7" s="97" t="str">
        <f t="array" ref="IM7">IF($A7&lt;=①基本情報と建物情報の入力!$G$20,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7" s="96" t="str">
        <f t="array" ref="IN7">IF($A7&lt;=①基本情報と建物情報の入力!$G$20,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7" s="96" t="str">
        <f t="array" ref="IO7">IF($A7&lt;=①基本情報と建物情報の入力!$G$20,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7" s="96" t="str">
        <f>IF($A7&lt;=①基本情報と建物情報の入力!$G$20,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7" s="96" t="str">
        <f t="array" ref="IQ7">IF($A7&lt;=①基本情報と建物情報の入力!$G$20,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7" s="96" t="str">
        <f t="array" ref="IR7">IF($A7&lt;=①基本情報と建物情報の入力!$G$20,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7" s="96" t="str">
        <f t="array" ref="IS7">IF($A7&lt;=①基本情報と建物情報の入力!$G$20,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7" s="96" t="str">
        <f t="array" ref="IT7">IF($A7&lt;=①基本情報と建物情報の入力!$G$20,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7" s="96" t="str">
        <f t="array" ref="IU7">IF($A7&lt;=①基本情報と建物情報の入力!$G$20,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7" s="96" t="str">
        <f t="array" ref="IV7">IF($A7&lt;=①基本情報と建物情報の入力!$G$20,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7" s="98" t="str">
        <f t="array" ref="IW7">IF($A7&lt;=①基本情報と建物情報の入力!$G$20,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7" s="99"/>
      <c r="IY7" s="97" t="str">
        <f>IF($A7&lt;=①基本情報と建物情報の入力!$G$20, 温度差係数!$A$10, "-")</f>
        <v>-</v>
      </c>
      <c r="IZ7" s="96" t="str">
        <f>IF($A7&lt;=①基本情報と建物情報の入力!$G$20,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7" s="96" t="str">
        <f>IF($A7&lt;=①基本情報と建物情報の入力!$G$20, 温度差係数!$B$10, "-")</f>
        <v>-</v>
      </c>
      <c r="JB7" s="98" t="str">
        <f>IF($A7&lt;=①基本情報と建物情報の入力!$G$20, INDEX(温度差係数!$C$10:$J$10, 0, MATCH(①基本情報と建物情報の入力!$G$13, 温度差係数!$C$9:$J$9, 0)), "-")</f>
        <v>-</v>
      </c>
      <c r="JC7" s="99"/>
      <c r="JD7" s="97" t="str">
        <f>IF($A7&lt;=①基本情報と建物情報の入力!$G$20, IF(①基本情報と建物情報の入力!$H29&gt;=1, W7*$IY7*$IC7,"-"),"-")</f>
        <v>-</v>
      </c>
      <c r="JE7" s="96" t="str">
        <f>IF($A7&lt;=①基本情報と建物情報の入力!$G$20, IF(①基本情報と建物情報の入力!$H29&gt;=2, X7*$IY7*$IC7,"-"),"-")</f>
        <v>-</v>
      </c>
      <c r="JF7" s="98" t="str">
        <f>IF($A7&lt;=①基本情報と建物情報の入力!$G$20, IF(①基本情報と建物情報の入力!$H29&gt;=3, Y7*$IY7*$IC7,"-"),"-")</f>
        <v>-</v>
      </c>
      <c r="JG7" s="97" t="str">
        <f>IF($A7&lt;=①基本情報と建物情報の入力!$G$20, IF(①基本情報と建物情報の入力!$H29&gt;=1, CF7*$JB7*$ID7,"-"),"-")</f>
        <v>-</v>
      </c>
      <c r="JH7" s="96" t="str">
        <f>IF($A7&lt;=①基本情報と建物情報の入力!$G$20, IF(①基本情報と建物情報の入力!$H29&gt;=2, CG7*$JB7*$ID7,"-"),"-")</f>
        <v>-</v>
      </c>
      <c r="JI7" s="98" t="str">
        <f>IF($A7&lt;=①基本情報と建物情報の入力!$G$20, IF(①基本情報と建物情報の入力!$H29&gt;=3, CH7*$JB7*$ID7,"-"),"-")</f>
        <v>-</v>
      </c>
      <c r="JJ7" s="97" t="str">
        <f>IF($A7&lt;=①基本情報と建物情報の入力!$G$20, IF(①基本情報と建物情報の入力!$H29&gt;=1, ((BB7+BE7+BK7)*$IY7+BH7*$IZ7)*$IH7,"-"),"-")</f>
        <v>-</v>
      </c>
      <c r="JK7" s="96" t="str">
        <f>IF($A7&lt;=①基本情報と建物情報の入力!$G$20, IF(①基本情報と建物情報の入力!$H29&gt;=2, ((BC7+BF7+BL7)*$IY7+BI7*$IZ7)*$IH7,"-"),"-")</f>
        <v>-</v>
      </c>
      <c r="JL7" s="98" t="str">
        <f>IF($A7&lt;=①基本情報と建物情報の入力!$G$20, IF(①基本情報と建物情報の入力!$H29&gt;=3, ((BD7+BG7+BM7)*$IY7+BJ7*$IZ7)*$IH7,"-"),"-")</f>
        <v>-</v>
      </c>
      <c r="JM7" s="97" t="str">
        <f>IF($A7&lt;=①基本情報と建物情報の入力!$G$20, IF(①基本情報と建物情報の入力!$H29&gt;=1, (BN7+BQ7+BT7+BW7)*$JB7*$II7,"-"),"-")</f>
        <v>-</v>
      </c>
      <c r="JN7" s="96" t="str">
        <f>IF($A7&lt;=①基本情報と建物情報の入力!$G$20, IF(①基本情報と建物情報の入力!$H29&gt;=2, (BO7+BR7+BU7+BX7)*$JB7*$II7,"-"),"-")</f>
        <v>-</v>
      </c>
      <c r="JO7" s="98" t="str">
        <f>IF($A7&lt;=①基本情報と建物情報の入力!$G$20, IF(①基本情報と建物情報の入力!$H29&gt;=3, (BP7+BS7+BV7+BY7)*$JB7*$II7,"-"),"-")</f>
        <v>-</v>
      </c>
      <c r="JP7" s="97" t="str">
        <f>IF($A7&lt;=①基本情報と建物情報の入力!$G$20, IF(①基本情報と建物情報の入力!$H29&gt;=1, ((AD7+AG7+AM7)*$IY7+AJ7*$IZ7)*$IJ7,"-"),"-")</f>
        <v>-</v>
      </c>
      <c r="JQ7" s="96" t="str">
        <f>IF($A7&lt;=①基本情報と建物情報の入力!$G$20, IF(①基本情報と建物情報の入力!$H29&gt;=2, ((AE7+AH7+AN7)*$IY7+AK7*$IZ7)*$IJ7,"-"),"-")</f>
        <v>-</v>
      </c>
      <c r="JR7" s="98" t="str">
        <f>IF($A7&lt;=①基本情報と建物情報の入力!$G$20, IF(①基本情報と建物情報の入力!$H29&gt;=3, ((AF7+AI7+AO7)*$IY7+AL7*$IZ7)*$IJ7,"-"),"-")</f>
        <v>-</v>
      </c>
      <c r="JS7" s="97" t="str">
        <f>IF($A7&lt;=①基本情報と建物情報の入力!$G$20, IF(①基本情報と建物情報の入力!$H29&gt;=1, ((AP7+AS7+AY7)*IY7+AV7*$IZ7)*$IK7,"-"),"-")</f>
        <v>-</v>
      </c>
      <c r="JT7" s="96" t="str">
        <f>IF($A7&lt;=①基本情報と建物情報の入力!$G$20, IF(①基本情報と建物情報の入力!$H29&gt;=2, ((AQ7+AT7+AZ7)*IY7+AW7*$IZ7)*$IK7,"-"),"-")</f>
        <v>-</v>
      </c>
      <c r="JU7" s="98" t="str">
        <f>IF($A7&lt;=①基本情報と建物情報の入力!$G$20, IF(①基本情報と建物情報の入力!$H29&gt;=3, ((AR7+AU7+BA7)*IY7+AX7*$IZ7)*$IK7,"-"),"-")</f>
        <v>-</v>
      </c>
      <c r="JV7" s="97" t="str">
        <f>IF($A7&lt;=①基本情報と建物情報の入力!$G$20, IF(①基本情報と建物情報の入力!$H29&gt;=1, BZ7*$JB7*$IG7,"-"),"-")</f>
        <v>-</v>
      </c>
      <c r="JW7" s="96" t="str">
        <f>IF($A7&lt;=①基本情報と建物情報の入力!$G$20, IF(①基本情報と建物情報の入力!$H29&gt;=2, CA7*$JB7*$IG7,"-"),"-")</f>
        <v>-</v>
      </c>
      <c r="JX7" s="98" t="str">
        <f>IF($A7&lt;=①基本情報と建物情報の入力!$G$20, IF(①基本情報と建物情報の入力!$H29&gt;=3, CB7*$IG7*$JB7,"-"),"-")</f>
        <v>-</v>
      </c>
      <c r="JY7" s="97" t="str">
        <f>IF($A7&lt;=①基本情報と建物情報の入力!$G$20, IF(①基本情報と建物情報の入力!$H29&gt;=1, CC7*$JA7*$IF7,"-"),"-")</f>
        <v>-</v>
      </c>
      <c r="JZ7" s="96" t="str">
        <f>IF($A7&lt;=①基本情報と建物情報の入力!$G$20, IF(①基本情報と建物情報の入力!$H29&gt;=2, CD7*$JA7*$IF7,"-"),"-")</f>
        <v>-</v>
      </c>
      <c r="KA7" s="98" t="str">
        <f>IF($A7&lt;=①基本情報と建物情報の入力!$G$20, IF(①基本情報と建物情報の入力!$H29&gt;=3, CE7*$JA7*$IF7,"-"),"-")</f>
        <v>-</v>
      </c>
      <c r="KB7" s="97" t="str">
        <f>IF($A7&lt;=①基本情報と建物情報の入力!$G$20, IF(①基本情報と建物情報の入力!$H29&gt;=1, Z7*$IY7*$IE7,"-"),"-")</f>
        <v>-</v>
      </c>
      <c r="KC7" s="96" t="str">
        <f>IF($A7&lt;=①基本情報と建物情報の入力!$G$20, IF(①基本情報と建物情報の入力!$H29&gt;=2, AA7*$IY7*$IE7,"-"),"-")</f>
        <v>-</v>
      </c>
      <c r="KD7" s="98" t="str">
        <f>IF($A7&lt;=①基本情報と建物情報の入力!$G$20, IF(①基本情報と建物情報の入力!$H29&gt;=3, AB7*$IY7*$IE7,"-"),"-")</f>
        <v>-</v>
      </c>
      <c r="KE7" s="99"/>
      <c r="KF7" s="97" t="str">
        <f>IF($A7&lt;=①基本情報と建物情報の入力!$G$20, IF(①基本情報と建物情報の入力!$H29&gt;=1, (CJ7+CM7+CP7+CS7)*$IY7*$IM7,"-"),"-")</f>
        <v>-</v>
      </c>
      <c r="KG7" s="96" t="str">
        <f>IF($A7&lt;=①基本情報と建物情報の入力!$G$20, IF(①基本情報と建物情報の入力!$H29&gt;=2, (CK7+CN7+CQ7+CT7)*$IY7*$IM7,"-"),"-")</f>
        <v>-</v>
      </c>
      <c r="KH7" s="98" t="str">
        <f>IF($A7&lt;=①基本情報と建物情報の入力!$G$20, IF(①基本情報と建物情報の入力!$H29&gt;=3, (CL7+CO7+CR7+CU7)*$IY7*$IM7,"-"),"-")</f>
        <v>-</v>
      </c>
      <c r="KI7" s="97" t="str">
        <f>IF($A7&lt;=①基本情報と建物情報の入力!$G$20, IF(①基本情報と建物情報の入力!$H29&gt;=1, (CV7+CY7)*$IY7*$IN7/2,"-"),"-")</f>
        <v>-</v>
      </c>
      <c r="KJ7" s="96" t="str">
        <f>IF($A7&lt;=①基本情報と建物情報の入力!$G$20, IF(①基本情報と建物情報の入力!$H29&gt;=2, (CW7+CZ7)*$IY7*$IN7/2,"-"),"-")</f>
        <v>-</v>
      </c>
      <c r="KK7" s="98" t="str">
        <f>IF($A7&lt;=①基本情報と建物情報の入力!$G$20, IF(①基本情報と建物情報の入力!$H29&gt;=3, (CX7+DA7)*$IY7*$IN7/2,"-"),"-")</f>
        <v>-</v>
      </c>
      <c r="KL7" s="97" t="str">
        <f>IF($A7&lt;=①基本情報と建物情報の入力!$G$20, IF(①基本情報と建物情報の入力!$H29&gt;=1, (DB7+DE7)*$IY7*$IO7/2 + (DH7+DK7)*$IY7*$IO7,"-"),"-")</f>
        <v>-</v>
      </c>
      <c r="KM7" s="96" t="str">
        <f>IF($A7&lt;=①基本情報と建物情報の入力!$G$20, IF(①基本情報と建物情報の入力!$H29&gt;=2, (DC7+DF7)*$IY7*$IO7/2 + (DI7+DL7)*$IY7*$IO7,"-"),"-")</f>
        <v>-</v>
      </c>
      <c r="KN7" s="98" t="str">
        <f>IF($A7&lt;=①基本情報と建物情報の入力!$G$20, IF(①基本情報と建物情報の入力!$H29&gt;=3, (DD7+DG7)*$IY7*$IO7/2 + (DJ7+DM7)*$IY7*$IO7,"-"),"-")</f>
        <v>-</v>
      </c>
      <c r="KO7" s="97" t="str">
        <f>IF($A7&lt;=①基本情報と建物情報の入力!$G$20, IF(①基本情報と建物情報の入力!$H29&gt;=1, ((DN7+DW7)*$IY7 + DQ7*($IY7/2+$IZ7/2) + DT7*($IZ7/2+$IY7/2))*$IP7,"-"),"-")</f>
        <v>-</v>
      </c>
      <c r="KP7" s="96" t="str">
        <f>IF($A7&lt;=①基本情報と建物情報の入力!$G$20, IF(①基本情報と建物情報の入力!$H29&gt;=2, ((DO7+DX7)*$IY7 + DR7*($IY7/2+$IZ7/2) + DU7*($IZ7/2+$IY7/2))*$IP7,"-"),"-")</f>
        <v>-</v>
      </c>
      <c r="KQ7" s="98" t="str">
        <f>IF($A7&lt;=①基本情報と建物情報の入力!$G$20, IF(①基本情報と建物情報の入力!$H29&gt;=3, ((DP7+DY7)*$IY7 + DS7*($IY7/2+$IZ7/2) + DV7*($IZ7/2+$IY7/2))*$IP7,"-"),"-")</f>
        <v>-</v>
      </c>
      <c r="KR7" s="97" t="str">
        <f>IF($A7&lt;=①基本情報と建物情報の入力!$G$20, IF(①基本情報と建物情報の入力!$H29&gt;=1, ((DZ7+EC7)*$IY7+(EF7+EI7)*$IZ7)*$IQ7/2 + ((EL7+EO7+EU7)*$IY7+ER7*$IZ7)*$IQ7,"-"),"-")</f>
        <v>-</v>
      </c>
      <c r="KS7" s="96" t="str">
        <f>IF($A7&lt;=①基本情報と建物情報の入力!$G$20, IF(①基本情報と建物情報の入力!$H29&gt;=2, ((EA7+ED7)*$IY7+(EG7+EJ7)*$IZ7)*$IQ7/2 + ((EM7+EP7+EV7)*$IY7+ES7*$IZ7)*$IQ7,"-"),"-")</f>
        <v>-</v>
      </c>
      <c r="KT7" s="98" t="str">
        <f>IF($A7&lt;=①基本情報と建物情報の入力!$G$20, IF(①基本情報と建物情報の入力!$H29&gt;=3, ((EB7+EE7)*$IY7+(EH7+EK7)*$IZ7)*$IQ7/2 + ((EN7+EQ7+EW7)*$IY7+ET7*$IZ7)*$IQ7,"-"),"-")</f>
        <v>-</v>
      </c>
      <c r="KU7" s="97" t="str">
        <f>IF($A7&lt;=①基本情報と建物情報の入力!$G$20, IF(①基本情報と建物情報の入力!$H29&gt;=1, ((EX7+FA7+FD7+FG7+FP7+FS7)*$IY7 + (FJ7+FM7)*$IZ7)*$IR7/2,"-"),"-")</f>
        <v>-</v>
      </c>
      <c r="KV7" s="96" t="str">
        <f>IF($A7&lt;=①基本情報と建物情報の入力!$G$20, IF(①基本情報と建物情報の入力!$H29&gt;=2, ((EY7+FB7+FE7+FH7+FQ7+FT7)*$IY7 + (FK7+FN7)*$IZ7)*$IR7/2,"-"),"-")</f>
        <v>-</v>
      </c>
      <c r="KW7" s="98" t="str">
        <f>IF($A7&lt;=①基本情報と建物情報の入力!$G$20, IF(①基本情報と建物情報の入力!$H29&gt;=3, ((EZ7+FC7+FF7+FI7+FR7+FU7)*$IY7 + (FL7+FO7)*$IZ7)*$IR7/2,"-"),"-")</f>
        <v>-</v>
      </c>
      <c r="KX7" s="97" t="str">
        <f>IF($A7&lt;=①基本情報と建物情報の入力!$G$20, IF(①基本情報と建物情報の入力!$H29&gt;=1, ((FV7+FY7+GE7)*$IY7 + GB7*$IZ7)*$IS7,"-"),"-")</f>
        <v>-</v>
      </c>
      <c r="KY7" s="96" t="str">
        <f>IF($A7&lt;=①基本情報と建物情報の入力!$G$20, IF(①基本情報と建物情報の入力!$H29&gt;=2, ((FW7+FZ7+GF7)*$IY7 + GC7*$IZ7)*$IS7,"-"),"-")</f>
        <v>-</v>
      </c>
      <c r="KZ7" s="98" t="str">
        <f>IF($A7&lt;=①基本情報と建物情報の入力!$G$20, IF(①基本情報と建物情報の入力!$H29&gt;=3, ((FX7+GA7+GG7)*$IY7 + GD7*$IZ7)*$IS7,"-"),"-")</f>
        <v>-</v>
      </c>
      <c r="LA7" s="97" t="str">
        <f>IF($A7&lt;=①基本情報と建物情報の入力!$G$20, IF(①基本情報と建物情報の入力!$H29&gt;=1, (GH7+GK7+GN7+GQ7)*$IY7*$IT7,"-"),"-")</f>
        <v>-</v>
      </c>
      <c r="LB7" s="96" t="str">
        <f>IF($A7&lt;=①基本情報と建物情報の入力!$G$20, IF(①基本情報と建物情報の入力!$H29&gt;=2, (GI7+GL7+GO7+GR7)*$IY7*$IT7,"-"),"-")</f>
        <v>-</v>
      </c>
      <c r="LC7" s="98" t="str">
        <f>IF($A7&lt;=①基本情報と建物情報の入力!$G$20, IF(①基本情報と建物情報の入力!$H29&gt;=3, (GJ7+GM7+GP7+GS7)*$IY7*$IT7,"-"),"-")</f>
        <v>-</v>
      </c>
      <c r="LD7" s="97" t="str">
        <f>IF($A7&lt;=①基本情報と建物情報の入力!$G$20, IF(①基本情報と建物情報の入力!$H29&gt;=1, (GT7+GW7)*$IY7*$IU7/2,"-"),"-")</f>
        <v>-</v>
      </c>
      <c r="LE7" s="96" t="str">
        <f>IF($A7&lt;=①基本情報と建物情報の入力!$G$20, IF(①基本情報と建物情報の入力!$H29&gt;=2, (GU7+GX7)*$IY7*$IU7/2,"-"),"-")</f>
        <v>-</v>
      </c>
      <c r="LF7" s="98" t="str">
        <f>IF($A7&lt;=①基本情報と建物情報の入力!$G$20, IF(①基本情報と建物情報の入力!$H29&gt;=3, (GV7+GY7)*$IY7*$IU7/2,"-"),"-")</f>
        <v>-</v>
      </c>
      <c r="LG7" s="97" t="str">
        <f>IF($A7&lt;=①基本情報と建物情報の入力!$G$20, IF(①基本情報と建物情報の入力!$H29&gt;=1, (GZ7+HC7)*$JA7*$IV7/2 + (HF7+HI7)*$JA7*$IV7,"-"),"-")</f>
        <v>-</v>
      </c>
      <c r="LH7" s="96" t="str">
        <f>IF($A7&lt;=①基本情報と建物情報の入力!$G$20, IF(①基本情報と建物情報の入力!$H29&gt;=2, (HA7+HD7)*$JA7*$IV7/2 + (HG7+HJ7)*$JA7*$IV7,"-"),"-")</f>
        <v>-</v>
      </c>
      <c r="LI7" s="98" t="str">
        <f>IF($A7&lt;=①基本情報と建物情報の入力!$G$20, IF(①基本情報と建物情報の入力!$H29&gt;=3, (HB7+HE7)*$JA7*$IV7/2 + (HH7+HK7)*$JA7*$IV7,"-"),"-")</f>
        <v>-</v>
      </c>
      <c r="LJ7" s="97" t="str">
        <f>IF($A7&lt;=①基本情報と建物情報の入力!$G$20, IF(①基本情報と建物情報の入力!$H29&gt;=1, (HL7+HO7)*$IY7*$IW7/2 + (HR7+HU7)*$IY7*$IW7,"-"),"-")</f>
        <v>-</v>
      </c>
      <c r="LK7" s="96" t="str">
        <f>IF($A7&lt;=①基本情報と建物情報の入力!$G$20, IF(①基本情報と建物情報の入力!$H29&gt;=2, (HM7+HP7)*$IY7*$IW7/2 + (HS7+HV7)*$IY7*$IW7,"-"),"-")</f>
        <v>-</v>
      </c>
      <c r="LL7" s="98" t="str">
        <f>IF($A7&lt;=①基本情報と建物情報の入力!$G$20, IF(①基本情報と建物情報の入力!$H29&gt;=3, (HN7+HQ7)*$IY7*$IW7/2 + (HT7+HW7)*$IY7*$IW7,"-"),"-")</f>
        <v>-</v>
      </c>
      <c r="LM7" s="99"/>
      <c r="LN7" s="97" t="str">
        <f>IF($A7&lt;=①基本情報と建物情報の入力!$G$20, IF(①基本情報と建物情報の入力!$H29&gt;=1, SUM(JJ7,JD7,JY7,KB7,JM7,JV7,JG7,JP7,JS7)+SUM(KO7,KF7,LA7,KR7,KL7,KU7,LJ7,KI7,LD7,KX7,LG7),"-"),"-")</f>
        <v>-</v>
      </c>
      <c r="LO7" s="96" t="str">
        <f>IF($A7&lt;=①基本情報と建物情報の入力!$G$20, IF(①基本情報と建物情報の入力!$H29&gt;=2, SUM(JK7,JE7,JZ7,KC7,JN7,JW7,JH7,JQ7,JT7)+SUM(KP7,KG7,LB7,KS7,KM7,KV7,LK7,KJ7,LE7,KY7,LH7),"-"),"-")</f>
        <v>-</v>
      </c>
      <c r="LP7" s="98" t="str">
        <f>IF($A7&lt;=①基本情報と建物情報の入力!$G$20, IF(①基本情報と建物情報の入力!$H29&gt;=3, SUM(JL7,JF7,KA7,KD7,JO7,JX7,JI7,JR7,JU7)+SUM(KQ7,KH7,LC7,KT7,KN7,KW7,LL7,KK7,LF7,KZ7,LI7),"-"),"-")</f>
        <v>-</v>
      </c>
      <c r="LQ7" s="96" t="str">
        <f>IF($A7&lt;=①基本情報と建物情報の入力!$G$20, IF(①基本情報と建物情報の入力!$H29&gt;=1, ROUNDUP(LN7/HY7, 2),"-"),"-")</f>
        <v>-</v>
      </c>
      <c r="LR7" s="96" t="str">
        <f>IF($A7&lt;=①基本情報と建物情報の入力!$G$20, IF(①基本情報と建物情報の入力!$H29&gt;=2, ROUNDUP(LO7/HZ7, 2),"-"),"-")</f>
        <v>-</v>
      </c>
      <c r="LS7" s="96" t="str">
        <f>IF($A7&lt;=①基本情報と建物情報の入力!$G$20, IF(①基本情報と建物情報の入力!$H29&gt;=3, ROUNDUP(LP7/IA7, 2),"-"),"-")</f>
        <v>-</v>
      </c>
      <c r="LT7" s="99"/>
      <c r="LU7" s="96" t="str">
        <f>IF($A7&lt;=①基本情報と建物情報の入力!$G$20, 0.51,"-")</f>
        <v>-</v>
      </c>
      <c r="LV7" s="96" t="str">
        <f>IF($A7&lt;=①基本情報と建物情報の入力!$G$20, IF(①基本情報と建物情報の入力!$H29&gt;=1, ①基本情報と建物情報の入力!$H$68,"-"),"-")</f>
        <v>-</v>
      </c>
      <c r="LW7" s="99"/>
      <c r="LX7" s="221" t="str">
        <f>IF($A7&lt;=①基本情報と建物情報の入力!$G$20, 0.034*1*IC7, "-")</f>
        <v>-</v>
      </c>
      <c r="LY7" s="218" t="str">
        <f>IF($A7&lt;=①基本情報と建物情報の入力!$G$20, 0.034*1*IH7, "-")</f>
        <v>-</v>
      </c>
      <c r="LZ7" s="218" t="str">
        <f>IF($A7&lt;=①基本情報と建物情報の入力!$G$20, IF(①基本情報と建物情報の入力!$H29&gt;=1, $LU7*$LV7,"-"),"-")</f>
        <v>-</v>
      </c>
      <c r="MA7" s="218" t="str">
        <f>IF($A7&lt;=①基本情報と建物情報の入力!$G$20, IF(①基本情報と建物情報の入力!$H29&gt;=1, $LU7*$LV7,"-"),"-")</f>
        <v>-</v>
      </c>
      <c r="MB7" s="218" t="str">
        <f>IF($A7&lt;=①基本情報と建物情報の入力!$G$20, IF(①基本情報と建物情報の入力!$H29&gt;=1, $LU7*$LV7,"-"),"-")</f>
        <v>-</v>
      </c>
      <c r="MC7" s="218" t="str">
        <f>IF($A7&lt;=①基本情報と建物情報の入力!$G$20, IF(①基本情報と建物情報の入力!$H29&gt;=1, $LU7*$LV7,"-"),"-")</f>
        <v>-</v>
      </c>
      <c r="MD7" s="218" t="str">
        <f>IF($A7&lt;=①基本情報と建物情報の入力!$G$20, 0.034*1*IK7, "-")</f>
        <v>-</v>
      </c>
      <c r="ME7" s="218" t="str">
        <f>IF($A7&lt;=①基本情報と建物情報の入力!$G$20, 0.034*1*IE7, "-")</f>
        <v>-</v>
      </c>
      <c r="MF7" s="99"/>
      <c r="MG7" s="218" t="str">
        <f>IF($A7&lt;=①基本情報と建物情報の入力!$G$20, 0.034*1*IM7, "-")</f>
        <v>-</v>
      </c>
      <c r="MH7" s="218" t="str">
        <f>IF($A7&lt;=①基本情報と建物情報の入力!$G$20, 0.034*1*IN7, "-")</f>
        <v>-</v>
      </c>
      <c r="MI7" s="218" t="str">
        <f>IF($A7&lt;=①基本情報と建物情報の入力!$G$20, 0.034*1*IO7, "-")</f>
        <v>-</v>
      </c>
      <c r="MJ7" s="218" t="str">
        <f>IF($A7&lt;=①基本情報と建物情報の入力!$G$20, 0.034*1*IP7, "-")</f>
        <v>-</v>
      </c>
      <c r="MK7" s="218" t="str">
        <f>IF($A7&lt;=①基本情報と建物情報の入力!$G$20, 0.034*1*IQ7, "-")</f>
        <v>-</v>
      </c>
      <c r="ML7" s="218" t="str">
        <f>IF($A7&lt;=①基本情報と建物情報の入力!$G$20, 0.034*1*IR7, "-")</f>
        <v>-</v>
      </c>
      <c r="MM7" s="218" t="str">
        <f>IF($A7&lt;=①基本情報と建物情報の入力!$G$20, 0.034*1*IS7, "-")</f>
        <v>-</v>
      </c>
      <c r="MN7" s="218" t="str">
        <f>IF($A7&lt;=①基本情報と建物情報の入力!$G$20, 0.034*1*IT7, "-")</f>
        <v>-</v>
      </c>
      <c r="MO7" s="218" t="str">
        <f>IF($A7&lt;=①基本情報と建物情報の入力!$G$20, 0.034*1*IU7, "-")</f>
        <v>-</v>
      </c>
      <c r="MP7" s="218" t="str">
        <f>IF($A7&lt;=①基本情報と建物情報の入力!$G$20, 0.034*1*IV7, "-")</f>
        <v>-</v>
      </c>
      <c r="MQ7" s="218" t="str">
        <f>IF($A7&lt;=①基本情報と建物情報の入力!$G$20, 0.034*1*IW7, "-")</f>
        <v>-</v>
      </c>
      <c r="MR7" s="99"/>
      <c r="MS7" s="100" t="str">
        <f>IF($A7&lt;=①基本情報と建物情報の入力!$G$20, INDEX(方位係数!$B$7:$H$16, MATCH(MS$4, 方位係数!$A$7:$A$16,0), MATCH(①基本情報と建物情報の入力!$G$13, 方位係数!$B$6:$I$6,0)),"-")</f>
        <v>-</v>
      </c>
      <c r="MT7" s="100" t="str">
        <f>IF($A7&lt;=①基本情報と建物情報の入力!$G$20, INDEX(方位係数!$B$7:$H$16, MATCH(MT$4, 方位係数!$A$7:$A$16,0), MATCH(①基本情報と建物情報の入力!$G$13, 方位係数!$B$6:$I$6,0)),"-")</f>
        <v>-</v>
      </c>
      <c r="MU7" s="100" t="str">
        <f>IF($A7&lt;=①基本情報と建物情報の入力!$G$20, INDEX(方位係数!$B$7:$H$16, MATCH(MU$4, 方位係数!$A$7:$A$16,0), MATCH(①基本情報と建物情報の入力!$G$13, 方位係数!$B$6:$I$6,0)),"-")</f>
        <v>-</v>
      </c>
      <c r="MV7" s="100" t="str">
        <f>IF($A7&lt;=①基本情報と建物情報の入力!$G$20, INDEX(方位係数!$B$7:$H$16, MATCH(MV$4, 方位係数!$A$7:$A$16,0), MATCH(①基本情報と建物情報の入力!$G$13, 方位係数!$B$6:$I$6,0)),"-")</f>
        <v>-</v>
      </c>
      <c r="MW7" s="100" t="str">
        <f>IF($A7&lt;=①基本情報と建物情報の入力!$G$20, INDEX(方位係数!$B$7:$H$16, MATCH(MW$4, 方位係数!$A$7:$A$16,0), MATCH(①基本情報と建物情報の入力!$G$13, 方位係数!$B$6:$I$6,0)),"-")</f>
        <v>-</v>
      </c>
      <c r="MX7" s="100" t="str">
        <f>IF($A7&lt;=①基本情報と建物情報の入力!$G$20, INDEX(方位係数!$B$7:$H$16, MATCH(MX$4, 方位係数!$A$7:$A$16,0), MATCH(①基本情報と建物情報の入力!$G$13, 方位係数!$B$6:$I$6,0)),"-")</f>
        <v>-</v>
      </c>
      <c r="MY7" s="99"/>
      <c r="MZ7" s="97" t="str">
        <f>IF($A7&lt;=①基本情報と建物情報の入力!$G$20, IF(①基本情報と建物情報の入力!$H29&gt;=1, W7*$MW7*$LX7,"-"),"-")</f>
        <v>-</v>
      </c>
      <c r="NA7" s="96" t="str">
        <f>IF($A7&lt;=①基本情報と建物情報の入力!$G$20, IF(①基本情報と建物情報の入力!$H29&gt;=2, X7*$MW7*$LX7,"-"),"-")</f>
        <v>-</v>
      </c>
      <c r="NB7" s="98" t="str">
        <f>IF($A7&lt;=①基本情報と建物情報の入力!$G$20, IF(①基本情報と建物情報の入力!$H29&gt;=3, Y7*$MW7*$LX7,"-"),"-")</f>
        <v>-</v>
      </c>
      <c r="NC7" s="97" t="str">
        <f>IF($A7&lt;=①基本情報と建物情報の入力!$G$20, IF(①基本情報と建物情報の入力!$H29&gt;=1, (BB7*$MS7+BE7*$MT7+BH7*$MU7+BK7*$MV7)*$LY7,"-"),"-")</f>
        <v>-</v>
      </c>
      <c r="ND7" s="96" t="str">
        <f>IF($A7&lt;=①基本情報と建物情報の入力!$G$20, IF(①基本情報と建物情報の入力!$H29&gt;=2, (BC7*$MS7+BF7*$MT7+BI7*$MU7+BL7*$MV7)*$LY7,"-"),"-")</f>
        <v>-</v>
      </c>
      <c r="NE7" s="98" t="str">
        <f>IF($A7&lt;=①基本情報と建物情報の入力!$G$20, IF(①基本情報と建物情報の入力!$H29&gt;=3, (BD7*$MS7+BG7*$MT7+BJ7*$MU7+BM7*$MV7)*$LY7,"-"),"-")</f>
        <v>-</v>
      </c>
      <c r="NF7" s="97" t="str">
        <f>IF($A7&lt;=①基本情報と建物情報の入力!$G$20, IF(①基本情報と建物情報の入力!$H29&gt;=1, AD7*$MS7*$LZ7+AG7*$MT7*$MA7+AJ7*$MU7*$MB7+AM7*$MV7*$MC7,"-"),"-")</f>
        <v>-</v>
      </c>
      <c r="NG7" s="96" t="str">
        <f>IF($A7&lt;=①基本情報と建物情報の入力!$G$20, IF(①基本情報と建物情報の入力!$H29&gt;=2, AE7*$MS7*$LZ7+AH7*$MT7*$MA7+AK7*$MU7*$MB7+AN7*$MV7*$MC7,"-"),"-")</f>
        <v>-</v>
      </c>
      <c r="NH7" s="98" t="str">
        <f>IF($A7&lt;=①基本情報と建物情報の入力!$G$20, IF(①基本情報と建物情報の入力!$H29&gt;=3, AF7*$MS7*$LZ7+AI7*$MT7*$MA7+AL7*$MU7*$MB7+AO7*$MV7*$MC7,"-"),"-")</f>
        <v>-</v>
      </c>
      <c r="NI7" s="97" t="str">
        <f>IF($A7&lt;=①基本情報と建物情報の入力!$G$20, IF(①基本情報と建物情報の入力!$H29&gt;=1, (AP7*MS7+AS7*MT7+AV7*MU7+AY7*$MV7)*$MD7,"-"),"-")</f>
        <v>-</v>
      </c>
      <c r="NJ7" s="96" t="str">
        <f>IF($A7&lt;=①基本情報と建物情報の入力!$G$20, IF(①基本情報と建物情報の入力!$H29&gt;=2, (AQ7*MS7+AT7*MT7+AW7*MU7+AZ7*$MV7)*$MD7,"-"),"-")</f>
        <v>-</v>
      </c>
      <c r="NK7" s="98" t="str">
        <f>IF($A7&lt;=①基本情報と建物情報の入力!$G$20, IF(①基本情報と建物情報の入力!$H29&gt;=3, (AR7*MS7+AU7*MT7+AX7*MU7+BA7*$MV7)*$MD7,"-"),"-")</f>
        <v>-</v>
      </c>
      <c r="NL7" s="97" t="str">
        <f>IF($A7&lt;=①基本情報と建物情報の入力!$G$20, IF(①基本情報と建物情報の入力!$H29&gt;=1, Z7*$MX7*$ME7,"-"),"-")</f>
        <v>-</v>
      </c>
      <c r="NM7" s="96" t="str">
        <f>IF($A7&lt;=①基本情報と建物情報の入力!$G$20, IF(①基本情報と建物情報の入力!$H29&gt;=2, AA7*$MX7*$ME7,"-"),"-")</f>
        <v>-</v>
      </c>
      <c r="NN7" s="98" t="str">
        <f>IF($A7&lt;=①基本情報と建物情報の入力!$G$20, IF(①基本情報と建物情報の入力!$H29&gt;=3, AB7*$MX7*$ME7,"-"),"-")</f>
        <v>-</v>
      </c>
      <c r="NO7" s="99"/>
      <c r="NP7" s="97" t="str">
        <f>IF($A7&lt;=①基本情報と建物情報の入力!$G$20, IF(①基本情報と建物情報の入力!$H29&gt;=1, (CJ7*($MW7+$MS7)/2+CM7*($MW7+$MT7)/2+CP7*($MW7+$MU7)/2+CS7*($MW7+$MV7)/2)*$MG7,"-"),"-")</f>
        <v>-</v>
      </c>
      <c r="NQ7" s="96" t="str">
        <f>IF($A7&lt;=①基本情報と建物情報の入力!$G$20, IF(①基本情報と建物情報の入力!$H29&gt;=2, (CK7*($MW7+$MS7)/2+CN7*($MW7+$MT7)/2+CQ7*($MW7+$MU7)/2+CT7*($MW7+$MV7)/2)*$MG7,"-"),"-")</f>
        <v>-</v>
      </c>
      <c r="NR7" s="98" t="str">
        <f>IF($A7&lt;=①基本情報と建物情報の入力!$G$20, IF(①基本情報と建物情報の入力!$H29&gt;=3, (CL7*($MW7+$MS7)/2+CO7*($MW7+$MT7)/2+CR7*($MW7+$MU7)/2+CU7*($MW7+$MV7)/2)*$MG7,"-"),"-")</f>
        <v>-</v>
      </c>
      <c r="NS7" s="97" t="str">
        <f>IF($A7&lt;=①基本情報と建物情報の入力!$G$20, IF(①基本情報と建物情報の入力!$H29&gt;=1, (CV7*($MW7+$MS7)/2+CY7*($MW7+$MS7)/2)*$MH7/2,"-"),"-")</f>
        <v>-</v>
      </c>
      <c r="NT7" s="96" t="str">
        <f>IF($A7&lt;=①基本情報と建物情報の入力!$G$20, IF(①基本情報と建物情報の入力!$H29&gt;=2, (CW7*($MW7+$MS7)/2+CZ7*($MW7+$MS7)/2)*$MH7/2,"-"),"-")</f>
        <v>-</v>
      </c>
      <c r="NU7" s="98" t="str">
        <f>IF($A7&lt;=①基本情報と建物情報の入力!$G$20, IF(①基本情報と建物情報の入力!$H29&gt;=3, (CX7*($MW7+$MS7)/2+DA7*($MW7+$MS7)/2)*$MH7/2,"-"),"-")</f>
        <v>-</v>
      </c>
      <c r="NV7" s="97" t="str">
        <f>IF($A7&lt;=①基本情報と建物情報の入力!$G$20, IF(①基本情報と建物情報の入力!$H29&gt;=1, (DB7+DE7)*$MW7*$MI7/2 + (DH7+DK7)*$MW7*$MI7,"-"),"-")</f>
        <v>-</v>
      </c>
      <c r="NW7" s="96" t="str">
        <f>IF($A7&lt;=①基本情報と建物情報の入力!$G$20, IF(①基本情報と建物情報の入力!$H29&gt;=2, (DC7+DF7)*$MW7*$MI7/2 + (DI7+DL7)*$MW7*$MI7,"-"),"-")</f>
        <v>-</v>
      </c>
      <c r="NX7" s="98" t="str">
        <f>IF($A7&lt;=①基本情報と建物情報の入力!$G$20, IF(①基本情報と建物情報の入力!$H29&gt;=3, (DD7+DG7)*$MW7*$MI7/2 + (DJ7+DM7)*$MW7*$MI7,"-"),"-")</f>
        <v>-</v>
      </c>
      <c r="NY7" s="97" t="str">
        <f>IF($A7&lt;=①基本情報と建物情報の入力!$G$20, IF(①基本情報と建物情報の入力!$H29&gt;=1, (DN7*($MS7+$MT7)/2 +DW7*($MV7+$MS7)/2 + DQ7*($MT7+$MU7)/2 + DT7*($MU7+$MV7)/2)*$MJ7,"-"),"-")</f>
        <v>-</v>
      </c>
      <c r="NZ7" s="96" t="str">
        <f>IF($A7&lt;=①基本情報と建物情報の入力!$G$20, IF(①基本情報と建物情報の入力!$H29&gt;=2, (DO7*($MS7+$MT7)/2 +DX7*($MV7+$MS7)/2 + DR7*($MT7+$MU7)/2 + DU7*($MU7+$MV7)/2)*$MJ7,"-"),"-")</f>
        <v>-</v>
      </c>
      <c r="OA7" s="98" t="str">
        <f>IF($A7&lt;=①基本情報と建物情報の入力!$G$20, IF(①基本情報と建物情報の入力!$H29&gt;=3, (DP7*($MS7+$MT7)/2 +DY7*($MV7+$MS7)/2 + DS7*($MT7+$MU7)/2 + DV7*($MU7+$MV7)/2)*$MJ7,"-"),"-")</f>
        <v>-</v>
      </c>
      <c r="OB7" s="97" t="str">
        <f>IF($A7&lt;=①基本情報と建物情報の入力!$G$20, IF(①基本情報と建物情報の入力!$H29&gt;=1, ((DZ7+EC7)*$MS7+(EF7+EI7)*$MU7)*$MK7/2 + (EL7*$MS7+EO7*$MT7+ER7*$MU7+EU7*$MV7)*$MK7,"-"),"-")</f>
        <v>-</v>
      </c>
      <c r="OC7" s="96" t="str">
        <f>IF($A7&lt;=①基本情報と建物情報の入力!$G$20, IF(①基本情報と建物情報の入力!$H29&gt;=2, ((EA7+ED7)*$MS7+(EG7+EJ7)*$MU7)*$MK7/2 + (EM7*$MS7+EP7*$MT7+ES7*$MU7+EV7*$MV7)*$MK7,"-"),"-")</f>
        <v>-</v>
      </c>
      <c r="OD7" s="98" t="str">
        <f>IF($A7&lt;=①基本情報と建物情報の入力!$G$20, IF(①基本情報と建物情報の入力!$H29&gt;=3, ((EB7+EE7)*$MS7+(EH7+EK7)*$MU7)*$MK7/2 + (EN7*$MS7+EQ7*$MT7+ET7*$MU7+EW7*$MV7)*$MK7,"-"),"-")</f>
        <v>-</v>
      </c>
      <c r="OE7" s="97" t="str">
        <f>IF($A7&lt;=①基本情報と建物情報の入力!$G$20, IF(①基本情報と建物情報の入力!$H29&gt;=1, ((EX7+FA7)*$MS7+(FD7+FG7)*$MT7+ (FJ7+FM7)*$MU7 +(FP7+FS7)*$MV7)*$ML7/2,"-"),"-")</f>
        <v>-</v>
      </c>
      <c r="OF7" s="96" t="str">
        <f>IF($A7&lt;=①基本情報と建物情報の入力!$G$20, IF(①基本情報と建物情報の入力!$H29&gt;=2, ((EY7+FB7)*$MS7+(FE7+FH7)*$MT7+ (FK7+FN7)*$MU7 +(FQ7+FT7)*$MV7)*$ML7/2,"-"),"-")</f>
        <v>-</v>
      </c>
      <c r="OG7" s="98" t="str">
        <f>IF($A7&lt;=①基本情報と建物情報の入力!$G$20, IF(①基本情報と建物情報の入力!$H29&gt;=3, ((EZ7+FC7)*$MS7+(FF7+FI7)*$MT7+ (FL7+FO7)*$MU7 +(FR7+FU7)*$MV7)*$ML7/2,"-"),"-")</f>
        <v>-</v>
      </c>
      <c r="OH7" s="96" t="str">
        <f>IF($A7&lt;=①基本情報と建物情報の入力!$G$20, IF(①基本情報と建物情報の入力!$H29&gt;=1, (FV7*$MS7/2+FY7*$MT7/2+GB7*$MU7/2+GE7*$MV7/2)*$MM7,"-"),"-")</f>
        <v>-</v>
      </c>
      <c r="OI7" s="96" t="str">
        <f>IF($A7&lt;=①基本情報と建物情報の入力!$G$20, IF(①基本情報と建物情報の入力!$H29&gt;=2, (FW7*$MS7/2+FZ7*$MT7/2+GC7*$MU7/2+GF7*$MV7/2)*$MM7,"-"),"-")</f>
        <v>-</v>
      </c>
      <c r="OJ7" s="96" t="str">
        <f>IF($A7&lt;=①基本情報と建物情報の入力!$G$20, IF(①基本情報と建物情報の入力!$H29&gt;=3, (FX7*$MS7/2+GA7*$MT7/2+GD7*$MU7/2+GG7*$MV7/2)*$MM7,"-"),"-")</f>
        <v>-</v>
      </c>
      <c r="OK7" s="97" t="str">
        <f>IF($A7&lt;=①基本情報と建物情報の入力!$G$20, IF(①基本情報と建物情報の入力!$H29&gt;=1, (GH7*($MS7+$MX7)/2+GK7*($MT7+$MX7)/2+GN7*($MU7+$MX7)/2+GQ7*($MV7+$MX7)/2)*$MN7,"-"),"-")</f>
        <v>-</v>
      </c>
      <c r="OL7" s="96" t="str">
        <f>IF($A7&lt;=①基本情報と建物情報の入力!$G$20, IF(①基本情報と建物情報の入力!$H29&gt;=2, (GI7*($MS7+$MX7)/2+GL7*($MT7+$MX7)/2+GO7*($MU7+$MX7)/2+GR7*($MV7+$MX7)/2)*$MN7,"-"),"-")</f>
        <v>-</v>
      </c>
      <c r="OM7" s="98" t="str">
        <f>IF($A7&lt;=①基本情報と建物情報の入力!$G$20, IF(①基本情報と建物情報の入力!$H29&gt;=3, (GJ7*($MS7+$MX7)/2+GM7*($MT7+$MX7)/2+GP7*($MU7+$MX7)/2+GS7*($MV7+$MX7)/2)*$MN7,"-"),"-")</f>
        <v>-</v>
      </c>
      <c r="ON7" s="97" t="str">
        <f>IF($A7&lt;=①基本情報と建物情報の入力!$G$20, IF(①基本情報と建物情報の入力!$H29&gt;=1, (GT7+GW7)*($MS7+$MX7)/2*$MO7/2,"-"),"-")</f>
        <v>-</v>
      </c>
      <c r="OO7" s="96" t="str">
        <f>IF($A7&lt;=①基本情報と建物情報の入力!$G$20, IF(①基本情報と建物情報の入力!$H29&gt;=2, (GU7+GX7)*($MS7+$MX7)/2*$MO7/2,"-"),"-")</f>
        <v>-</v>
      </c>
      <c r="OP7" s="98" t="str">
        <f>IF($A7&lt;=①基本情報と建物情報の入力!$G$20, IF(①基本情報と建物情報の入力!$H29&gt;=3, (GV7+GY7)*($MS7+$MX7)/2*$MO7/2,"-"),"-")</f>
        <v>-</v>
      </c>
      <c r="OQ7" s="97" t="str">
        <f>IF($A7&lt;=①基本情報と建物情報の入力!$G$20, IF(①基本情報と建物情報の入力!$H29&gt;=1, (HL7+HO7)*$MX7*$MQ7/2 + (HR7+HU7)*$MX7*$MQ7,"-"),"-")</f>
        <v>-</v>
      </c>
      <c r="OR7" s="96" t="str">
        <f>IF($A7&lt;=①基本情報と建物情報の入力!$G$20, IF(①基本情報と建物情報の入力!$H29&gt;=2, (HM7+HP7)*$MX7*$MQ7/2 + (HS7+HV7)*$MX7*$MQ7,"-"),"-")</f>
        <v>-</v>
      </c>
      <c r="OS7" s="98" t="str">
        <f>IF($A7&lt;=①基本情報と建物情報の入力!$G$20, IF(①基本情報と建物情報の入力!$H29&gt;=3, (HN7+HQ7)*$MX7*$MQ7/2 + (HT7+HW7)*$MX7*$MQ7,"-"),"-")</f>
        <v>-</v>
      </c>
      <c r="OT7" s="96" t="str">
        <f>IF($A7&lt;=①基本情報と建物情報の入力!$G$20, IF(①基本情報と建物情報の入力!$H29&gt;=1, SUM(MZ7,NC7,NF7,NI7,NL7)+SUM(NP7,NS7,NV7,NY7,OB7,OE7,OH7,OK7,ON7,OQ7), "-"), "-")</f>
        <v>-</v>
      </c>
      <c r="OU7" s="96" t="str">
        <f>IF($A7&lt;=①基本情報と建物情報の入力!$G$20, IF(①基本情報と建物情報の入力!$H29&gt;=2, SUM(NA7,ND7,NG7,NJ7,NM7)+SUM(NQ7,NT7,NW7,NZ7,OC7,OF7,OI7,OL7,OO7,OR7), "-"), "-")</f>
        <v>-</v>
      </c>
      <c r="OV7" s="96" t="str">
        <f>IF($A7&lt;=①基本情報と建物情報の入力!$G$20, IF(①基本情報と建物情報の入力!$H29&gt;=3, SUM(NB7,NE7,NH7,NK7,NN7)+SUM(NR7,NU7,NX7,OA7,OD7,OG7,OJ7,OM7,OP7,OS7), "-"), "-")</f>
        <v>-</v>
      </c>
      <c r="OW7" s="101" t="str">
        <f>IF($A7&lt;=①基本情報と建物情報の入力!$G$20, IF(①基本情報と建物情報の入力!$H29&gt;=1, ROUNDUP(OT7/HY7*100, 1),"-"),"-")</f>
        <v>-</v>
      </c>
      <c r="OX7" s="102" t="str">
        <f>IF($A7&lt;=①基本情報と建物情報の入力!$G$20, IF(①基本情報と建物情報の入力!$H29&gt;=2, ROUNDUP(OU7/HZ7*100, 1),"-"),"-")</f>
        <v>-</v>
      </c>
      <c r="OY7" s="102" t="str">
        <f>IF($A7&lt;=①基本情報と建物情報の入力!$G$20, IF(①基本情報と建物情報の入力!$H29&gt;=3, ROUNDUP(OV7/IA7*100, 1),"-"),"-")</f>
        <v>-</v>
      </c>
      <c r="OZ7" s="99"/>
      <c r="PA7" s="221" t="str">
        <f>IF($A7&lt;=①基本情報と建物情報の入力!$G$20, 0.93,"-")</f>
        <v>-</v>
      </c>
      <c r="PB7" s="222" t="str">
        <f>IF($A7&lt;=①基本情報と建物情報の入力!$G$20, IF(①基本情報と建物情報の入力!$H29&gt;=1, ①基本情報と建物情報の入力!$H$69,"-"),"-")</f>
        <v>-</v>
      </c>
      <c r="PC7" s="218" t="str">
        <f>IF($A7&lt;=①基本情報と建物情報の入力!$G$20, 0.034*1*IC7, "-")</f>
        <v>-</v>
      </c>
      <c r="PD7" s="218" t="str">
        <f>IF($A7&lt;=①基本情報と建物情報の入力!$G$20, 0.034*1*IH7, "-")</f>
        <v>-</v>
      </c>
      <c r="PE7" s="218" t="str">
        <f>IF($A7&lt;=①基本情報と建物情報の入力!$G$20, IF(①基本情報と建物情報の入力!$H29&gt;=1, $PA7*$PB7,"-"),"-")</f>
        <v>-</v>
      </c>
      <c r="PF7" s="218" t="str">
        <f>IF($A7&lt;=①基本情報と建物情報の入力!$G$20, IF(①基本情報と建物情報の入力!$H29&gt;=1, $PA7*$PB7,"-"),"-")</f>
        <v>-</v>
      </c>
      <c r="PG7" s="218" t="str">
        <f>IF($A7&lt;=①基本情報と建物情報の入力!$G$20, IF(①基本情報と建物情報の入力!$H29&gt;=1, $PA7*$PB7,"-"),"-")</f>
        <v>-</v>
      </c>
      <c r="PH7" s="218" t="str">
        <f>IF($A7&lt;=①基本情報と建物情報の入力!$G$20, IF(①基本情報と建物情報の入力!$H29&gt;=1, $PA7*$PB7,"-"),"-")</f>
        <v>-</v>
      </c>
      <c r="PI7" s="218" t="str">
        <f>IF($A7&lt;=①基本情報と建物情報の入力!$G$20, 0.034*1*IK7, "-")</f>
        <v>-</v>
      </c>
      <c r="PJ7" s="218" t="str">
        <f>IF($A7&lt;=①基本情報と建物情報の入力!$G$20, 0.034*1*IE7, "-")</f>
        <v>-</v>
      </c>
      <c r="PK7" s="99"/>
      <c r="PL7" s="218" t="str">
        <f>IF($A7&lt;=①基本情報と建物情報の入力!$G$20, 0.034*1*IM7, "-")</f>
        <v>-</v>
      </c>
      <c r="PM7" s="218" t="str">
        <f>IF($A7&lt;=①基本情報と建物情報の入力!$G$20, 0.034*1*IN7, "-")</f>
        <v>-</v>
      </c>
      <c r="PN7" s="218" t="str">
        <f>IF($A7&lt;=①基本情報と建物情報の入力!$G$20, 0.034*1*IO7, "-")</f>
        <v>-</v>
      </c>
      <c r="PO7" s="218" t="str">
        <f>IF($A7&lt;=①基本情報と建物情報の入力!$G$20, 0.034*1*IP7, "-")</f>
        <v>-</v>
      </c>
      <c r="PP7" s="218" t="str">
        <f>IF($A7&lt;=①基本情報と建物情報の入力!$G$20, 0.034*1*IQ7, "-")</f>
        <v>-</v>
      </c>
      <c r="PQ7" s="218" t="str">
        <f>IF($A7&lt;=①基本情報と建物情報の入力!$G$20, 0.034*1*IR7, "-")</f>
        <v>-</v>
      </c>
      <c r="PR7" s="218" t="str">
        <f>IF($A7&lt;=①基本情報と建物情報の入力!$G$20, 0.034*1*IS7, "-")</f>
        <v>-</v>
      </c>
      <c r="PS7" s="218" t="str">
        <f>IF($A7&lt;=①基本情報と建物情報の入力!$G$20, 0.034*1*IT7, "-")</f>
        <v>-</v>
      </c>
      <c r="PT7" s="218" t="str">
        <f>IF($A7&lt;=①基本情報と建物情報の入力!$G$20, 0.034*1*IU7, "-")</f>
        <v>-</v>
      </c>
      <c r="PU7" s="218" t="str">
        <f>IF($A7&lt;=①基本情報と建物情報の入力!$G$20, 0.034*1*IV7, "-")</f>
        <v>-</v>
      </c>
      <c r="PV7" s="218" t="str">
        <f>IF($A7&lt;=①基本情報と建物情報の入力!$G$20, 0.034*1*IW7, "-")</f>
        <v>-</v>
      </c>
      <c r="PW7" s="99"/>
      <c r="PX7" s="103" t="str">
        <f>IF($A7&lt;=①基本情報と建物情報の入力!$G$20, INDEX(方位係数!$B$21:$I$30, MATCH(PX$4, 方位係数!$A$21:$A$30,0), MATCH(①基本情報と建物情報の入力!$G$13, 方位係数!$B$20:$I$20,0)),"-")</f>
        <v>-</v>
      </c>
      <c r="PY7" s="100" t="str">
        <f>IF($A7&lt;=①基本情報と建物情報の入力!$G$20, INDEX(方位係数!$B$21:$I$30, MATCH(PY$4, 方位係数!$A$21:$A$30,0), MATCH(①基本情報と建物情報の入力!$G$13, 方位係数!$B$20:$I$20,0)),"-")</f>
        <v>-</v>
      </c>
      <c r="PZ7" s="100" t="str">
        <f>IF($A7&lt;=①基本情報と建物情報の入力!$G$20, INDEX(方位係数!$B$21:$I$30, MATCH(PZ$4, 方位係数!$A$21:$A$30,0), MATCH(①基本情報と建物情報の入力!$G$13, 方位係数!$B$20:$I$20,0)),"-")</f>
        <v>-</v>
      </c>
      <c r="QA7" s="100" t="str">
        <f>IF($A7&lt;=①基本情報と建物情報の入力!$G$20, INDEX(方位係数!$B$21:$I$30, MATCH(QA$4, 方位係数!$A$21:$A$30,0), MATCH(①基本情報と建物情報の入力!$G$13, 方位係数!$B$20:$I$20,0)),"-")</f>
        <v>-</v>
      </c>
      <c r="QB7" s="100" t="str">
        <f>IF($A7&lt;=①基本情報と建物情報の入力!$G$20, INDEX(方位係数!$B$21:$I$30, MATCH(QB$4, 方位係数!$A$21:$A$30,0), MATCH(①基本情報と建物情報の入力!$G$13, 方位係数!$B$20:$I$20,0)),"-")</f>
        <v>-</v>
      </c>
      <c r="QC7" s="100" t="str">
        <f>IF($A7&lt;=①基本情報と建物情報の入力!$G$20, INDEX(方位係数!$B$21:$I$30, MATCH(QC$4, 方位係数!$A$21:$A$30,0), MATCH(①基本情報と建物情報の入力!$G$13, 方位係数!$B$20:$I$20,0)),"-")</f>
        <v>-</v>
      </c>
      <c r="QD7" s="99"/>
      <c r="QE7" s="218" t="str">
        <f>IF($A7&lt;=①基本情報と建物情報の入力!$G$20, IF(①基本情報と建物情報の入力!$H29&gt;=1, W7*$QB7*$PC7,"-"),"-")</f>
        <v>-</v>
      </c>
      <c r="QF7" s="218" t="str">
        <f>IF($A7&lt;=①基本情報と建物情報の入力!$G$20, IF(①基本情報と建物情報の入力!$H29&gt;=2, X7*$QB7*$PC7,"-"),"-")</f>
        <v>-</v>
      </c>
      <c r="QG7" s="218" t="str">
        <f>IF($A7&lt;=①基本情報と建物情報の入力!$G$20, IF(①基本情報と建物情報の入力!$H29&gt;=3, Y7*$QB7*$PC7,"-"),"-")</f>
        <v>-</v>
      </c>
      <c r="QH7" s="221" t="str">
        <f>IF($A7&lt;=①基本情報と建物情報の入力!$G$20, IF(①基本情報と建物情報の入力!$H29&gt;=1, (BB7*$PX7+BE7*$PY7+BH7*$PZ7+BK7*$QA7)*$PD7,"-"),"-")</f>
        <v>-</v>
      </c>
      <c r="QI7" s="218" t="str">
        <f>IF($A7&lt;=①基本情報と建物情報の入力!$G$20, IF(①基本情報と建物情報の入力!$H29&gt;=2, (BC7*$PX7+BF7*$PY7+BI7*$PZ7+BL7*$QA7)*$PD7,"-"),"-")</f>
        <v>-</v>
      </c>
      <c r="QJ7" s="222" t="str">
        <f>IF($A7&lt;=①基本情報と建物情報の入力!$G$20, IF(①基本情報と建物情報の入力!$H29&gt;=3, (BD7*$PX7+BG7*$PY7+BJ7*$PZ7+BM7*$QA7)*$PD7,"-"),"-")</f>
        <v>-</v>
      </c>
      <c r="QK7" s="221" t="str">
        <f>IF($A7&lt;=①基本情報と建物情報の入力!$G$20, IF(①基本情報と建物情報の入力!$H29&gt;=1, AD7*$PX7*$PE7+AG7*$PY7*$PF7+AJ7*$PZ7*$PG7+AM7*$QA7*$PH7,"-"),"-")</f>
        <v>-</v>
      </c>
      <c r="QL7" s="218" t="str">
        <f>IF($A7&lt;=①基本情報と建物情報の入力!$G$20, IF(①基本情報と建物情報の入力!$H29&gt;=2, AE7*$PX7*$PE7+AH7*$PY7*$PF7+AK7*$PZ7*$PG7+AN7*$QA7*$PH7,"-"),"-")</f>
        <v>-</v>
      </c>
      <c r="QM7" s="222" t="str">
        <f>IF($A7&lt;=①基本情報と建物情報の入力!$G$20, IF(①基本情報と建物情報の入力!$H29&gt;=3, AF7*$PX7*$PE7+AI7*$PY7*$PF7+AL7*$PZ7*$PG7+AO7*$QA7*$PH7,"-"),"-")</f>
        <v>-</v>
      </c>
      <c r="QN7" s="221" t="str">
        <f>IF($A7&lt;=①基本情報と建物情報の入力!$G$20, IF(①基本情報と建物情報の入力!$H29&gt;=1, (AP7*PX7+AS7*PY7+AV7*PZ7+AY7*$QA7)*$PI7,"-"),"-")</f>
        <v>-</v>
      </c>
      <c r="QO7" s="218" t="str">
        <f>IF($A7&lt;=①基本情報と建物情報の入力!$G$20, IF(①基本情報と建物情報の入力!$H29&gt;=2, (AQ7*PX7+AT7*PY7+AW7*PZ7+AZ7*$QA7)*$PI7,"-"),"-")</f>
        <v>-</v>
      </c>
      <c r="QP7" s="222" t="str">
        <f>IF($A7&lt;=①基本情報と建物情報の入力!$G$20, IF(①基本情報と建物情報の入力!$H29&gt;=3, (AR7*PX7+AU7*PY7+AX7*PZ7+BA7*$QA7)*$PI7,"-"),"-")</f>
        <v>-</v>
      </c>
      <c r="QQ7" s="221" t="str">
        <f>IF($A7&lt;=①基本情報と建物情報の入力!$G$20, IF(①基本情報と建物情報の入力!$H29&gt;=1, Z7*$QC7*$PJ7,"-"),"-")</f>
        <v>-</v>
      </c>
      <c r="QR7" s="218" t="str">
        <f>IF($A7&lt;=①基本情報と建物情報の入力!$G$20, IF(①基本情報と建物情報の入力!$H29&gt;=2, AA7*$QC7*$PJ7,"-"),"-")</f>
        <v>-</v>
      </c>
      <c r="QS7" s="222" t="str">
        <f>IF($A7&lt;=①基本情報と建物情報の入力!$G$20, IF(①基本情報と建物情報の入力!$H29&gt;=3, AB7*$QC7*$PJ7,"-"),"-")</f>
        <v>-</v>
      </c>
      <c r="QT7" s="99"/>
      <c r="QU7" s="221" t="str">
        <f>IF($A7&lt;=①基本情報と建物情報の入力!$G$20, IF(①基本情報と建物情報の入力!$H29&gt;=1, (CJ7*($QB7+$PX7)/2+CM7*($QB7+$PY7)/2+CP7*($QB7+$PZ7)/2+CS7*($QB7+$QA7)/2)*$PL7,"-"),"-")</f>
        <v>-</v>
      </c>
      <c r="QV7" s="218" t="str">
        <f>IF($A7&lt;=①基本情報と建物情報の入力!$G$20, IF(①基本情報と建物情報の入力!$H29&gt;=2, (CK7*($QB7+$PX7)/2+CN7*($QB7+$PY7)/2+CQ7*($QB7+$PZ7)/2+CT7*($QB7+$QA7)/2)*$PL7,"-"),"-")</f>
        <v>-</v>
      </c>
      <c r="QW7" s="222" t="str">
        <f>IF($A7&lt;=①基本情報と建物情報の入力!$G$20, IF(①基本情報と建物情報の入力!$H29&gt;=3, (CL7*($QB7+$PX7)/2+CO7*($QB7+$PY7)/2+CR7*($QB7+$PZ7)/2+CU7*($QB7+$QA7)/2)*$PL7,"-"),"-")</f>
        <v>-</v>
      </c>
      <c r="QX7" s="221" t="str">
        <f>IF($A7&lt;=①基本情報と建物情報の入力!$G$20, IF(①基本情報と建物情報の入力!$H29&gt;=1, (CV7*($QB7+$PX7)/2+CY7*($QB7+$PX7)/2)*$PM7/2,"-"),"-")</f>
        <v>-</v>
      </c>
      <c r="QY7" s="218" t="str">
        <f>IF($A7&lt;=①基本情報と建物情報の入力!$G$20, IF(①基本情報と建物情報の入力!$H29&gt;=2, (CW7*($QB7+$PX7)/2+CZ7*($QB7+$PX7)/2)*$PM7/2,"-"),"-")</f>
        <v>-</v>
      </c>
      <c r="QZ7" s="222" t="str">
        <f>IF($A7&lt;=①基本情報と建物情報の入力!$G$20, IF(①基本情報と建物情報の入力!$H29&gt;=3, (CX7*($QB7+$PX7)/2+DA7*($QB7+$PX7)/2)*$PM7/2,"-"),"-")</f>
        <v>-</v>
      </c>
      <c r="RA7" s="221" t="str">
        <f>IF($A7&lt;=①基本情報と建物情報の入力!$G$20, IF(①基本情報と建物情報の入力!$H29&gt;=1, (DB7+DE7)*$QB7*$PN7/2 + (DH7+DK7)*$QB7*$PN7,"-"),"-")</f>
        <v>-</v>
      </c>
      <c r="RB7" s="218" t="str">
        <f>IF($A7&lt;=①基本情報と建物情報の入力!$G$20, IF(①基本情報と建物情報の入力!$H29&gt;=2, (DC7+DF7)*$QB7*$PN7/2 + (DI7+DL7)*$QB7*$PN7,"-"),"-")</f>
        <v>-</v>
      </c>
      <c r="RC7" s="222" t="str">
        <f>IF($A7&lt;=①基本情報と建物情報の入力!$G$20, IF(①基本情報と建物情報の入力!$H29&gt;=3, (DD7+DG7)*$QB7*$PN7/2 + (DJ7+DM7)*$QB7*$PN7,"-"),"-")</f>
        <v>-</v>
      </c>
      <c r="RD7" s="221" t="str">
        <f>IF($A7&lt;=①基本情報と建物情報の入力!$G$20, IF(①基本情報と建物情報の入力!$H29&gt;=1, (DN7*($PX7+$PY7)/2 +DW7*($QA7+$PX7)/2 + DQ7*($PY7+$PZ7)/2 + DT7*($PZ7+$QA7)/2)*$PO7,"-"),"-")</f>
        <v>-</v>
      </c>
      <c r="RE7" s="218" t="str">
        <f>IF($A7&lt;=①基本情報と建物情報の入力!$G$20, IF(①基本情報と建物情報の入力!$H29&gt;=2, (DO7*($PX7+$PY7)/2 +DX7*($QA7+$PX7)/2 + DR7*($PY7+$PZ7)/2 + DU7*($PZ7+$QA7)/2)*$PO7,"-"),"-")</f>
        <v>-</v>
      </c>
      <c r="RF7" s="222" t="str">
        <f>IF($A7&lt;=①基本情報と建物情報の入力!$G$20, IF(①基本情報と建物情報の入力!$H29&gt;=3, (DP7*($PX7+$PY7)/2 +DY7*($QA7+$PX7)/2 + DS7*($PY7+$PZ7)/2 + DV7*($PZ7+$QA7)/2)*$PO7,"-"),"-")</f>
        <v>-</v>
      </c>
      <c r="RG7" s="221" t="str">
        <f>IF($A7&lt;=①基本情報と建物情報の入力!$G$20, IF(①基本情報と建物情報の入力!$H29&gt;=1, ((DZ7+EC7)*$PX7+(EF7+EI7)*$PZ7)*$PP7/2 + (EL7*$PX7+EO7*$PY7+ER7*$PZ7+EU7*$QA7)*$PP7,"-"),"-")</f>
        <v>-</v>
      </c>
      <c r="RH7" s="218" t="str">
        <f>IF($A7&lt;=①基本情報と建物情報の入力!$G$20, IF(①基本情報と建物情報の入力!$H29&gt;=2, ((EA7+ED7)*$PX7+(EG7+EJ7)*$PZ7)*$PP7/2 + (EM7*$PX7+EP7*$PY7+ES7*$PZ7+EV7*$QA7)*$PP7,"-"),"-")</f>
        <v>-</v>
      </c>
      <c r="RI7" s="222" t="str">
        <f>IF($A7&lt;=①基本情報と建物情報の入力!$G$20, IF(①基本情報と建物情報の入力!$H29&gt;=3, ((EB7+EE7)*$PX7+(EH7+EK7)*$PZ7)*$PP7/2 + (EN7*$PX7+EQ7*$PY7+ET7*$PZ7+EW7*$QA7)*$PP7,"-"),"-")</f>
        <v>-</v>
      </c>
      <c r="RJ7" s="221" t="str">
        <f>IF($A7&lt;=①基本情報と建物情報の入力!$G$20, IF(①基本情報と建物情報の入力!$H29&gt;=1, ((EX7+FA7)*$PX7+(FD7+FG7)*$PY7+ (FJ7+FM7)*$PZ7 +(FP7+FS7)*$QA7)*$PQ7/2,"-"),"-")</f>
        <v>-</v>
      </c>
      <c r="RK7" s="218" t="str">
        <f>IF($A7&lt;=①基本情報と建物情報の入力!$G$20, IF(①基本情報と建物情報の入力!$H29&gt;=2, ((EY7+FB7)*$PX7+(FE7+FH7)*$PY7+ (FK7+FN7)*$PZ7 +(FQ7+FT7)*$QA7)*$PQ7/2,"-"),"-")</f>
        <v>-</v>
      </c>
      <c r="RL7" s="222" t="str">
        <f>IF($A7&lt;=①基本情報と建物情報の入力!$G$20, IF(①基本情報と建物情報の入力!$H29&gt;=3, ((EZ7+FC7)*$PX7+(FF7+FI7)*$PY7+ (FL7+FO7)*$PZ7 +(FR7+FU7)*$QA7)*$PQ7/2,"-"),"-")</f>
        <v>-</v>
      </c>
      <c r="RM7" s="221" t="str">
        <f>IF($A7&lt;=①基本情報と建物情報の入力!$G$20, IF(①基本情報と建物情報の入力!$H29&gt;=1, (FV7*$PX7/2+FY7*$PY7/2+GB7*$PZ7/2+GE7*$QA7/2)*$PR7,"-"),"-")</f>
        <v>-</v>
      </c>
      <c r="RN7" s="218" t="str">
        <f>IF($A7&lt;=①基本情報と建物情報の入力!$G$20, IF(①基本情報と建物情報の入力!$H29&gt;=2, (FW7*$PX7/2+FZ7*$PY7/2+GC7*$PZ7/2+GF7*$QA7/2)*$PR7,"-"),"-")</f>
        <v>-</v>
      </c>
      <c r="RO7" s="222" t="str">
        <f>IF($A7&lt;=①基本情報と建物情報の入力!$G$20, IF(①基本情報と建物情報の入力!$H29&gt;=3, (FX7*$PX7/2+GA7*$PY7/2+GD7*$PZ7/2+GG7*$QA7/2)*$PR7,"-"),"-")</f>
        <v>-</v>
      </c>
      <c r="RP7" s="221" t="str">
        <f>IF($A7&lt;=①基本情報と建物情報の入力!$G$20, IF(①基本情報と建物情報の入力!$H29&gt;=1, (GH7*($PX7+$QC7)/2+GK7*($PY7+$QC7)/2+GN7*($PZ7+$QC7)/2+GQ7*($QA7+$QC7)/2)*$PS7,"-"),"-")</f>
        <v>-</v>
      </c>
      <c r="RQ7" s="218" t="str">
        <f>IF($A7&lt;=①基本情報と建物情報の入力!$G$20, IF(①基本情報と建物情報の入力!$H29&gt;=2, (GI7*($PX7+$QC7)/2+GL7*($PY7+$QC7)/2+GO7*($PZ7+$QC7)/2+GR7*($QA7+$QC7)/2)*$PS7,"-"),"-")</f>
        <v>-</v>
      </c>
      <c r="RR7" s="222" t="str">
        <f>IF($A7&lt;=①基本情報と建物情報の入力!$G$20, IF(①基本情報と建物情報の入力!$H29&gt;=3, (GJ7*($PX7+$QC7)/2+GM7*($PY7+$QC7)/2+GP7*($PZ7+$QC7)/2+GS7*($QA7+$QC7)/2)*$PS7,"-"),"-")</f>
        <v>-</v>
      </c>
      <c r="RS7" s="221" t="str">
        <f>IF($A7&lt;=①基本情報と建物情報の入力!$G$20, IF(①基本情報と建物情報の入力!$H29&gt;=1, (GT7+GW7)*($PX7+$QC7)/2*$PT7/2,"-"),"-")</f>
        <v>-</v>
      </c>
      <c r="RT7" s="218" t="str">
        <f>IF($A7&lt;=①基本情報と建物情報の入力!$G$20, IF(①基本情報と建物情報の入力!$H29&gt;=2, (GU7+GX7)*($PX7+$QC7)/2*$PT7/2,"-"),"-")</f>
        <v>-</v>
      </c>
      <c r="RU7" s="222" t="str">
        <f>IF($A7&lt;=①基本情報と建物情報の入力!$G$20, IF(①基本情報と建物情報の入力!$H29&gt;=3, (GV7+GY7)*($PX7+$QC7)/2*$PT7/2,"-"),"-")</f>
        <v>-</v>
      </c>
      <c r="RV7" s="221" t="str">
        <f>IF($A7&lt;=①基本情報と建物情報の入力!$G$20, IF(①基本情報と建物情報の入力!$H29&gt;=1, (HL7+HO7)*$QC7*$PV7/2 + (HR7+HU7)*$QC7*$PV7,"-"),"-")</f>
        <v>-</v>
      </c>
      <c r="RW7" s="218" t="str">
        <f>IF($A7&lt;=①基本情報と建物情報の入力!$G$20, IF(①基本情報と建物情報の入力!$H29&gt;=2, (HM7+HP7)*$QC7*$PV7/2 + (HS7+HV7)*$QC7*$PV7,"-"),"-")</f>
        <v>-</v>
      </c>
      <c r="RX7" s="222" t="str">
        <f>IF($A7&lt;=①基本情報と建物情報の入力!$G$20, IF(①基本情報と建物情報の入力!$H29&gt;=3, (HN7+HQ7)*$QC7*$PV7/2 + (HT7+HW7)*$QC7*$PV7,"-"),"-")</f>
        <v>-</v>
      </c>
      <c r="RY7" s="96" t="str">
        <f>IF($A7&lt;=①基本情報と建物情報の入力!$G$20, IF(①基本情報と建物情報の入力!$H29&gt;=1, SUM(QE7,QH7,QK7,QN7,QQ7)+SUM(QU7,QX7,RA7,RD7,RG7,RJ7,RM7,RP7,RS7,RV7), "-"), "-")</f>
        <v>-</v>
      </c>
      <c r="RZ7" s="96" t="str">
        <f>IF($A7&lt;=①基本情報と建物情報の入力!$G$20, IF(①基本情報と建物情報の入力!$H29&gt;=2, SUM(QF7,QI7,QL7,QO7,QR7)+SUM(QV7,QY7,RB7,RE7,RH7,RK7,RN7,RQ7,RT7,RW7), "-"), "-")</f>
        <v>-</v>
      </c>
      <c r="SA7" s="96" t="str">
        <f>IF($A7&lt;=①基本情報と建物情報の入力!$G$20, IF(①基本情報と建物情報の入力!$H29&gt;=3, SUM(QG7,QJ7,QM7,QP7,QS7)+SUM(QW7,QZ7,RC7,RF7,RI7,RL7,RO7,RR7,RU7,RX7), "-"), "-")</f>
        <v>-</v>
      </c>
      <c r="SB7" s="101" t="str">
        <f>IF($A7&lt;=①基本情報と建物情報の入力!$G$20, IF(①基本情報と建物情報の入力!$H29&gt;=1, ROUNDUP(RY7/HY7*100,1),"-"),"-")</f>
        <v>-</v>
      </c>
      <c r="SC7" s="102" t="str">
        <f>IF($A7&lt;=①基本情報と建物情報の入力!$G$20, IF(①基本情報と建物情報の入力!$H29&gt;=2,ROUNDUP(RZ7/HZ7*100,1),"-"),"-")</f>
        <v>-</v>
      </c>
      <c r="SD7" s="104" t="str">
        <f>IF($A7&lt;=①基本情報と建物情報の入力!$G$20, IF(①基本情報と建物情報の入力!$H29&gt;=3, ROUNDUP(SA7/IA7*100,1),"-"),"-")</f>
        <v>-</v>
      </c>
      <c r="SE7" s="99"/>
      <c r="SF7" s="132" t="str">
        <f>IF($A7&lt;=①基本情報と建物情報の入力!$G$20, IF(①基本情報と建物情報の入力!$H29&gt;=1, 1,"-"), "-")</f>
        <v>-</v>
      </c>
      <c r="SG7" s="133" t="str">
        <f>IF($A7&lt;=①基本情報と建物情報の入力!$G$20, IF(①基本情報と建物情報の入力!$H29&gt;=2, 1,"-"), "-")</f>
        <v>-</v>
      </c>
      <c r="SH7" s="134" t="str">
        <f>IF($A7&lt;=①基本情報と建物情報の入力!$G$20, IF(①基本情報と建物情報の入力!$H29&gt;=3, ①基本情報と建物情報の入力!$H29-2,"-"), "-")</f>
        <v>-</v>
      </c>
      <c r="SI7" s="97" t="str">
        <f>IF($A7&lt;=①基本情報と建物情報の入力!$G$20, IF(①基本情報と建物情報の入力!$H29&gt;=1, HY7*SF7, "-"),"-")</f>
        <v>-</v>
      </c>
      <c r="SJ7" s="96" t="str">
        <f>IF($A7&lt;=①基本情報と建物情報の入力!$G$20, IF(①基本情報と建物情報の入力!$H29&gt;=2, HZ7*SG7, "-"),"-")</f>
        <v>-</v>
      </c>
      <c r="SK7" s="98" t="str">
        <f>IF($A7&lt;=①基本情報と建物情報の入力!$G$20, IF(①基本情報と建物情報の入力!$H29&gt;=3, IA7*SH7, "-"),"-")</f>
        <v>-</v>
      </c>
      <c r="SL7" s="97" t="str">
        <f>IF($A7&lt;=①基本情報と建物情報の入力!$G$20, IF(①基本情報と建物情報の入力!$H29&gt;=1,  LN7*SF7, "-"),"-")</f>
        <v>-</v>
      </c>
      <c r="SM7" s="96" t="str">
        <f>IF($A7&lt;=①基本情報と建物情報の入力!$G$20, IF(①基本情報と建物情報の入力!$H29&gt;=2,  LO7*SG7, "-"),"-")</f>
        <v>-</v>
      </c>
      <c r="SN7" s="98" t="str">
        <f>IF($A7&lt;=①基本情報と建物情報の入力!$G$20, IF(①基本情報と建物情報の入力!$H29&gt;=3,  LP7*SH7, "-"),"-")</f>
        <v>-</v>
      </c>
      <c r="SO7" s="97" t="str">
        <f>IF($A7&lt;=①基本情報と建物情報の入力!$G$20, IF(①基本情報と建物情報の入力!$H29&gt;=1,  RY7*SF7, "-"),"-")</f>
        <v>-</v>
      </c>
      <c r="SP7" s="96" t="str">
        <f>IF($A7&lt;=①基本情報と建物情報の入力!$G$20, IF(①基本情報と建物情報の入力!$H29&gt;=2,  RZ7*SG7, "-"),"-")</f>
        <v>-</v>
      </c>
      <c r="SQ7" s="98" t="str">
        <f>IF($A7&lt;=①基本情報と建物情報の入力!$G$20, IF(①基本情報と建物情報の入力!$H29&gt;=3,  SA7*SH7, "-"),"-")</f>
        <v>-</v>
      </c>
      <c r="SR7" s="105"/>
      <c r="SS7" s="105"/>
      <c r="ST7" s="99"/>
      <c r="SU7" s="132" t="str">
        <f>IF($A7&lt;=①基本情報と建物情報の入力!$G$20,IF(①基本情報と建物情報の入力!$H29&gt;=1,③一次エネルギー消費量の計算結果!E15-③一次エネルギー消費量の計算結果!F15,"-"),"-")</f>
        <v>-</v>
      </c>
      <c r="SV7" s="133" t="str">
        <f>IF($A7&lt;=①基本情報と建物情報の入力!$G$20,IF(①基本情報と建物情報の入力!$H29&gt;=2,③一次エネルギー消費量の計算結果!E16-③一次エネルギー消費量の計算結果!F16,"-"),"-")</f>
        <v>-</v>
      </c>
      <c r="SW7" s="134" t="str">
        <f>IF($A7&lt;=①基本情報と建物情報の入力!$G$20,IF(①基本情報と建物情報の入力!$H29&gt;=3,③一次エネルギー消費量の計算結果!E17-③一次エネルギー消費量の計算結果!F17,"-"),"-")</f>
        <v>-</v>
      </c>
      <c r="SX7" s="132" t="str">
        <f>IF($A7&lt;=①基本情報と建物情報の入力!$G$20,IF(①基本情報と建物情報の入力!$H29&gt;=1,③一次エネルギー消費量の計算結果!G15-③一次エネルギー消費量の計算結果!H15,"-"),"-")</f>
        <v>-</v>
      </c>
      <c r="SY7" s="133" t="str">
        <f>IF($A7&lt;=①基本情報と建物情報の入力!$G$20,IF(①基本情報と建物情報の入力!$H29&gt;=2,③一次エネルギー消費量の計算結果!G16-③一次エネルギー消費量の計算結果!H16,"-"),"-")</f>
        <v>-</v>
      </c>
      <c r="SZ7" s="134" t="str">
        <f>IF($A7&lt;=①基本情報と建物情報の入力!$G$20,IF(①基本情報と建物情報の入力!$H29&gt;=3,③一次エネルギー消費量の計算結果!G17-③一次エネルギー消費量の計算結果!H17,"-"),"-")</f>
        <v>-</v>
      </c>
      <c r="TA7" s="132" t="str">
        <f>IF($A7&lt;=①基本情報と建物情報の入力!$G$20, IF(①基本情報と建物情報の入力!$H29&gt;=1,SU7*SF7,"-"), "-")</f>
        <v>-</v>
      </c>
      <c r="TB7" s="133" t="str">
        <f>IF($A7&lt;=①基本情報と建物情報の入力!$G$20, IF(①基本情報と建物情報の入力!$H29&gt;=2,SV7*SG7,"-"), "-")</f>
        <v>-</v>
      </c>
      <c r="TC7" s="134" t="str">
        <f>IF($A7&lt;=①基本情報と建物情報の入力!$G$20, IF(①基本情報と建物情報の入力!$H29&gt;=3,SW7*SH7,"-"), "-")</f>
        <v>-</v>
      </c>
      <c r="TD7" s="132" t="str">
        <f>IF($A7&lt;=①基本情報と建物情報の入力!$G$20, IF(①基本情報と建物情報の入力!$H29&gt;=1,SX7*SF7,"-"), "-")</f>
        <v>-</v>
      </c>
      <c r="TE7" s="133" t="str">
        <f>IF($A7&lt;=①基本情報と建物情報の入力!$G$20, IF(①基本情報と建物情報の入力!$H29&gt;=2,SY7*SG7,"-"), "-")</f>
        <v>-</v>
      </c>
      <c r="TF7" s="133" t="str">
        <f>IF($A7&lt;=①基本情報と建物情報の入力!$G$20, IF(①基本情報と建物情報の入力!$H29&gt;=3,SZ7*SH7,"-"), "-")</f>
        <v>-</v>
      </c>
      <c r="TG7" s="105"/>
      <c r="TH7" s="105"/>
    </row>
    <row r="8" spans="1:528" s="16" customFormat="1" x14ac:dyDescent="0.45">
      <c r="A8" s="17">
        <f>A7+1</f>
        <v>2</v>
      </c>
      <c r="B8" s="93" t="s">
        <v>65</v>
      </c>
      <c r="C8" s="16" t="str">
        <f>IF(A8&lt;=①基本情報と建物情報の入力!$G$20, ①基本情報と建物情報の入力!$G$19/①基本情報と建物情報の入力!$G$20, "-")</f>
        <v>-</v>
      </c>
      <c r="D8" s="16" t="str">
        <f>IF(A8&lt;=①基本情報と建物情報の入力!$G$20, IF(①基本情報と建物情報の入力!H30&gt;=1, (①基本情報と建物情報の入力!$D30+SQRT(①基本情報と建物情報の入力!$D30^2-16*①基本情報と建物情報の入力!$C30))/4, "-"), "-")</f>
        <v>-</v>
      </c>
      <c r="E8" s="16" t="str">
        <f>IF(A8&lt;=①基本情報と建物情報の入力!$G$20, IF(①基本情報と建物情報の入力!H30&gt;=1, (①基本情報と建物情報の入力!$D30-SQRT(①基本情報と建物情報の入力!$D30^2-16*①基本情報と建物情報の入力!$C30))/4, "-"), "-")</f>
        <v>-</v>
      </c>
      <c r="F8" s="16" t="str">
        <f>IF(A8&lt;=①基本情報と建物情報の入力!$G$20, IF(①基本情報と建物情報の入力!H30&gt;=1, IF(A8=①基本情報と建物情報の入力!$G$20, ①基本情報と建物情報の入力!$C30, ①基本情報と建物情報の入力!G30), "-"), "-")</f>
        <v>-</v>
      </c>
      <c r="G8" s="16" t="str">
        <f>IF(A8&lt;=①基本情報と建物情報の入力!$G$20, IF(①基本情報と建物情報の入力!H30&gt;=1, IF(A8=1, 0, ①基本情報と建物情報の入力!F30), "-"), "-")</f>
        <v>-</v>
      </c>
      <c r="H8" s="16" t="str">
        <f>IF(A8&lt;=①基本情報と建物情報の入力!$G$20, IF(①基本情報と建物情報の入力!H30&gt;=1, IF(A8=1, 0, ①基本情報と建物情報の入力!C30-G8), "-"), "-")</f>
        <v>-</v>
      </c>
      <c r="I8" s="16" t="str">
        <f>IF(A8&lt;=①基本情報と建物情報の入力!$G$20, IF(①基本情報と建物情報の入力!H30&gt;=1, IF(A8=1, ①基本情報と建物情報の入力!C30, 0), "-"), "-")</f>
        <v>-</v>
      </c>
      <c r="J8" s="23" t="str">
        <f>IF(A8&lt;=①基本情報と建物情報の入力!$G$20,IF(①基本情報と建物情報の入力!H30&gt;=1, ①基本情報と建物情報の入力!$E30*(1-(0.24/①基本情報と建物情報の入力!$H30))*0.64,"-"), "-")</f>
        <v>-</v>
      </c>
      <c r="K8" s="16" t="str">
        <f>IF(A8&lt;=①基本情報と建物情報の入力!$G$20,IF(①基本情報と建物情報の入力!H30&gt;=1,①基本情報と建物情報の入力!$E30*0.12/①基本情報と建物情報の入力!$H30,"-"), "-")</f>
        <v>-</v>
      </c>
      <c r="L8" s="16" t="str">
        <f>IF(A8&lt;=①基本情報と建物情報の入力!$G$20,IF(①基本情報と建物情報の入力!H30&gt;=1,①基本情報と建物情報の入力!$E30*(1-(0.24/①基本情報と建物情報の入力!$H30))*0.36,"-"), "-")</f>
        <v>-</v>
      </c>
      <c r="M8" s="24" t="str">
        <f>IF(A8&lt;=①基本情報と建物情報の入力!$G$20,IF(①基本情報と建物情報の入力!H30&gt;=1,①基本情報と建物情報の入力!$E30*0.12/①基本情報と建物情報の入力!$H30,"-"), "-")</f>
        <v>-</v>
      </c>
      <c r="N8" s="23" t="str">
        <f>IF(A8&lt;=①基本情報と建物情報の入力!$G$20, IF(①基本情報と建物情報の入力!H30&gt;=1,①基本情報と建物情報の入力!C30/①基本情報と建物情報の入力!H30, "-"), "-")</f>
        <v>-</v>
      </c>
      <c r="O8" s="16" t="str">
        <f>IF(A8&lt;=①基本情報と建物情報の入力!$G$20, IF(①基本情報と建物情報の入力!H30&gt;=2, ①基本情報と建物情報の入力!C30/①基本情報と建物情報の入力!H30, "-"),"-")</f>
        <v>-</v>
      </c>
      <c r="P8" s="24" t="str">
        <f>IF(A8&lt;=①基本情報と建物情報の入力!$G$20, IF(①基本情報と建物情報の入力!H30&gt;=3, ①基本情報と建物情報の入力!C30/①基本情報と建物情報の入力!H30, "-"),"-")</f>
        <v>-</v>
      </c>
      <c r="Q8" s="23" t="str">
        <f>IF($A8&lt;=①基本情報と建物情報の入力!$G$20, IF(①基本情報と建物情報の入力!$H30&gt;=1, IF(①基本情報と建物情報の入力!$I30="有り", N8*室面積の比率!$B$4, N8*室面積の比率!$B$5),"-"), "-")</f>
        <v>-</v>
      </c>
      <c r="R8" s="16" t="str">
        <f>IF($A8&lt;=①基本情報と建物情報の入力!$G$20, IF(①基本情報と建物情報の入力!$H30&gt;=2, IF(①基本情報と建物情報の入力!$I30="有り", O8*室面積の比率!$B$4, O8*室面積の比率!$B$5),"-"), "-")</f>
        <v>-</v>
      </c>
      <c r="S8" s="24" t="str">
        <f>IF($A8&lt;=①基本情報と建物情報の入力!$G$20, IF(①基本情報と建物情報の入力!$H30&gt;=3, IF(①基本情報と建物情報の入力!$I30="有り", P8*室面積の比率!$B$4, P8*室面積の比率!$B$5),"-"), "-")</f>
        <v>-</v>
      </c>
      <c r="T8" s="23" t="str">
        <f>IF($A8&lt;=①基本情報と建物情報の入力!$G$20, IF(①基本情報と建物情報の入力!$H30&gt;=1, IF(①基本情報と建物情報の入力!$I30="有り", N8*室面積の比率!$C$4, 0),"-"), "-")</f>
        <v>-</v>
      </c>
      <c r="U8" s="16" t="str">
        <f>IF($A8&lt;=①基本情報と建物情報の入力!$G$20, IF(①基本情報と建物情報の入力!$H30&gt;=2, IF(①基本情報と建物情報の入力!$I30="有り", O8*室面積の比率!$C$4, 0),"-"), "-")</f>
        <v>-</v>
      </c>
      <c r="V8" s="24" t="str">
        <f>IF($A8&lt;=①基本情報と建物情報の入力!$G$20, IF(①基本情報と建物情報の入力!$H30&gt;=3, IF(①基本情報と建物情報の入力!$I30="有り", P8*室面積の比率!$C$4, 0),"-"), "-")</f>
        <v>-</v>
      </c>
      <c r="W8" s="23" t="str">
        <f>IF(A8&lt;=①基本情報と建物情報の入力!$G$20, IF(①基本情報と建物情報の入力!H30&gt;=1, F8/①基本情報と建物情報の入力!H30, "-"),"-")</f>
        <v>-</v>
      </c>
      <c r="X8" s="16" t="str">
        <f>IF(A8&lt;=①基本情報と建物情報の入力!$G$20, IF(①基本情報と建物情報の入力!H30&gt;=2, F8/①基本情報と建物情報の入力!H30, "-"),"-")</f>
        <v>-</v>
      </c>
      <c r="Y8" s="24" t="str">
        <f>IF(A8&lt;=①基本情報と建物情報の入力!$G$20, IF(①基本情報と建物情報の入力!H30&gt;=3, F8/①基本情報と建物情報の入力!H30, "-"),"-")</f>
        <v>-</v>
      </c>
      <c r="Z8" s="23" t="str">
        <f>IF(A8&lt;=①基本情報と建物情報の入力!$G$20, IF(①基本情報と建物情報の入力!H30&gt;=1, G8/①基本情報と建物情報の入力!H30, "-"),"-")</f>
        <v>-</v>
      </c>
      <c r="AA8" s="16" t="str">
        <f>IF(A8&lt;=①基本情報と建物情報の入力!$G$20, IF(①基本情報と建物情報の入力!H30&gt;=2, G8/①基本情報と建物情報の入力!H30, "-"),"-")</f>
        <v>-</v>
      </c>
      <c r="AB8" s="24" t="str">
        <f>IF(A8&lt;=①基本情報と建物情報の入力!$G$20, IF(①基本情報と建物情報の入力!H30&gt;=3, G8/①基本情報と建物情報の入力!H30, "-"),"-")</f>
        <v>-</v>
      </c>
      <c r="AC8" s="69"/>
      <c r="AD8" s="23" t="str">
        <f>IF(A8&lt;=①基本情報と建物情報の入力!$G$20, IF(①基本情報と建物情報の入力!H30&gt;=1,J8/①基本情報と建物情報の入力!H30,"-"), "-")</f>
        <v>-</v>
      </c>
      <c r="AE8" s="16" t="str">
        <f>IF(A8&lt;=①基本情報と建物情報の入力!$G$20, IF(①基本情報と建物情報の入力!H30&gt;=2,J8/①基本情報と建物情報の入力!H30,"-"), "-")</f>
        <v>-</v>
      </c>
      <c r="AF8" s="24" t="str">
        <f>IF(A8&lt;=①基本情報と建物情報の入力!$G$20, IF(①基本情報と建物情報の入力!H30&gt;=3,J8/①基本情報と建物情報の入力!H30,"-"), "-")</f>
        <v>-</v>
      </c>
      <c r="AG8" s="23" t="str">
        <f>IF(A8&lt;=①基本情報と建物情報の入力!$G$20,IF(①基本情報と建物情報の入力!H30&gt;=1,K8,"-"), "-")</f>
        <v>-</v>
      </c>
      <c r="AH8" s="16" t="str">
        <f>IF(A8&lt;=①基本情報と建物情報の入力!$G$20,IF(①基本情報と建物情報の入力!H30&gt;=2,0,"-"), "-")</f>
        <v>-</v>
      </c>
      <c r="AI8" s="24" t="str">
        <f>IF(A8&lt;=①基本情報と建物情報の入力!$G$20,IF(①基本情報と建物情報の入力!H30&gt;=3,0,"-"), "-")</f>
        <v>-</v>
      </c>
      <c r="AJ8" s="16" t="str">
        <f>IF(A8&lt;=①基本情報と建物情報の入力!$G$20, IF(①基本情報と建物情報の入力!H30&gt;=1,L8/①基本情報と建物情報の入力!H30,"-"), "-")</f>
        <v>-</v>
      </c>
      <c r="AK8" s="16" t="str">
        <f>IF(A8&lt;=①基本情報と建物情報の入力!$G$20, IF(①基本情報と建物情報の入力!H30&gt;=2,L8/①基本情報と建物情報の入力!H30,"-"), "-")</f>
        <v>-</v>
      </c>
      <c r="AL8" s="16" t="str">
        <f>IF(A8&lt;=①基本情報と建物情報の入力!$G$20, IF(①基本情報と建物情報の入力!H30&gt;=3,L8/①基本情報と建物情報の入力!H30,"-"), "-")</f>
        <v>-</v>
      </c>
      <c r="AM8" s="23" t="str">
        <f>IF(A8&lt;=①基本情報と建物情報の入力!$G$20,IF(①基本情報と建物情報の入力!H30&gt;=1,IF(①基本情報と建物情報の入力!H30=1, M8,0), "-"),"-")</f>
        <v>-</v>
      </c>
      <c r="AN8" s="16" t="str">
        <f>IF(A8&lt;=①基本情報と建物情報の入力!$G$20, IF(①基本情報と建物情報の入力!H30&gt;=2, M8, "-"), "-")</f>
        <v>-</v>
      </c>
      <c r="AO8" s="24" t="str">
        <f>IF(A8&lt;=①基本情報と建物情報の入力!$G$20,IF(①基本情報と建物情報の入力!H30&gt;=3, 0, "-"),"-")</f>
        <v>-</v>
      </c>
      <c r="AP8" s="23" t="str">
        <f>IF(A8&lt;=①基本情報と建物情報の入力!$G$20,IF(①基本情報と建物情報の入力!H30&gt;=1,0,"-"), "-")</f>
        <v>-</v>
      </c>
      <c r="AQ8" s="16" t="str">
        <f>IF(A8&lt;=①基本情報と建物情報の入力!$G$20,IF(①基本情報と建物情報の入力!H30&gt;=2,0,"-"), "-")</f>
        <v>-</v>
      </c>
      <c r="AR8" s="24" t="str">
        <f>IF(A8&lt;=①基本情報と建物情報の入力!$G$20,IF(①基本情報と建物情報の入力!H30&gt;=3,0,"-"), "-")</f>
        <v>-</v>
      </c>
      <c r="AS8" s="23" t="str">
        <f>IF(A8&lt;=①基本情報と建物情報の入力!$G$20,IF(①基本情報と建物情報の入力!H30&gt;=1,0,"-"), "-")</f>
        <v>-</v>
      </c>
      <c r="AT8" s="16" t="str">
        <f>IF(A8&lt;=①基本情報と建物情報の入力!$G$20,IF(①基本情報と建物情報の入力!H30&gt;=2,0,"-"), "-")</f>
        <v>-</v>
      </c>
      <c r="AU8" s="24" t="str">
        <f>IF(A8&lt;=①基本情報と建物情報の入力!$G$20,IF(①基本情報と建物情報の入力!H30&gt;=3,0,"-"), "-")</f>
        <v>-</v>
      </c>
      <c r="AV8" s="23" t="str">
        <f>IF(A8&lt;=①基本情報と建物情報の入力!$G$20,IF(①基本情報と建物情報の入力!H30&gt;=1,1.6,"-"), "-")</f>
        <v>-</v>
      </c>
      <c r="AW8" s="16" t="str">
        <f>IF(A8&lt;=①基本情報と建物情報の入力!$G$20,IF(①基本情報と建物情報の入力!H30&gt;=2,1.6,"-"), "-")</f>
        <v>-</v>
      </c>
      <c r="AX8" s="24" t="str">
        <f>IF(A8&lt;=①基本情報と建物情報の入力!$G$20,IF(①基本情報と建物情報の入力!H30&gt;=3,1.6,"-"), "-")</f>
        <v>-</v>
      </c>
      <c r="AY8" s="16" t="str">
        <f>IF(A8&lt;=①基本情報と建物情報の入力!$G$20,IF(①基本情報と建物情報の入力!H30&gt;=1,0,"-"), "-")</f>
        <v>-</v>
      </c>
      <c r="AZ8" s="16" t="str">
        <f>IF(A8&lt;=①基本情報と建物情報の入力!$G$20,IF(①基本情報と建物情報の入力!H30&gt;=2,0,"-"), "-")</f>
        <v>-</v>
      </c>
      <c r="BA8" s="16" t="str">
        <f>IF(A8&lt;=①基本情報と建物情報の入力!$G$20,IF(①基本情報と建物情報の入力!H30&gt;=3,0,"-"), "-")</f>
        <v>-</v>
      </c>
      <c r="BB8" s="23" t="str">
        <f>IF(A8&lt;=①基本情報と建物情報の入力!$G$20, IF(①基本情報と建物情報の入力!H30&gt;=1,(D8*C8-J8)/①基本情報と建物情報の入力!H30, "-"), "-")</f>
        <v>-</v>
      </c>
      <c r="BC8" s="16" t="str">
        <f>IF(A8&lt;=①基本情報と建物情報の入力!$G$20, IF(①基本情報と建物情報の入力!H30&gt;=2,(D8*C8-J8)/①基本情報と建物情報の入力!H30, "-"), "-")</f>
        <v>-</v>
      </c>
      <c r="BD8" s="24" t="str">
        <f>IF(A8&lt;=①基本情報と建物情報の入力!$G$20, IF(①基本情報と建物情報の入力!H30&gt;=3,(D8*C8-J8)/①基本情報と建物情報の入力!H30, "-"), "-")</f>
        <v>-</v>
      </c>
      <c r="BE8" s="16" t="str">
        <f>IF(A8&lt;=①基本情報と建物情報の入力!$G$20, IF(①基本情報と建物情報の入力!H30&gt;=1,E8*C8-K8, "-"), "-")</f>
        <v>-</v>
      </c>
      <c r="BF8" s="16" t="str">
        <f>IF(A8&lt;=①基本情報と建物情報の入力!$G$20, IF(①基本情報と建物情報の入力!H30&gt;=2,0, "-"), "-")</f>
        <v>-</v>
      </c>
      <c r="BG8" s="16" t="str">
        <f>IF(A8&lt;=①基本情報と建物情報の入力!$G$20, IF(①基本情報と建物情報の入力!H30&gt;=3,0, "-"), "-")</f>
        <v>-</v>
      </c>
      <c r="BH8" s="23" t="str">
        <f>IF(A8&lt;=①基本情報と建物情報の入力!$G$20, IF(①基本情報と建物情報の入力!H30&gt;=1,(D8*C8-L8)/①基本情報と建物情報の入力!H30-AV8, "-"), "-")</f>
        <v>-</v>
      </c>
      <c r="BI8" s="16" t="str">
        <f>IF(A8&lt;=①基本情報と建物情報の入力!$G$20, IF(①基本情報と建物情報の入力!H30&gt;=2,(D8*C8-L8)/①基本情報と建物情報の入力!H30-AV8, "-"), "-")</f>
        <v>-</v>
      </c>
      <c r="BJ8" s="24" t="str">
        <f>IF(A8&lt;=①基本情報と建物情報の入力!$G$20, IF(①基本情報と建物情報の入力!H30&gt;=3,(D8*C8-L8)/①基本情報と建物情報の入力!H30-AV8, "-"), "-")</f>
        <v>-</v>
      </c>
      <c r="BK8" s="23" t="str">
        <f>IF(A8&lt;=①基本情報と建物情報の入力!$G$20, IF(①基本情報と建物情報の入力!H30&gt;=1,IF(①基本情報と建物情報の入力!H30=1, E8*C8-K8, 0), "-"), "-")</f>
        <v>-</v>
      </c>
      <c r="BL8" s="16" t="str">
        <f>IF(A8&lt;=①基本情報と建物情報の入力!$G$20, IF(①基本情報と建物情報の入力!H30&gt;=2,E8*C8-M8, "-"), "-")</f>
        <v>-</v>
      </c>
      <c r="BM8" s="24" t="str">
        <f>IF(A8&lt;=①基本情報と建物情報の入力!$G$20, IF(①基本情報と建物情報の入力!H30&gt;=3,0, "-"), "-")</f>
        <v>-</v>
      </c>
      <c r="BN8" s="16" t="str">
        <f>IF(A8&lt;=①基本情報と建物情報の入力!$G$20, IF(①基本情報と建物情報の入力!H30&gt;=1, 0, "-"), "-")</f>
        <v>-</v>
      </c>
      <c r="BO8" s="16" t="str">
        <f>IF(A8&lt;=①基本情報と建物情報の入力!$G$20, IF(①基本情報と建物情報の入力!H30&gt;=2, 0, "-"), "-")</f>
        <v>-</v>
      </c>
      <c r="BP8" s="24" t="str">
        <f>IF(A8&lt;=①基本情報と建物情報の入力!$G$20, IF(①基本情報と建物情報の入力!H30&gt;=3, 0, "-"), "-")</f>
        <v>-</v>
      </c>
      <c r="BQ8" s="16" t="str">
        <f>IF(A8&lt;=①基本情報と建物情報の入力!$G$20, IF(①基本情報と建物情報の入力!H30&gt;=1, 0, "-"), "-")</f>
        <v>-</v>
      </c>
      <c r="BR8" s="16" t="str">
        <f>IF(A8&lt;=①基本情報と建物情報の入力!$G$20, IF(①基本情報と建物情報の入力!H30&gt;=2, E8*C8, "-"), "-")</f>
        <v>-</v>
      </c>
      <c r="BS8" s="24" t="str">
        <f>IF(A8&lt;=①基本情報と建物情報の入力!$G$20, IF(①基本情報と建物情報の入力!H30&gt;=3, E8*C8, "-"), "-")</f>
        <v>-</v>
      </c>
      <c r="BT8" s="16" t="str">
        <f>IF(A8&lt;=①基本情報と建物情報の入力!$G$20, IF(①基本情報と建物情報の入力!H30&gt;=1, 0, "-"), "-")</f>
        <v>-</v>
      </c>
      <c r="BU8" s="16" t="str">
        <f>IF(A8&lt;=①基本情報と建物情報の入力!$G$20, IF(①基本情報と建物情報の入力!H30&gt;=2, 0, "-"), "-")</f>
        <v>-</v>
      </c>
      <c r="BV8" s="24" t="str">
        <f>IF(A8&lt;=①基本情報と建物情報の入力!$G$20, IF(①基本情報と建物情報の入力!H30&gt;=3, 0, "-"), "-")</f>
        <v>-</v>
      </c>
      <c r="BW8" s="23" t="str">
        <f>IF(A8&lt;=①基本情報と建物情報の入力!$G$20, IF(①基本情報と建物情報の入力!H30&gt;=1, IF(①基本情報と建物情報の入力!H30=1, 0, E8*C8), "-"), "-")</f>
        <v>-</v>
      </c>
      <c r="BX8" s="16" t="str">
        <f>IF(A8&lt;=①基本情報と建物情報の入力!$G$20, IF(①基本情報と建物情報の入力!H30&gt;=2, 0, "-"), "-")</f>
        <v>-</v>
      </c>
      <c r="BY8" s="24" t="str">
        <f>IF(A8&lt;=①基本情報と建物情報の入力!$G$20, IF(①基本情報と建物情報の入力!H30&gt;=3, E8*C8, "-"), "-")</f>
        <v>-</v>
      </c>
      <c r="BZ8" s="16" t="str">
        <f>IF(A8&lt;=①基本情報と建物情報の入力!$G$20, IF(①基本情報と建物情報の入力!H30&gt;=1,  H8/①基本情報と建物情報の入力!H30, "-"), "-")</f>
        <v>-</v>
      </c>
      <c r="CA8" s="16" t="str">
        <f>IF(A8&lt;=①基本情報と建物情報の入力!$G$20, IF(①基本情報と建物情報の入力!H30&gt;=2,  H8/①基本情報と建物情報の入力!H30, "-"), "-")</f>
        <v>-</v>
      </c>
      <c r="CB8" s="16" t="str">
        <f>IF(A8&lt;=①基本情報と建物情報の入力!$G$20, IF(①基本情報と建物情報の入力!H30&gt;=3,  H8/①基本情報と建物情報の入力!H30, "-"), "-")</f>
        <v>-</v>
      </c>
      <c r="CC8" s="23" t="str">
        <f>IF(A8&lt;=①基本情報と建物情報の入力!$G$20, IF(①基本情報と建物情報の入力!H30&gt;=1, I8/①基本情報と建物情報の入力!H30, "-"), "-")</f>
        <v>-</v>
      </c>
      <c r="CD8" s="16" t="str">
        <f>IF(A8&lt;=①基本情報と建物情報の入力!$G$20, IF(①基本情報と建物情報の入力!H30&gt;=2, I8/①基本情報と建物情報の入力!H30, "-"), "-")</f>
        <v>-</v>
      </c>
      <c r="CE8" s="24" t="str">
        <f>IF(A8&lt;=①基本情報と建物情報の入力!$G$20, IF(①基本情報と建物情報の入力!H30&gt;=3, I8/①基本情報と建物情報の入力!H30, "-"), "-")</f>
        <v>-</v>
      </c>
      <c r="CF8" s="16" t="str">
        <f>IF(A8&lt;=①基本情報と建物情報の入力!$G$20, IF(①基本情報と建物情報の入力!H30&gt;=1, IF(A8=①基本情報と建物情報の入力!$G$20, 0,(①基本情報と建物情報の入力!C30-F8)/①基本情報と建物情報の入力!H30), "-"), "-")</f>
        <v>-</v>
      </c>
      <c r="CG8" s="16" t="str">
        <f>IF(A8&lt;=①基本情報と建物情報の入力!$G$20, IF(①基本情報と建物情報の入力!H30&gt;=2, IF(A8=①基本情報と建物情報の入力!$G$20, 0,(①基本情報と建物情報の入力!C30-F8)/①基本情報と建物情報の入力!H30), "-"), "-")</f>
        <v>-</v>
      </c>
      <c r="CH8" s="16" t="str">
        <f>IF(A8&lt;=①基本情報と建物情報の入力!$G$20, IF(①基本情報と建物情報の入力!H30&gt;=3, IF(A8=①基本情報と建物情報の入力!$G$20, 0,(①基本情報と建物情報の入力!C30-F8)/①基本情報と建物情報の入力!H30), "-"), "-")</f>
        <v>-</v>
      </c>
      <c r="CI8" s="69"/>
      <c r="CJ8" s="23" t="str">
        <f>IF(A8&lt;=①基本情報と建物情報の入力!$G$20, IF(①基本情報と建物情報の入力!H30&gt;=1, IF(F8=0, 0, D8/①基本情報と建物情報の入力!H30), "-"), "-")</f>
        <v>-</v>
      </c>
      <c r="CK8" s="16" t="str">
        <f>IF(A8&lt;=①基本情報と建物情報の入力!$G$20, IF(①基本情報と建物情報の入力!H30&gt;=2, IF(F8=0, 0, D8/①基本情報と建物情報の入力!H30), "-"), "-")</f>
        <v>-</v>
      </c>
      <c r="CL8" s="24" t="str">
        <f>IF(A8&lt;=①基本情報と建物情報の入力!$G$20, IF(①基本情報と建物情報の入力!H30&gt;=3, IF(F8=0, 0, D8/①基本情報と建物情報の入力!H30), "-"), "-")</f>
        <v>-</v>
      </c>
      <c r="CM8" s="23" t="str">
        <f>IF(A8&lt;=①基本情報と建物情報の入力!$G$20, IF(①基本情報と建物情報の入力!H30&gt;=1, F8/D8, "-"), "-")</f>
        <v>-</v>
      </c>
      <c r="CN8" s="16" t="str">
        <f>IF(A8&lt;=①基本情報と建物情報の入力!$G$20, IF(①基本情報と建物情報の入力!H30&gt;=2, 0, "-"), "-")</f>
        <v>-</v>
      </c>
      <c r="CO8" s="24" t="str">
        <f>IF(A8&lt;=①基本情報と建物情報の入力!$G$20, IF(①基本情報と建物情報の入力!H30&gt;=3, 0, "-"), "-")</f>
        <v>-</v>
      </c>
      <c r="CP8" s="23" t="str">
        <f>IF(A8&lt;=①基本情報と建物情報の入力!$G$20, IF(①基本情報と建物情報の入力!H30&gt;=1, IF(A8=①基本情報と建物情報の入力!$G$20, D8/①基本情報と建物情報の入力!H30, 0), "-"), "-")</f>
        <v>-</v>
      </c>
      <c r="CQ8" s="16" t="str">
        <f>IF(A8&lt;=①基本情報と建物情報の入力!$G$20, IF(①基本情報と建物情報の入力!H30&gt;=2, IF(A8=①基本情報と建物情報の入力!$G$20, D8/①基本情報と建物情報の入力!H30, 0), "-"), "-")</f>
        <v>-</v>
      </c>
      <c r="CR8" s="24" t="str">
        <f>IF(A8&lt;=①基本情報と建物情報の入力!$G$20, IF(①基本情報と建物情報の入力!H30&gt;=3, IF(A8=①基本情報と建物情報の入力!$G$20, D8/①基本情報と建物情報の入力!H30, 0), "-"), "-")</f>
        <v>-</v>
      </c>
      <c r="CS8" s="23" t="str">
        <f>IF(A8&lt;=①基本情報と建物情報の入力!$G$20, IF(①基本情報と建物情報の入力!H30&gt;=1, IF(①基本情報と建物情報の入力!H30=1, F8/D8, 0), "-"), "-")</f>
        <v>-</v>
      </c>
      <c r="CT8" s="16" t="str">
        <f>IF(A8&lt;=①基本情報と建物情報の入力!$G$20, IF(①基本情報と建物情報の入力!H30&gt;=2, F8/D8, "-"), "-")</f>
        <v>-</v>
      </c>
      <c r="CU8" s="24" t="str">
        <f>IF(A8&lt;=①基本情報と建物情報の入力!$G$20, IF(①基本情報と建物情報の入力!H30&gt;=3, 0, "-"), "-")</f>
        <v>-</v>
      </c>
      <c r="CV8" s="16" t="str">
        <f>IF(A8&lt;=①基本情報と建物情報の入力!$G$20, IF(①基本情報と建物情報の入力!H30&gt;=1, IF(OR(F8=0,A8=①基本情報と建物情報の入力!$G$20), 0, D8/①基本情報と建物情報の入力!H30), "-"), "-")</f>
        <v>-</v>
      </c>
      <c r="CW8" s="16" t="str">
        <f>IF(A8&lt;=①基本情報と建物情報の入力!$G$20, IF(①基本情報と建物情報の入力!H30&gt;=2, IF(OR(F8=0,A8=①基本情報と建物情報の入力!$G$20), 0, D8/①基本情報と建物情報の入力!H30), "-"), "-")</f>
        <v>-</v>
      </c>
      <c r="CX8" s="16" t="str">
        <f>IF(A8&lt;=①基本情報と建物情報の入力!$G$20, IF(①基本情報と建物情報の入力!H30&gt;=3, IF(OR(F8=0,A8=①基本情報と建物情報の入力!$G$20), 0, D8/①基本情報と建物情報の入力!H30), "-"), "-")</f>
        <v>-</v>
      </c>
      <c r="CY8" s="23" t="str">
        <f>IF(A8&lt;=①基本情報と建物情報の入力!$G$20, IF(①基本情報と建物情報の入力!H30&gt;=1, IF(OR(F7=0,A8=1), 0, D8/①基本情報と建物情報の入力!H30), "-"), "-")</f>
        <v>-</v>
      </c>
      <c r="CZ8" s="16" t="str">
        <f>IF(A8&lt;=①基本情報と建物情報の入力!$G$20, IF(①基本情報と建物情報の入力!H30&gt;=2, IF(OR(F7=0,A8=1), 0, D8/①基本情報と建物情報の入力!H30), "-"), "-")</f>
        <v>-</v>
      </c>
      <c r="DA8" s="24" t="str">
        <f>IF(A8&lt;=①基本情報と建物情報の入力!$G$20, IF(①基本情報と建物情報の入力!H30&gt;=3, IF(OR(F7=0,A8=1), 0, D8/①基本情報と建物情報の入力!H30), "-"), "-")</f>
        <v>-</v>
      </c>
      <c r="DB8" s="23" t="str">
        <f>IF(A8&lt;=①基本情報と建物情報の入力!$G$20, IF(①基本情報と建物情報の入力!H30&gt;=1, 0, "-"), "-")</f>
        <v>-</v>
      </c>
      <c r="DC8" s="16" t="str">
        <f>IF(A8&lt;=①基本情報と建物情報の入力!$G$20, IF(①基本情報と建物情報の入力!H30&gt;=2, IF(①基本情報と建物情報の入力!H30=1, 0, F8/D8), "-"), "-")</f>
        <v>-</v>
      </c>
      <c r="DD8" s="24" t="str">
        <f>IF(A8&lt;=①基本情報と建物情報の入力!$G$20, IF(①基本情報と建物情報の入力!H30&gt;=3, IF(①基本情報と建物情報の入力!H30=1, 0, F8/D8), "-"), "-")</f>
        <v>-</v>
      </c>
      <c r="DE8" s="16" t="str">
        <f>IF(A8&lt;=①基本情報と建物情報の入力!$G$20, IF(①基本情報と建物情報の入力!H30&gt;=1, IF(①基本情報と建物情報の入力!H30=1, 0, F8/D8), "-"), "-")</f>
        <v>-</v>
      </c>
      <c r="DF8" s="16" t="str">
        <f>IF(A8&lt;=①基本情報と建物情報の入力!$G$20, IF(①基本情報と建物情報の入力!H30&gt;=2, 0, "-"), "-")</f>
        <v>-</v>
      </c>
      <c r="DG8" s="16" t="str">
        <f>IF(A8&lt;=①基本情報と建物情報の入力!$G$20, IF(①基本情報と建物情報の入力!H30&gt;=3, IF(①基本情報と建物情報の入力!H30=1, 0, F8/D8), "-"), "-")</f>
        <v>-</v>
      </c>
      <c r="DH8" s="23" t="str">
        <f>IF(A8&lt;=①基本情報と建物情報の入力!$G$20, IF(①基本情報と建物情報の入力!H30&gt;=1, (F8/D8)*(D8/①基本情報と建物情報の入力!H30/20), "-"), "-")</f>
        <v>-</v>
      </c>
      <c r="DI8" s="16" t="str">
        <f>IF(A8&lt;=①基本情報と建物情報の入力!$G$20, IF(①基本情報と建物情報の入力!H30&gt;=2, (F8/D8)*(D8/①基本情報と建物情報の入力!H30/20), "-"), "-")</f>
        <v>-</v>
      </c>
      <c r="DJ8" s="24" t="str">
        <f>IF(A8&lt;=①基本情報と建物情報の入力!$G$20, IF(①基本情報と建物情報の入力!H30&gt;=3, (F8/D8)*(D8/①基本情報と建物情報の入力!H30/20), "-"), "-")</f>
        <v>-</v>
      </c>
      <c r="DK8" s="23" t="str">
        <f>IF(A8&lt;=①基本情報と建物情報の入力!$G$20, IF(①基本情報と建物情報の入力!H30&gt;=1, (D8/①基本情報と建物情報の入力!H30)*(F8/D8/20), "-"), "-")</f>
        <v>-</v>
      </c>
      <c r="DL8" s="16" t="str">
        <f>IF(A8&lt;=①基本情報と建物情報の入力!$G$20, IF(①基本情報と建物情報の入力!H30&gt;=2, (D8/①基本情報と建物情報の入力!H30)*(F8/D8/20), "-"), "-")</f>
        <v>-</v>
      </c>
      <c r="DM8" s="24" t="str">
        <f>IF(A8&lt;=①基本情報と建物情報の入力!$G$20, IF(①基本情報と建物情報の入力!H30&gt;=3, (D8/①基本情報と建物情報の入力!H30)*(F8/D8/20), "-"), "-")</f>
        <v>-</v>
      </c>
      <c r="DN8" s="23" t="str">
        <f>IF(A8&lt;=①基本情報と建物情報の入力!$G$20, IF(①基本情報と建物情報の入力!H30&gt;=1,  C8, "-"), "-")</f>
        <v>-</v>
      </c>
      <c r="DO8" s="16" t="str">
        <f>IF(A8&lt;=①基本情報と建物情報の入力!$G$20, IF(①基本情報と建物情報の入力!H30&gt;=2, 0, "-"), "-")</f>
        <v>-</v>
      </c>
      <c r="DP8" s="24" t="str">
        <f>IF(A8&lt;=①基本情報と建物情報の入力!$G$20, IF(①基本情報と建物情報の入力!H30&gt;=3, 0, "-"), "-")</f>
        <v>-</v>
      </c>
      <c r="DQ8" s="23" t="str">
        <f>IF(A8&lt;=①基本情報と建物情報の入力!$G$20, IF(①基本情報と建物情報の入力!H30&gt;=1,  C8, "-"), "-")</f>
        <v>-</v>
      </c>
      <c r="DR8" s="16" t="str">
        <f>IF(A8&lt;=①基本情報と建物情報の入力!$G$20, IF(①基本情報と建物情報の入力!H30&gt;=2, 0, "-"), "-")</f>
        <v>-</v>
      </c>
      <c r="DS8" s="24" t="str">
        <f>IF(A8&lt;=①基本情報と建物情報の入力!$G$20, IF(①基本情報と建物情報の入力!H30&gt;=3, 0, "-"), "-")</f>
        <v>-</v>
      </c>
      <c r="DT8" s="23" t="str">
        <f>IF(A8&lt;=①基本情報と建物情報の入力!$G$20, IF(①基本情報と建物情報の入力!H30&gt;=1, IF(①基本情報と建物情報の入力!H30=1, C8, 0), "-"), "-")</f>
        <v>-</v>
      </c>
      <c r="DU8" s="16" t="str">
        <f>IF(A8&lt;=①基本情報と建物情報の入力!$G$20, IF(①基本情報と建物情報の入力!H30&gt;=2, C8, "-"), "-")</f>
        <v>-</v>
      </c>
      <c r="DV8" s="24" t="str">
        <f>IF(A8&lt;=①基本情報と建物情報の入力!$G$20, IF(①基本情報と建物情報の入力!H30&gt;=3, 0, "-"), "-")</f>
        <v>-</v>
      </c>
      <c r="DW8" s="23" t="str">
        <f>IF(A8&lt;=①基本情報と建物情報の入力!$G$20, IF(①基本情報と建物情報の入力!H30&gt;=1, IF(①基本情報と建物情報の入力!H30=1, C8, 0), "-"), "-")</f>
        <v>-</v>
      </c>
      <c r="DX8" s="16" t="str">
        <f>IF(A8&lt;=①基本情報と建物情報の入力!$G$20, IF(①基本情報と建物情報の入力!H30&gt;=2, C8, "-"), "-")</f>
        <v>-</v>
      </c>
      <c r="DY8" s="24" t="str">
        <f>IF(A8&lt;=①基本情報と建物情報の入力!$G$20, IF(①基本情報と建物情報の入力!H30&gt;=3, 0, "-"), "-")</f>
        <v>-</v>
      </c>
      <c r="DZ8" s="23" t="str">
        <f>IF(A8&lt;=①基本情報と建物情報の入力!$G$20, IF(①基本情報と建物情報の入力!H30&gt;=1, 0, "-"), "-")</f>
        <v>-</v>
      </c>
      <c r="EA8" s="16" t="str">
        <f>IF(A8&lt;=①基本情報と建物情報の入力!$G$20, IF(①基本情報と建物情報の入力!H30&gt;=2, IF(①基本情報と建物情報の入力!H30=1, 0, C8), "-"), "-")</f>
        <v>-</v>
      </c>
      <c r="EB8" s="24" t="str">
        <f>IF(A8&lt;=①基本情報と建物情報の入力!$G$20, IF(①基本情報と建物情報の入力!H30&gt;=3, IF(①基本情報と建物情報の入力!H30=1, 0, C8), "-"), "-")</f>
        <v>-</v>
      </c>
      <c r="EC8" s="23" t="str">
        <f>IF(A8&lt;=①基本情報と建物情報の入力!$G$20, IF(①基本情報と建物情報の入力!H30&gt;=1, IF(①基本情報と建物情報の入力!H30=1, 0, C8), "-"), "-")</f>
        <v>-</v>
      </c>
      <c r="ED8" s="16" t="str">
        <f>IF(A8&lt;=①基本情報と建物情報の入力!$G$20, IF(①基本情報と建物情報の入力!H30&gt;=2, 0, "-"), "-")</f>
        <v>-</v>
      </c>
      <c r="EE8" s="24" t="str">
        <f>IF(A8&lt;=①基本情報と建物情報の入力!$G$20, IF(①基本情報と建物情報の入力!H30&gt;=3, IF(①基本情報と建物情報の入力!H30=1, 0, C8), "-"), "-")</f>
        <v>-</v>
      </c>
      <c r="EF8" s="23" t="str">
        <f>IF(A8&lt;=①基本情報と建物情報の入力!$G$20, IF(①基本情報と建物情報の入力!H30&gt;=1, 0, "-"), "-")</f>
        <v>-</v>
      </c>
      <c r="EG8" s="16" t="str">
        <f>IF(A8&lt;=①基本情報と建物情報の入力!$G$20, IF(①基本情報と建物情報の入力!H30&gt;=2, IF(①基本情報と建物情報の入力!H30=1, 0, C8), "-"), "-")</f>
        <v>-</v>
      </c>
      <c r="EH8" s="24" t="str">
        <f>IF(A8&lt;=①基本情報と建物情報の入力!$G$20, IF(①基本情報と建物情報の入力!H30&gt;=3, IF(①基本情報と建物情報の入力!H30=1, 0, C8), "-"), "-")</f>
        <v>-</v>
      </c>
      <c r="EI8" s="16" t="str">
        <f>IF(A8&lt;=①基本情報と建物情報の入力!$G$20, IF(①基本情報と建物情報の入力!H30&gt;=1, IF(①基本情報と建物情報の入力!H30=1, 0, C8), "-"), "-")</f>
        <v>-</v>
      </c>
      <c r="EJ8" s="16" t="str">
        <f>IF(A8&lt;=①基本情報と建物情報の入力!$G$20, IF(①基本情報と建物情報の入力!H30&gt;=2, 0, "-"), "-")</f>
        <v>-</v>
      </c>
      <c r="EK8" s="16" t="str">
        <f>IF(A8&lt;=①基本情報と建物情報の入力!$G$20, IF(①基本情報と建物情報の入力!H30&gt;=3, IF(①基本情報と建物情報の入力!H30=1, 0, C8), "-"), "-")</f>
        <v>-</v>
      </c>
      <c r="EL8" s="23" t="str">
        <f>IF(A8&lt;=①基本情報と建物情報の入力!$G$20, IF(①基本情報と建物情報の入力!H30&gt;=1, C8*D8/①基本情報と建物情報の入力!H30/20, "-"), "-")</f>
        <v>-</v>
      </c>
      <c r="EM8" s="16" t="str">
        <f>IF(A8&lt;=①基本情報と建物情報の入力!$G$20, IF(①基本情報と建物情報の入力!H30&gt;=2, C8*D8/①基本情報と建物情報の入力!H30/20, "-"), "-")</f>
        <v>-</v>
      </c>
      <c r="EN8" s="24" t="str">
        <f>IF(A8&lt;=①基本情報と建物情報の入力!$G$20, IF(①基本情報と建物情報の入力!H30&gt;=3, C8*D8/①基本情報と建物情報の入力!H30/20, "-"), "-")</f>
        <v>-</v>
      </c>
      <c r="EO8" s="23" t="str">
        <f>IF(A8&lt;=①基本情報と建物情報の入力!$G$20, IF(①基本情報と建物情報の入力!H30&gt;=1, C8*E8/20, "-"), "-")</f>
        <v>-</v>
      </c>
      <c r="EP8" s="16" t="str">
        <f>IF(A8&lt;=①基本情報と建物情報の入力!$G$20, IF(①基本情報と建物情報の入力!H30&gt;=2, 0, "-"), "-")</f>
        <v>-</v>
      </c>
      <c r="EQ8" s="24" t="str">
        <f>IF(A8&lt;=①基本情報と建物情報の入力!$G$20, IF(①基本情報と建物情報の入力!H30&gt;=3, 0, "-"), "-")</f>
        <v>-</v>
      </c>
      <c r="ER8" s="23" t="str">
        <f>IF(A8&lt;=①基本情報と建物情報の入力!$G$20, IF(①基本情報と建物情報の入力!H30&gt;=1, C8*D8/①基本情報と建物情報の入力!H30/20, "-"), "-")</f>
        <v>-</v>
      </c>
      <c r="ES8" s="16" t="str">
        <f>IF(A8&lt;=①基本情報と建物情報の入力!$G$20, IF(①基本情報と建物情報の入力!H30&gt;=2, C8*D8/①基本情報と建物情報の入力!H30/20, "-"), "-")</f>
        <v>-</v>
      </c>
      <c r="ET8" s="24" t="str">
        <f>IF(A8&lt;=①基本情報と建物情報の入力!$G$20, IF(①基本情報と建物情報の入力!H30&gt;=3, C8*D8/①基本情報と建物情報の入力!H30/20, "-"), "-")</f>
        <v>-</v>
      </c>
      <c r="EU8" s="23" t="str">
        <f>IF(A8&lt;=①基本情報と建物情報の入力!$G$20, IF(①基本情報と建物情報の入力!H30&gt;=1, IF(①基本情報と建物情報の入力!H30=1, C8*E8/20, 0), "-"), "-")</f>
        <v>-</v>
      </c>
      <c r="EV8" s="16" t="str">
        <f>IF(A8&lt;=①基本情報と建物情報の入力!$G$20, IF(①基本情報と建物情報の入力!H30&gt;=2, C8*E8/20, "-"), "-")</f>
        <v>-</v>
      </c>
      <c r="EW8" s="24" t="str">
        <f>IF(A8&lt;=①基本情報と建物情報の入力!$G$20, IF(①基本情報と建物情報の入力!H30&gt;=3, 0, "-"), "-")</f>
        <v>-</v>
      </c>
      <c r="EX8" s="23" t="str">
        <f>IF(A8&lt;=①基本情報と建物情報の入力!$G$20, IF(①基本情報と建物情報の入力!H30&gt;=1, IF(A8=①基本情報と建物情報の入力!$G$20, 0, IF(AND(W8=0, G9=0), D8/①基本情報と建物情報の入力!H30, 0)), "-"), "-")</f>
        <v>-</v>
      </c>
      <c r="EY8" s="16" t="str">
        <f>IF(A8&lt;=①基本情報と建物情報の入力!$G$20, IF(①基本情報と建物情報の入力!H30&gt;=2, IF(A8=①基本情報と建物情報の入力!$G$20, 0, IF(AND(X8=0, G9=0), D8/①基本情報と建物情報の入力!H30, 0)), "-"), "-")</f>
        <v>-</v>
      </c>
      <c r="EZ8" s="24" t="str">
        <f>IF(A8&lt;=①基本情報と建物情報の入力!$G$20, IF(①基本情報と建物情報の入力!H30&gt;=3, IF(A8=①基本情報と建物情報の入力!$G$20, 0, IF(AND(Y8=0, G9=0), D8/①基本情報と建物情報の入力!H30, 0)), "-"), "-")</f>
        <v>-</v>
      </c>
      <c r="FA8" s="23" t="str">
        <f>IF(A8&lt;=①基本情報と建物情報の入力!$G$20, IF(①基本情報と建物情報の入力!H30&gt;=1, IF(A8=1, 0, IF(AND(F7=0, Z8=0), D8/①基本情報と建物情報の入力!H30, 0)), "-"), "-")</f>
        <v>-</v>
      </c>
      <c r="FB8" s="16" t="str">
        <f>IF(A8&lt;=①基本情報と建物情報の入力!$G$20, IF(①基本情報と建物情報の入力!H30&gt;=2, IF(A8=1, 0, IF(AND(F7=0, AA8=0), D8/①基本情報と建物情報の入力!H30, 0)), "-"), "-")</f>
        <v>-</v>
      </c>
      <c r="FC8" s="24" t="str">
        <f>IF(A8&lt;=①基本情報と建物情報の入力!$G$20, IF(①基本情報と建物情報の入力!H30&gt;=3, IF(A8=1, 0, IF(AND(F7=0, AB8=0), D8/①基本情報と建物情報の入力!H30, 0)), "-"), "-")</f>
        <v>-</v>
      </c>
      <c r="FD8" s="23" t="str">
        <f>IF(A8&lt;=①基本情報と建物情報の入力!$G$20, IF(①基本情報と建物情報の入力!H30&gt;=1, IF(A8=①基本情報と建物情報の入力!$G$20, 0, E8-F8/D8), "-"), "-")</f>
        <v>-</v>
      </c>
      <c r="FE8" s="16" t="str">
        <f>IF(A8&lt;=①基本情報と建物情報の入力!$G$20, IF(①基本情報と建物情報の入力!H30&gt;=2, 0, "-"), "-")</f>
        <v>-</v>
      </c>
      <c r="FF8" s="24" t="str">
        <f>IF(A8&lt;=①基本情報と建物情報の入力!$G$20, IF(①基本情報と建物情報の入力!H30&gt;=3, 0, "-"), "-")</f>
        <v>-</v>
      </c>
      <c r="FG8" s="23" t="str">
        <f>IF(A8&lt;=①基本情報と建物情報の入力!$G$20, IF(①基本情報と建物情報の入力!H30&gt;=1, IF(A8=1, 0, E8-G8/D8), "-"), "-")</f>
        <v>-</v>
      </c>
      <c r="FH8" s="16" t="str">
        <f>IF(A8&lt;=①基本情報と建物情報の入力!$G$20, IF(①基本情報と建物情報の入力!H30&gt;=2, 0, "-"), "-")</f>
        <v>-</v>
      </c>
      <c r="FI8" s="24" t="str">
        <f>IF(A8&lt;=①基本情報と建物情報の入力!$G$20, IF(①基本情報と建物情報の入力!H30&gt;=3, 0, "-"), "-")</f>
        <v>-</v>
      </c>
      <c r="FJ8" s="23" t="str">
        <f>IF(A8&lt;=①基本情報と建物情報の入力!$G$20, IF(①基本情報と建物情報の入力!H30&gt;=1, IF(A8=①基本情報と建物情報の入力!$G$20, 0, D8/①基本情報と建物情報の入力!H30), "-"), "-")</f>
        <v>-</v>
      </c>
      <c r="FK8" s="16" t="str">
        <f>IF(A8&lt;=①基本情報と建物情報の入力!$G$20, IF(①基本情報と建物情報の入力!H30&gt;=2, IF(A8=①基本情報と建物情報の入力!$G$20, 0, D8/①基本情報と建物情報の入力!H30), "-"), "-")</f>
        <v>-</v>
      </c>
      <c r="FL8" s="24" t="str">
        <f>IF(A8&lt;=①基本情報と建物情報の入力!$G$20, IF(①基本情報と建物情報の入力!H30&gt;=3, IF(A8=①基本情報と建物情報の入力!$G$20, 0, D8/①基本情報と建物情報の入力!H30), "-"), "-")</f>
        <v>-</v>
      </c>
      <c r="FM8" s="23" t="str">
        <f>IF(A8&lt;=①基本情報と建物情報の入力!$G$20, IF(①基本情報と建物情報の入力!H30&gt;=1, IF(A8=1, 0, D8/①基本情報と建物情報の入力!H30), "-"), "-")</f>
        <v>-</v>
      </c>
      <c r="FN8" s="16" t="str">
        <f>IF(A8&lt;=①基本情報と建物情報の入力!$G$20, IF(①基本情報と建物情報の入力!H30&gt;=2, IF(A8=1, 0, D8/①基本情報と建物情報の入力!H30), "-"), "-")</f>
        <v>-</v>
      </c>
      <c r="FO8" s="24" t="str">
        <f>IF(A8&lt;=①基本情報と建物情報の入力!$G$20, IF(①基本情報と建物情報の入力!H30&gt;=3, IF(A8=1, 0, D8/①基本情報と建物情報の入力!H30), "-"), "-")</f>
        <v>-</v>
      </c>
      <c r="FP8" s="23" t="str">
        <f>IF(A8&lt;=①基本情報と建物情報の入力!$G$20, IF(①基本情報と建物情報の入力!H30&gt;=1, IF(A8=①基本情報と建物情報の入力!$G$20, 0, IF(①基本情報と建物情報の入力!H30=1, E8-F8/D8, 0)), "-"), "-")</f>
        <v>-</v>
      </c>
      <c r="FQ8" s="16" t="str">
        <f>IF(A8&lt;=①基本情報と建物情報の入力!$G$20, IF(①基本情報と建物情報の入力!H30&gt;=2, IF(A8=①基本情報と建物情報の入力!$G$20, 0, E8-F8/D8), "-"), "-")</f>
        <v>-</v>
      </c>
      <c r="FR8" s="24" t="str">
        <f>IF(A8&lt;=①基本情報と建物情報の入力!$G$20, IF(①基本情報と建物情報の入力!H30&gt;=3, 0, "-"), "-")</f>
        <v>-</v>
      </c>
      <c r="FS8" s="23" t="str">
        <f>IF(A8&lt;=①基本情報と建物情報の入力!$G$20, IF(①基本情報と建物情報の入力!H30&gt;=1, IF(A8=1, 0, IF(①基本情報と建物情報の入力!H30=1, E8-G8/D8, 0)), "-"), "-")</f>
        <v>-</v>
      </c>
      <c r="FT8" s="16" t="str">
        <f>IF(A8&lt;=①基本情報と建物情報の入力!$G$20, IF(①基本情報と建物情報の入力!H30&gt;=2, IF(A8=1, 0, E8-G8/D8), "-"), "-")</f>
        <v>-</v>
      </c>
      <c r="FU8" s="24" t="str">
        <f>IF(A8&lt;=①基本情報と建物情報の入力!$G$20, IF(①基本情報と建物情報の入力!H30&gt;=3, 0, "-"), "-")</f>
        <v>-</v>
      </c>
      <c r="FV8" s="23" t="str">
        <f>IF(A8&lt;=①基本情報と建物情報の入力!$G$20, IF(①基本情報と建物情報の入力!H30&gt;=1, IF(A8=1, D8/①基本情報と建物情報の入力!H30, 0), "-"), "-")</f>
        <v>-</v>
      </c>
      <c r="FW8" s="16" t="str">
        <f>IF(A8&lt;=①基本情報と建物情報の入力!$G$20, IF(①基本情報と建物情報の入力!H30&gt;=2, IF(A8=1, D8/①基本情報と建物情報の入力!H30, 0), "-"), "-")</f>
        <v>-</v>
      </c>
      <c r="FX8" s="24" t="str">
        <f>IF(A8&lt;=①基本情報と建物情報の入力!$G$20, IF(①基本情報と建物情報の入力!H30&gt;=3, IF(A8=1, D8/①基本情報と建物情報の入力!H30, 0), "-"), "-")</f>
        <v>-</v>
      </c>
      <c r="FY8" s="23" t="str">
        <f>IF(A8&lt;=①基本情報と建物情報の入力!$G$20, IF(①基本情報と建物情報の入力!H30&gt;=1, IF(A8=1, E8, 0), "-"), "-")</f>
        <v>-</v>
      </c>
      <c r="FZ8" s="16" t="str">
        <f>IF(A8&lt;=①基本情報と建物情報の入力!$G$20, IF(①基本情報と建物情報の入力!H30&gt;=2, 0, "-"), "-")</f>
        <v>-</v>
      </c>
      <c r="GA8" s="24" t="str">
        <f>IF(A8&lt;=①基本情報と建物情報の入力!$G$20, IF(①基本情報と建物情報の入力!H30&gt;=3, 0, "-"), "-")</f>
        <v>-</v>
      </c>
      <c r="GB8" s="23" t="str">
        <f>IF(A8&lt;=①基本情報と建物情報の入力!$G$20, IF(①基本情報と建物情報の入力!H30&gt;=1, IF(A8=1, D8/①基本情報と建物情報の入力!H30, 0), "-"), "-")</f>
        <v>-</v>
      </c>
      <c r="GC8" s="16" t="str">
        <f>IF(A8&lt;=①基本情報と建物情報の入力!$G$20, IF(①基本情報と建物情報の入力!H30&gt;=2, IF(A8=1, D8/①基本情報と建物情報の入力!H30, 0), "-"), "-")</f>
        <v>-</v>
      </c>
      <c r="GD8" s="24" t="str">
        <f>IF(A8&lt;=①基本情報と建物情報の入力!$G$20, IF(①基本情報と建物情報の入力!H30&gt;=3, IF(A8=1, D8/①基本情報と建物情報の入力!H30, 0), "-"), "-")</f>
        <v>-</v>
      </c>
      <c r="GE8" s="23" t="str">
        <f>IF(A8&lt;=①基本情報と建物情報の入力!$G$20, IF(①基本情報と建物情報の入力!H30&gt;=1, IF(A8=1, IF(①基本情報と建物情報の入力!H30=1, E8, 0), 0), "-"), "-")</f>
        <v>-</v>
      </c>
      <c r="GF8" s="16" t="str">
        <f>IF(A8&lt;=①基本情報と建物情報の入力!$G$20, IF(①基本情報と建物情報の入力!H30&gt;=2, IF(A8=1, E8, 0), "-"), "-")</f>
        <v>-</v>
      </c>
      <c r="GG8" s="24" t="str">
        <f>IF(A8&lt;=①基本情報と建物情報の入力!$G$20, IF(①基本情報と建物情報の入力!H30&gt;=3, 0, "-"), "-")</f>
        <v>-</v>
      </c>
      <c r="GH8" s="23" t="str">
        <f>IF(A8&lt;=①基本情報と建物情報の入力!$G$20, IF(①基本情報と建物情報の入力!H30&gt;=1, IF(G8=0, 0, D8/①基本情報と建物情報の入力!H30), "-"), "-")</f>
        <v>-</v>
      </c>
      <c r="GI8" s="16" t="str">
        <f>IF(A8&lt;=①基本情報と建物情報の入力!$G$20, IF(①基本情報と建物情報の入力!H30&gt;=2, IF(G8=0, 0, D8/①基本情報と建物情報の入力!H30), "-"), "-")</f>
        <v>-</v>
      </c>
      <c r="GJ8" s="24" t="str">
        <f>IF(A8&lt;=①基本情報と建物情報の入力!$G$20, IF(①基本情報と建物情報の入力!H30&gt;=3, IF(G8=0, 0, D8/①基本情報と建物情報の入力!H30), "-"), "-")</f>
        <v>-</v>
      </c>
      <c r="GK8" s="23" t="str">
        <f>IF(A8&lt;=①基本情報と建物情報の入力!$G$20, IF(①基本情報と建物情報の入力!H30&gt;=1, G8/D8, "-"), "-")</f>
        <v>-</v>
      </c>
      <c r="GL8" s="16" t="str">
        <f>IF(A8&lt;=①基本情報と建物情報の入力!$G$20, IF(①基本情報と建物情報の入力!H30&gt;=2, 0, "-"), "-")</f>
        <v>-</v>
      </c>
      <c r="GM8" s="24" t="str">
        <f>IF(A8&lt;=①基本情報と建物情報の入力!$G$20, IF(①基本情報と建物情報の入力!H30&gt;=3, 0, "-"), "-")</f>
        <v>-</v>
      </c>
      <c r="GN8" s="16" t="str">
        <f>IF(A8&lt;=①基本情報と建物情報の入力!$G$20, IF(①基本情報と建物情報の入力!H30&gt;=1, 0, "-"), "-")</f>
        <v>-</v>
      </c>
      <c r="GO8" s="16" t="str">
        <f>IF(A8&lt;=①基本情報と建物情報の入力!$G$20, IF(①基本情報と建物情報の入力!H30&gt;=2, 0, "-"), "-")</f>
        <v>-</v>
      </c>
      <c r="GP8" s="16" t="str">
        <f>IF(A8&lt;=①基本情報と建物情報の入力!$G$20, IF(①基本情報と建物情報の入力!H30&gt;=3, 0, "-"), "-")</f>
        <v>-</v>
      </c>
      <c r="GQ8" s="23" t="str">
        <f>IF(A8&lt;=①基本情報と建物情報の入力!$G$20, IF(①基本情報と建物情報の入力!H30&gt;=1, IF(①基本情報と建物情報の入力!H30=1, G8/D8, 0), "-"), "-")</f>
        <v>-</v>
      </c>
      <c r="GR8" s="16" t="str">
        <f>IF(A8&lt;=①基本情報と建物情報の入力!$G$20, IF(①基本情報と建物情報の入力!H30&gt;=2, G8/D8, "-"), "-")</f>
        <v>-</v>
      </c>
      <c r="GS8" s="24" t="str">
        <f>IF(A8&lt;=①基本情報と建物情報の入力!$G$20, IF(①基本情報と建物情報の入力!H30&gt;=3, 0, "-"), "-")</f>
        <v>-</v>
      </c>
      <c r="GT8" s="23" t="str">
        <f>IF(A8&lt;=①基本情報と建物情報の入力!$G$20, IF(①基本情報と建物情報の入力!H30&gt;=1, IF(OR(G9=0,A8=①基本情報と建物情報の入力!$G$20), 0, D8/①基本情報と建物情報の入力!H30), "-"), "-")</f>
        <v>-</v>
      </c>
      <c r="GU8" s="16" t="str">
        <f>IF(A8&lt;=①基本情報と建物情報の入力!$G$20, IF(①基本情報と建物情報の入力!H30&gt;=2, IF(OR(G9=0,A8=①基本情報と建物情報の入力!$G$20), 0, D8/①基本情報と建物情報の入力!H30), "-"), "-")</f>
        <v>-</v>
      </c>
      <c r="GV8" s="24" t="str">
        <f>IF(A8&lt;=①基本情報と建物情報の入力!$G$20, IF(①基本情報と建物情報の入力!H30&gt;=3, IF(OR(G9=0,A8=①基本情報と建物情報の入力!$G$20), 0, D8/①基本情報と建物情報の入力!H30), "-"), "-")</f>
        <v>-</v>
      </c>
      <c r="GW8" s="23" t="str">
        <f>IF(A8&lt;=①基本情報と建物情報の入力!$G$20, IF(①基本情報と建物情報の入力!H30&gt;=1, IF(G8=0, 0, D8/①基本情報と建物情報の入力!H30), "-"), "-")</f>
        <v>-</v>
      </c>
      <c r="GX8" s="16" t="str">
        <f>IF(A8&lt;=①基本情報と建物情報の入力!$G$20, IF(①基本情報と建物情報の入力!H30&gt;=2, IF(G8=0, 0, D8/①基本情報と建物情報の入力!H30), "-"), "-")</f>
        <v>-</v>
      </c>
      <c r="GY8" s="24" t="str">
        <f>IF(A8&lt;=①基本情報と建物情報の入力!$G$20, IF(①基本情報と建物情報の入力!H30&gt;=3, IF(G8=0, 0, D8/①基本情報と建物情報の入力!H30), "-"), "-")</f>
        <v>-</v>
      </c>
      <c r="GZ8" s="23" t="str">
        <f>IF(A8&lt;=①基本情報と建物情報の入力!$G$20, IF(①基本情報と建物情報の入力!H30&gt;=1, 0, "-"), "-")</f>
        <v>-</v>
      </c>
      <c r="HA8" s="16" t="str">
        <f>IF(A8&lt;=①基本情報と建物情報の入力!$G$20, IF(①基本情報と建物情報の入力!H30&gt;=2, IF(OR(①基本情報と建物情報の入力!H30=1,A8&lt;&gt;1), 0, E8), "-"), "-")</f>
        <v>-</v>
      </c>
      <c r="HB8" s="24" t="str">
        <f>IF(A8&lt;=①基本情報と建物情報の入力!$G$20, IF(①基本情報と建物情報の入力!H30&gt;=3, IF(OR(①基本情報と建物情報の入力!H30=1,A8&lt;&gt;1), 0, E8), "-"), "-")</f>
        <v>-</v>
      </c>
      <c r="HC8" s="23" t="str">
        <f>IF(A8&lt;=①基本情報と建物情報の入力!$G$20, IF(①基本情報と建物情報の入力!H30&gt;=1, IF(OR(①基本情報と建物情報の入力!H30=1,A8&lt;&gt;1), 0, E8), "-"), "-")</f>
        <v>-</v>
      </c>
      <c r="HD8" s="16" t="str">
        <f>IF(A8&lt;=①基本情報と建物情報の入力!$G$20, IF(①基本情報と建物情報の入力!H30&gt;=2, 0, "-"), "-")</f>
        <v>-</v>
      </c>
      <c r="HE8" s="24" t="str">
        <f>IF(A8&lt;=①基本情報と建物情報の入力!$G$20, IF(①基本情報と建物情報の入力!H30&gt;=3, IF(OR(①基本情報と建物情報の入力!H30=1,A8&lt;&gt;1), 0, E8), "-"), "-")</f>
        <v>-</v>
      </c>
      <c r="HF8" s="23" t="str">
        <f>IF(A8&lt;=①基本情報と建物情報の入力!$G$20, IF(①基本情報と建物情報の入力!H30&gt;=1, IF(A8=1, E8*(D8/①基本情報と建物情報の入力!H30/20), 0), "-"), "-")</f>
        <v>-</v>
      </c>
      <c r="HG8" s="16" t="str">
        <f>IF(A8&lt;=①基本情報と建物情報の入力!$G$20, IF(①基本情報と建物情報の入力!H30&gt;=2, IF(A8=1, E8*(D8/①基本情報と建物情報の入力!H30/20), 0), "-"), "-")</f>
        <v>-</v>
      </c>
      <c r="HH8" s="24" t="str">
        <f>IF(A8&lt;=①基本情報と建物情報の入力!$G$20, IF(①基本情報と建物情報の入力!H30&gt;=3, IF(A8=1, E8*(D8/①基本情報と建物情報の入力!H30/20), 0), "-"), "-")</f>
        <v>-</v>
      </c>
      <c r="HI8" s="23" t="str">
        <f>IF(A8&lt;=①基本情報と建物情報の入力!$G$20, IF(①基本情報と建物情報の入力!H30&gt;=1, IF(A8=1, D8*(E8/①基本情報と建物情報の入力!H30/20), 0), "-"), "-")</f>
        <v>-</v>
      </c>
      <c r="HJ8" s="16" t="str">
        <f>IF(A8&lt;=①基本情報と建物情報の入力!$G$20, IF(①基本情報と建物情報の入力!H30&gt;=2, IF(A8=1, D8*(E8/①基本情報と建物情報の入力!H30/20), 0), "-"), "-")</f>
        <v>-</v>
      </c>
      <c r="HK8" s="24" t="str">
        <f>IF(A8&lt;=①基本情報と建物情報の入力!$G$20, IF(①基本情報と建物情報の入力!H30&gt;=3, IF(A8=1, D8*(E8/①基本情報と建物情報の入力!H30/20), 0), "-"), "-")</f>
        <v>-</v>
      </c>
      <c r="HL8" s="23" t="str">
        <f>IF(A8&lt;=①基本情報と建物情報の入力!$G$20, IF(①基本情報と建物情報の入力!H30&gt;=1, 0, "-"), "-")</f>
        <v>-</v>
      </c>
      <c r="HM8" s="16" t="str">
        <f>IF(A8&lt;=①基本情報と建物情報の入力!$G$20, IF(①基本情報と建物情報の入力!H30&gt;=2, IF(①基本情報と建物情報の入力!H30=1, 0, G8/D8), "-"), "-")</f>
        <v>-</v>
      </c>
      <c r="HN8" s="24" t="str">
        <f>IF(A8&lt;=①基本情報と建物情報の入力!$G$20, IF(①基本情報と建物情報の入力!H30&gt;=3, IF(①基本情報と建物情報の入力!H30=1, 0, G8/D8), "-"), "-")</f>
        <v>-</v>
      </c>
      <c r="HO8" s="23" t="str">
        <f>IF(A8&lt;=①基本情報と建物情報の入力!$G$20, IF(①基本情報と建物情報の入力!H30&gt;=1, IF(①基本情報と建物情報の入力!H30=1, 0, G8/D8), "-"), "-")</f>
        <v>-</v>
      </c>
      <c r="HP8" s="16" t="str">
        <f>IF(A8&lt;=①基本情報と建物情報の入力!$G$20, IF(①基本情報と建物情報の入力!H30&gt;=2, 0, "-"), "-")</f>
        <v>-</v>
      </c>
      <c r="HQ8" s="24" t="str">
        <f>IF(A8&lt;=①基本情報と建物情報の入力!$G$20, IF(①基本情報と建物情報の入力!H30&gt;=3, IF(①基本情報と建物情報の入力!H30=1, 0, G8/D8), "-"), "-")</f>
        <v>-</v>
      </c>
      <c r="HR8" s="23" t="str">
        <f>IF(A8&lt;=①基本情報と建物情報の入力!$G$20, IF(①基本情報と建物情報の入力!H30&gt;=1, (G8/D8)*(D8/①基本情報と建物情報の入力!H30/20), "-"), "-")</f>
        <v>-</v>
      </c>
      <c r="HS8" s="16" t="str">
        <f>IF(A8&lt;=①基本情報と建物情報の入力!$G$20, IF(①基本情報と建物情報の入力!H30&gt;=2, (G8/D8)*(D8/①基本情報と建物情報の入力!H30/20), "-"), "-")</f>
        <v>-</v>
      </c>
      <c r="HT8" s="24" t="str">
        <f>IF(A8&lt;=①基本情報と建物情報の入力!$G$20, IF(①基本情報と建物情報の入力!H30&gt;=3, (G8/D8)*(D8/①基本情報と建物情報の入力!H30/20), "-"), "-")</f>
        <v>-</v>
      </c>
      <c r="HU8" s="23" t="str">
        <f>IF(A8&lt;=①基本情報と建物情報の入力!$G$20, IF(①基本情報と建物情報の入力!H30&gt;=1, (D8/①基本情報と建物情報の入力!H30)*(G8/D8/20), "-"), "-")</f>
        <v>-</v>
      </c>
      <c r="HV8" s="16" t="str">
        <f>IF(A8&lt;=①基本情報と建物情報の入力!$G$20, IF(①基本情報と建物情報の入力!H30&gt;=2, (D8/①基本情報と建物情報の入力!H30)*(G8/D8/20), "-"), "-")</f>
        <v>-</v>
      </c>
      <c r="HW8" s="24" t="str">
        <f>IF(A8&lt;=①基本情報と建物情報の入力!$G$20, IF(①基本情報と建物情報の入力!H30&gt;=3, (D8/①基本情報と建物情報の入力!H30)*(G8/D8/20), "-"), "-")</f>
        <v>-</v>
      </c>
      <c r="HX8" s="69"/>
      <c r="HY8" s="16" t="str">
        <f>IF($A8&lt;=①基本情報と建物情報の入力!$G$20, IF(①基本情報と建物情報の入力!$H30&gt;=1, SUM(W8,CF8,Z8,BZ8,CC8,AD8,AG8,AJ8,AM8,AP8,AS8,AV8,AY8,BB8,BE8,BH8,BK8,BN8,BQ8,BT8,BW8),"-"),"-")</f>
        <v>-</v>
      </c>
      <c r="HZ8" s="16" t="str">
        <f>IF($A8&lt;=①基本情報と建物情報の入力!$G$20, IF(①基本情報と建物情報の入力!$H30&gt;=2, SUM(X8,CG8,AA8,CA8,CD8,AE8,AH8,AK8,AN8,AQ8,AT8,AW8,AZ8,BC8,BF8,BI8,BL8,BO8,BR8,BU8,BX8),"-"),"-")</f>
        <v>-</v>
      </c>
      <c r="IA8" s="16" t="str">
        <f>IF($A8&lt;=①基本情報と建物情報の入力!$G$20, IF(①基本情報と建物情報の入力!$H30&gt;=3, SUM(Y8,CH8,AB8,CB8,CE8,AF8,AI8,AL8,AO8,AR8,AU8,AX8,BA8,BD8,BG8,BJ8,BM8,BP8,BS8,BV8,BY8),"-"),"-")</f>
        <v>-</v>
      </c>
      <c r="IB8" s="69"/>
      <c r="IC8" s="16" t="str">
        <f>IF($A8&lt;=①基本情報と建物情報の入力!$G$20, ①基本情報と建物情報の入力!H$62, "-")</f>
        <v>-</v>
      </c>
      <c r="ID8" s="16" t="str">
        <f>IF(A8&lt;=①基本情報と建物情報の入力!$G$20, ①基本情報と建物情報の入力!$H$66/(2*(0.09-0.15)*①基本情報と建物情報の入力!$H$66+1),"-")</f>
        <v>-</v>
      </c>
      <c r="IE8" s="16" t="str">
        <f>IF($A8&lt;=①基本情報と建物情報の入力!$G$20, ①基本情報と建物情報の入力!H$64, "-")</f>
        <v>-</v>
      </c>
      <c r="IF8" s="16" t="str">
        <f>IF($A8&lt;=①基本情報と建物情報の入力!$G$20, ①基本情報と建物情報の入力!H$63, "-")</f>
        <v>-</v>
      </c>
      <c r="IG8" s="16" t="str">
        <f>IF($A8&lt;=①基本情報と建物情報の入力!$G$20, ①基本情報と建物情報の入力!H$66, "-")</f>
        <v>-</v>
      </c>
      <c r="IH8" s="16" t="str">
        <f>IF($A8&lt;=①基本情報と建物情報の入力!$G$20, ①基本情報と建物情報の入力!H$61, "-")</f>
        <v>-</v>
      </c>
      <c r="II8" s="16" t="str">
        <f>IF($A8&lt;=①基本情報と建物情報の入力!$G$20, ①基本情報と建物情報の入力!H$65, "-")</f>
        <v>-</v>
      </c>
      <c r="IJ8" s="16" t="str">
        <f>IF($A8&lt;=①基本情報と建物情報の入力!$G$20, ①基本情報と建物情報の入力!H$67, "-")</f>
        <v>-</v>
      </c>
      <c r="IK8" s="24" t="str">
        <f>IF($A8&lt;=①基本情報と建物情報の入力!$G$20, 4.65, "-")</f>
        <v>-</v>
      </c>
      <c r="IL8" s="69"/>
      <c r="IM8" s="23" t="str">
        <f t="array" ref="IM8">IF($A8&lt;=①基本情報と建物情報の入力!$G$20,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8" s="16" t="str">
        <f t="array" ref="IN8">IF($A8&lt;=①基本情報と建物情報の入力!$G$20,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8" s="16" t="str">
        <f t="array" ref="IO8">IF($A8&lt;=①基本情報と建物情報の入力!$G$20,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8" s="16" t="str">
        <f>IF($A8&lt;=①基本情報と建物情報の入力!$G$20,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8" s="16" t="str">
        <f t="array" ref="IQ8">IF($A8&lt;=①基本情報と建物情報の入力!$G$20,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8" s="16" t="str">
        <f t="array" ref="IR8">IF($A8&lt;=①基本情報と建物情報の入力!$G$20,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8" s="16" t="str">
        <f t="array" ref="IS8">IF($A8&lt;=①基本情報と建物情報の入力!$G$20,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8" s="16" t="str">
        <f t="array" ref="IT8">IF($A8&lt;=①基本情報と建物情報の入力!$G$20,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8" s="16" t="str">
        <f t="array" ref="IU8">IF($A8&lt;=①基本情報と建物情報の入力!$G$20,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8" s="16" t="str">
        <f t="array" ref="IV8">IF($A8&lt;=①基本情報と建物情報の入力!$G$20,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8" s="24" t="str">
        <f t="array" ref="IW8">IF($A8&lt;=①基本情報と建物情報の入力!$G$20,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8" s="69"/>
      <c r="IY8" s="23" t="str">
        <f>IF($A8&lt;=①基本情報と建物情報の入力!$G$20, 温度差係数!$A$10, "-")</f>
        <v>-</v>
      </c>
      <c r="IZ8" s="16" t="str">
        <f>IF($A8&lt;=①基本情報と建物情報の入力!$G$20,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8" s="16" t="str">
        <f>IF($A8&lt;=①基本情報と建物情報の入力!$G$20, 温度差係数!$B$10, "-")</f>
        <v>-</v>
      </c>
      <c r="JB8" s="24" t="str">
        <f>IF($A8&lt;=①基本情報と建物情報の入力!$G$20, INDEX(温度差係数!$C$10:$J$10, 0, MATCH(①基本情報と建物情報の入力!$G$13, 温度差係数!$C$9:$J$9, 0)), "-")</f>
        <v>-</v>
      </c>
      <c r="JC8" s="69"/>
      <c r="JD8" s="23" t="str">
        <f>IF($A8&lt;=①基本情報と建物情報の入力!$G$20, IF(①基本情報と建物情報の入力!$H30&gt;=1, W8*$IY8*$IC8,"-"),"-")</f>
        <v>-</v>
      </c>
      <c r="JE8" s="16" t="str">
        <f>IF($A8&lt;=①基本情報と建物情報の入力!$G$20, IF(①基本情報と建物情報の入力!$H30&gt;=2, X8*$IY8*$IC8,"-"),"-")</f>
        <v>-</v>
      </c>
      <c r="JF8" s="24" t="str">
        <f>IF($A8&lt;=①基本情報と建物情報の入力!$G$20, IF(①基本情報と建物情報の入力!$H30&gt;=3, Y8*$IY8*$IC8,"-"),"-")</f>
        <v>-</v>
      </c>
      <c r="JG8" s="23" t="str">
        <f>IF($A8&lt;=①基本情報と建物情報の入力!$G$20, IF(①基本情報と建物情報の入力!$H30&gt;=1, CF8*$JB8*$ID8,"-"),"-")</f>
        <v>-</v>
      </c>
      <c r="JH8" s="16" t="str">
        <f>IF($A8&lt;=①基本情報と建物情報の入力!$G$20, IF(①基本情報と建物情報の入力!$H30&gt;=2, CG8*$JB8*$ID8,"-"),"-")</f>
        <v>-</v>
      </c>
      <c r="JI8" s="24" t="str">
        <f>IF($A8&lt;=①基本情報と建物情報の入力!$G$20, IF(①基本情報と建物情報の入力!$H30&gt;=3, CH8*$JB8*$ID8,"-"),"-")</f>
        <v>-</v>
      </c>
      <c r="JJ8" s="23" t="str">
        <f>IF($A8&lt;=①基本情報と建物情報の入力!$G$20, IF(①基本情報と建物情報の入力!$H30&gt;=1, ((BB8+BE8+BK8)*$IY8+BH8*$IZ8)*$IH8,"-"),"-")</f>
        <v>-</v>
      </c>
      <c r="JK8" s="16" t="str">
        <f>IF($A8&lt;=①基本情報と建物情報の入力!$G$20, IF(①基本情報と建物情報の入力!$H30&gt;=2, ((BC8+BF8+BL8)*$IY8+BI8*$IZ8)*$IH8,"-"),"-")</f>
        <v>-</v>
      </c>
      <c r="JL8" s="24" t="str">
        <f>IF($A8&lt;=①基本情報と建物情報の入力!$G$20, IF(①基本情報と建物情報の入力!$H30&gt;=3, ((BD8+BG8+BM8)*$IY8+BJ8*$IZ8)*$IH8,"-"),"-")</f>
        <v>-</v>
      </c>
      <c r="JM8" s="23" t="str">
        <f>IF($A8&lt;=①基本情報と建物情報の入力!$G$20, IF(①基本情報と建物情報の入力!$H30&gt;=1, (BN8+BQ8+BT8+BW8)*$JB8*$II8,"-"),"-")</f>
        <v>-</v>
      </c>
      <c r="JN8" s="16" t="str">
        <f>IF($A8&lt;=①基本情報と建物情報の入力!$G$20, IF(①基本情報と建物情報の入力!$H30&gt;=2, (BO8+BR8+BU8+BX8)*$JB8*$II8,"-"),"-")</f>
        <v>-</v>
      </c>
      <c r="JO8" s="24" t="str">
        <f>IF($A8&lt;=①基本情報と建物情報の入力!$G$20, IF(①基本情報と建物情報の入力!$H30&gt;=3, (BP8+BS8+BV8+BY8)*$JB8*$II8,"-"),"-")</f>
        <v>-</v>
      </c>
      <c r="JP8" s="23" t="str">
        <f>IF($A8&lt;=①基本情報と建物情報の入力!$G$20, IF(①基本情報と建物情報の入力!$H30&gt;=1, ((AD8+AG8+AM8)*$IY8+AJ8*$IZ8)*$IJ8,"-"),"-")</f>
        <v>-</v>
      </c>
      <c r="JQ8" s="16" t="str">
        <f>IF($A8&lt;=①基本情報と建物情報の入力!$G$20, IF(①基本情報と建物情報の入力!$H30&gt;=2, ((AE8+AH8+AN8)*$IY8+AK8*$IZ8)*$IJ8,"-"),"-")</f>
        <v>-</v>
      </c>
      <c r="JR8" s="24" t="str">
        <f>IF($A8&lt;=①基本情報と建物情報の入力!$G$20, IF(①基本情報と建物情報の入力!$H30&gt;=3, ((AF8+AI8+AO8)*$IY8+AL8*$IZ8)*$IJ8,"-"),"-")</f>
        <v>-</v>
      </c>
      <c r="JS8" s="23" t="str">
        <f>IF($A8&lt;=①基本情報と建物情報の入力!$G$20, IF(①基本情報と建物情報の入力!$H30&gt;=1, ((AP8+AS8+AY8)*IY8+AV8*$IZ8)*$IK8,"-"),"-")</f>
        <v>-</v>
      </c>
      <c r="JT8" s="16" t="str">
        <f>IF($A8&lt;=①基本情報と建物情報の入力!$G$20, IF(①基本情報と建物情報の入力!$H30&gt;=2, ((AQ8+AT8+AZ8)*IY8+AW8*$IZ8)*$IK8,"-"),"-")</f>
        <v>-</v>
      </c>
      <c r="JU8" s="24" t="str">
        <f>IF($A8&lt;=①基本情報と建物情報の入力!$G$20, IF(①基本情報と建物情報の入力!$H30&gt;=3, ((AR8+AU8+BA8)*IY8+AX8*$IZ8)*$IK8,"-"),"-")</f>
        <v>-</v>
      </c>
      <c r="JV8" s="23" t="str">
        <f>IF($A8&lt;=①基本情報と建物情報の入力!$G$20, IF(①基本情報と建物情報の入力!$H30&gt;=1, BZ8*$JB8*$IG8,"-"),"-")</f>
        <v>-</v>
      </c>
      <c r="JW8" s="16" t="str">
        <f>IF($A8&lt;=①基本情報と建物情報の入力!$G$20, IF(①基本情報と建物情報の入力!$H30&gt;=2, CA8*$JB8*$IG8,"-"),"-")</f>
        <v>-</v>
      </c>
      <c r="JX8" s="24" t="str">
        <f>IF($A8&lt;=①基本情報と建物情報の入力!$G$20, IF(①基本情報と建物情報の入力!$H30&gt;=3, CB8*$IG8*$JB8,"-"),"-")</f>
        <v>-</v>
      </c>
      <c r="JY8" s="23" t="str">
        <f>IF($A8&lt;=①基本情報と建物情報の入力!$G$20, IF(①基本情報と建物情報の入力!$H30&gt;=1, CC8*$JA8*$IF8,"-"),"-")</f>
        <v>-</v>
      </c>
      <c r="JZ8" s="16" t="str">
        <f>IF($A8&lt;=①基本情報と建物情報の入力!$G$20, IF(①基本情報と建物情報の入力!$H30&gt;=2, CD8*$JA8*$IF8,"-"),"-")</f>
        <v>-</v>
      </c>
      <c r="KA8" s="24" t="str">
        <f>IF($A8&lt;=①基本情報と建物情報の入力!$G$20, IF(①基本情報と建物情報の入力!$H30&gt;=3, CE8*$JA8*$IF8,"-"),"-")</f>
        <v>-</v>
      </c>
      <c r="KB8" s="23" t="str">
        <f>IF($A8&lt;=①基本情報と建物情報の入力!$G$20, IF(①基本情報と建物情報の入力!$H30&gt;=1, Z8*$IY8*$IE8,"-"),"-")</f>
        <v>-</v>
      </c>
      <c r="KC8" s="16" t="str">
        <f>IF($A8&lt;=①基本情報と建物情報の入力!$G$20, IF(①基本情報と建物情報の入力!$H30&gt;=2, AA8*$IY8*$IE8,"-"),"-")</f>
        <v>-</v>
      </c>
      <c r="KD8" s="24" t="str">
        <f>IF($A8&lt;=①基本情報と建物情報の入力!$G$20, IF(①基本情報と建物情報の入力!$H30&gt;=3, AB8*$IY8*$IE8,"-"),"-")</f>
        <v>-</v>
      </c>
      <c r="KE8" s="69"/>
      <c r="KF8" s="23" t="str">
        <f>IF($A8&lt;=①基本情報と建物情報の入力!$G$20, IF(①基本情報と建物情報の入力!$H30&gt;=1, (CJ8+CM8+CP8+CS8)*$IY8*$IM8,"-"),"-")</f>
        <v>-</v>
      </c>
      <c r="KG8" s="16" t="str">
        <f>IF($A8&lt;=①基本情報と建物情報の入力!$G$20, IF(①基本情報と建物情報の入力!$H30&gt;=2, (CK8+CN8+CQ8+CT8)*$IY8*$IM8,"-"),"-")</f>
        <v>-</v>
      </c>
      <c r="KH8" s="24" t="str">
        <f>IF($A8&lt;=①基本情報と建物情報の入力!$G$20, IF(①基本情報と建物情報の入力!$H30&gt;=3, (CL8+CO8+CR8+CU8)*$IY8*$IM8,"-"),"-")</f>
        <v>-</v>
      </c>
      <c r="KI8" s="23" t="str">
        <f>IF($A8&lt;=①基本情報と建物情報の入力!$G$20, IF(①基本情報と建物情報の入力!$H30&gt;=1, (CV8+CY8)*$IY8*$IN8/2,"-"),"-")</f>
        <v>-</v>
      </c>
      <c r="KJ8" s="16" t="str">
        <f>IF($A8&lt;=①基本情報と建物情報の入力!$G$20, IF(①基本情報と建物情報の入力!$H30&gt;=2, (CW8+CZ8)*$IY8*$IN8/2,"-"),"-")</f>
        <v>-</v>
      </c>
      <c r="KK8" s="24" t="str">
        <f>IF($A8&lt;=①基本情報と建物情報の入力!$G$20, IF(①基本情報と建物情報の入力!$H30&gt;=3, (CX8+DA8)*$IY8*$IN8/2,"-"),"-")</f>
        <v>-</v>
      </c>
      <c r="KL8" s="23" t="str">
        <f>IF($A8&lt;=①基本情報と建物情報の入力!$G$20, IF(①基本情報と建物情報の入力!$H30&gt;=1, (DB8+DE8)*$IY8*$IO8/2 + (DH8+DK8)*$IY8*$IO8,"-"),"-")</f>
        <v>-</v>
      </c>
      <c r="KM8" s="16" t="str">
        <f>IF($A8&lt;=①基本情報と建物情報の入力!$G$20, IF(①基本情報と建物情報の入力!$H30&gt;=2, (DC8+DF8)*$IY8*$IO8/2 + (DI8+DL8)*$IY8*$IO8,"-"),"-")</f>
        <v>-</v>
      </c>
      <c r="KN8" s="24" t="str">
        <f>IF($A8&lt;=①基本情報と建物情報の入力!$G$20, IF(①基本情報と建物情報の入力!$H30&gt;=3, (DD8+DG8)*$IY8*$IO8/2 + (DJ8+DM8)*$IY8*$IO8,"-"),"-")</f>
        <v>-</v>
      </c>
      <c r="KO8" s="23" t="str">
        <f>IF($A8&lt;=①基本情報と建物情報の入力!$G$20, IF(①基本情報と建物情報の入力!$H30&gt;=1, ((DN8+DW8)*$IY8 + DQ8*($IY8/2+$IZ8/2) + DT8*($IZ8/2+$IY8/2))*$IP8,"-"),"-")</f>
        <v>-</v>
      </c>
      <c r="KP8" s="16" t="str">
        <f>IF($A8&lt;=①基本情報と建物情報の入力!$G$20, IF(①基本情報と建物情報の入力!$H30&gt;=2, ((DO8+DX8)*$IY8 + DR8*($IY8/2+$IZ8/2) + DU8*($IZ8/2+$IY8/2))*$IP8,"-"),"-")</f>
        <v>-</v>
      </c>
      <c r="KQ8" s="24" t="str">
        <f>IF($A8&lt;=①基本情報と建物情報の入力!$G$20, IF(①基本情報と建物情報の入力!$H30&gt;=3, ((DP8+DY8)*$IY8 + DS8*($IY8/2+$IZ8/2) + DV8*($IZ8/2+$IY8/2))*$IP8,"-"),"-")</f>
        <v>-</v>
      </c>
      <c r="KR8" s="23" t="str">
        <f>IF($A8&lt;=①基本情報と建物情報の入力!$G$20, IF(①基本情報と建物情報の入力!$H30&gt;=1, ((DZ8+EC8)*$IY8+(EF8+EI8)*$IZ8)*$IQ8/2 + ((EL8+EO8+EU8)*$IY8+ER8*$IZ8)*$IQ8,"-"),"-")</f>
        <v>-</v>
      </c>
      <c r="KS8" s="16" t="str">
        <f>IF($A8&lt;=①基本情報と建物情報の入力!$G$20, IF(①基本情報と建物情報の入力!$H30&gt;=2, ((EA8+ED8)*$IY8+(EG8+EJ8)*$IZ8)*$IQ8/2 + ((EM8+EP8+EV8)*$IY8+ES8*$IZ8)*$IQ8,"-"),"-")</f>
        <v>-</v>
      </c>
      <c r="KT8" s="24" t="str">
        <f>IF($A8&lt;=①基本情報と建物情報の入力!$G$20, IF(①基本情報と建物情報の入力!$H30&gt;=3, ((EB8+EE8)*$IY8+(EH8+EK8)*$IZ8)*$IQ8/2 + ((EN8+EQ8+EW8)*$IY8+ET8*$IZ8)*$IQ8,"-"),"-")</f>
        <v>-</v>
      </c>
      <c r="KU8" s="23" t="str">
        <f>IF($A8&lt;=①基本情報と建物情報の入力!$G$20, IF(①基本情報と建物情報の入力!$H30&gt;=1, ((EX8+FA8+FD8+FG8+FP8+FS8)*$IY8 + (FJ8+FM8)*$IZ8)*$IR8/2,"-"),"-")</f>
        <v>-</v>
      </c>
      <c r="KV8" s="16" t="str">
        <f>IF($A8&lt;=①基本情報と建物情報の入力!$G$20, IF(①基本情報と建物情報の入力!$H30&gt;=2, ((EY8+FB8+FE8+FH8+FQ8+FT8)*$IY8 + (FK8+FN8)*$IZ8)*$IR8/2,"-"),"-")</f>
        <v>-</v>
      </c>
      <c r="KW8" s="24" t="str">
        <f>IF($A8&lt;=①基本情報と建物情報の入力!$G$20, IF(①基本情報と建物情報の入力!$H30&gt;=3, ((EZ8+FC8+FF8+FI8+FR8+FU8)*$IY8 + (FL8+FO8)*$IZ8)*$IR8/2,"-"),"-")</f>
        <v>-</v>
      </c>
      <c r="KX8" s="23" t="str">
        <f>IF($A8&lt;=①基本情報と建物情報の入力!$G$20, IF(①基本情報と建物情報の入力!$H30&gt;=1, ((FV8+FY8+GE8)*$IY8 + GB8*$IZ8)*$IS8,"-"),"-")</f>
        <v>-</v>
      </c>
      <c r="KY8" s="16" t="str">
        <f>IF($A8&lt;=①基本情報と建物情報の入力!$G$20, IF(①基本情報と建物情報の入力!$H30&gt;=2, ((FW8+FZ8+GF8)*$IY8 + GC8*$IZ8)*$IS8,"-"),"-")</f>
        <v>-</v>
      </c>
      <c r="KZ8" s="24" t="str">
        <f>IF($A8&lt;=①基本情報と建物情報の入力!$G$20, IF(①基本情報と建物情報の入力!$H30&gt;=3, ((FX8+GA8+GG8)*$IY8 + GD8*$IZ8)*$IS8,"-"),"-")</f>
        <v>-</v>
      </c>
      <c r="LA8" s="23" t="str">
        <f>IF($A8&lt;=①基本情報と建物情報の入力!$G$20, IF(①基本情報と建物情報の入力!$H30&gt;=1, (GH8+GK8+GN8+GQ8)*$IY8*$IT8,"-"),"-")</f>
        <v>-</v>
      </c>
      <c r="LB8" s="16" t="str">
        <f>IF($A8&lt;=①基本情報と建物情報の入力!$G$20, IF(①基本情報と建物情報の入力!$H30&gt;=2, (GI8+GL8+GO8+GR8)*$IY8*$IT8,"-"),"-")</f>
        <v>-</v>
      </c>
      <c r="LC8" s="24" t="str">
        <f>IF($A8&lt;=①基本情報と建物情報の入力!$G$20, IF(①基本情報と建物情報の入力!$H30&gt;=3, (GJ8+GM8+GP8+GS8)*$IY8*$IT8,"-"),"-")</f>
        <v>-</v>
      </c>
      <c r="LD8" s="23" t="str">
        <f>IF($A8&lt;=①基本情報と建物情報の入力!$G$20, IF(①基本情報と建物情報の入力!$H30&gt;=1, (GT8+GW8)*$IY8*$IU8/2,"-"),"-")</f>
        <v>-</v>
      </c>
      <c r="LE8" s="16" t="str">
        <f>IF($A8&lt;=①基本情報と建物情報の入力!$G$20, IF(①基本情報と建物情報の入力!$H30&gt;=2, (GU8+GX8)*$IY8*$IU8/2,"-"),"-")</f>
        <v>-</v>
      </c>
      <c r="LF8" s="24" t="str">
        <f>IF($A8&lt;=①基本情報と建物情報の入力!$G$20, IF(①基本情報と建物情報の入力!$H30&gt;=3, (GV8+GY8)*$IY8*$IU8/2,"-"),"-")</f>
        <v>-</v>
      </c>
      <c r="LG8" s="23" t="str">
        <f>IF($A8&lt;=①基本情報と建物情報の入力!$G$20, IF(①基本情報と建物情報の入力!$H30&gt;=1, (GZ8+HC8)*$JA8*$IV8/2 + (HF8+HI8)*$JA8*$IV8,"-"),"-")</f>
        <v>-</v>
      </c>
      <c r="LH8" s="16" t="str">
        <f>IF($A8&lt;=①基本情報と建物情報の入力!$G$20, IF(①基本情報と建物情報の入力!$H30&gt;=2, (HA8+HD8)*$JA8*$IV8/2 + (HG8+HJ8)*$JA8*$IV8,"-"),"-")</f>
        <v>-</v>
      </c>
      <c r="LI8" s="24" t="str">
        <f>IF($A8&lt;=①基本情報と建物情報の入力!$G$20, IF(①基本情報と建物情報の入力!$H30&gt;=3, (HB8+HE8)*$JA8*$IV8/2 + (HH8+HK8)*$JA8*$IV8,"-"),"-")</f>
        <v>-</v>
      </c>
      <c r="LJ8" s="23" t="str">
        <f>IF($A8&lt;=①基本情報と建物情報の入力!$G$20, IF(①基本情報と建物情報の入力!$H30&gt;=1, (HL8+HO8)*$IY8*$IW8/2 + (HR8+HU8)*$IY8*$IW8,"-"),"-")</f>
        <v>-</v>
      </c>
      <c r="LK8" s="16" t="str">
        <f>IF($A8&lt;=①基本情報と建物情報の入力!$G$20, IF(①基本情報と建物情報の入力!$H30&gt;=2, (HM8+HP8)*$IY8*$IW8/2 + (HS8+HV8)*$IY8*$IW8,"-"),"-")</f>
        <v>-</v>
      </c>
      <c r="LL8" s="24" t="str">
        <f>IF($A8&lt;=①基本情報と建物情報の入力!$G$20, IF(①基本情報と建物情報の入力!$H30&gt;=3, (HN8+HQ8)*$IY8*$IW8/2 + (HT8+HW8)*$IY8*$IW8,"-"),"-")</f>
        <v>-</v>
      </c>
      <c r="LM8" s="69"/>
      <c r="LN8" s="23" t="str">
        <f>IF($A8&lt;=①基本情報と建物情報の入力!$G$20, IF(①基本情報と建物情報の入力!$H30&gt;=1, SUM(JJ8,JD8,JY8,KB8,JM8,JV8,JG8,JP8,JS8)+SUM(KO8,KF8,LA8,KR8,KL8,KU8,LJ8,KI8,LD8,KX8,LG8),"-"),"-")</f>
        <v>-</v>
      </c>
      <c r="LO8" s="16" t="str">
        <f>IF($A8&lt;=①基本情報と建物情報の入力!$G$20, IF(①基本情報と建物情報の入力!$H30&gt;=2, SUM(JK8,JE8,JZ8,KC8,JN8,JW8,JH8,JQ8,JT8)+SUM(KP8,KG8,LB8,KS8,KM8,KV8,LK8,KJ8,LE8,KY8,LH8),"-"),"-")</f>
        <v>-</v>
      </c>
      <c r="LP8" s="24" t="str">
        <f>IF($A8&lt;=①基本情報と建物情報の入力!$G$20, IF(①基本情報と建物情報の入力!$H30&gt;=3, SUM(JL8,JF8,KA8,KD8,JO8,JX8,JI8,JR8,JU8)+SUM(KQ8,KH8,LC8,KT8,KN8,KW8,LL8,KK8,LF8,KZ8,LI8),"-"),"-")</f>
        <v>-</v>
      </c>
      <c r="LQ8" s="16" t="str">
        <f>IF($A8&lt;=①基本情報と建物情報の入力!$G$20, IF(①基本情報と建物情報の入力!$H30&gt;=1, ROUNDUP(LN8/HY8, 2),"-"),"-")</f>
        <v>-</v>
      </c>
      <c r="LR8" s="16" t="str">
        <f>IF($A8&lt;=①基本情報と建物情報の入力!$G$20, IF(①基本情報と建物情報の入力!$H30&gt;=2, ROUNDUP(LO8/HZ8, 2),"-"),"-")</f>
        <v>-</v>
      </c>
      <c r="LS8" s="16" t="str">
        <f>IF($A8&lt;=①基本情報と建物情報の入力!$G$20, IF(①基本情報と建物情報の入力!$H30&gt;=3, ROUNDUP(LP8/IA8, 2),"-"),"-")</f>
        <v>-</v>
      </c>
      <c r="LT8" s="69"/>
      <c r="LU8" s="16" t="str">
        <f>IF($A8&lt;=①基本情報と建物情報の入力!$G$20, 0.51,"-")</f>
        <v>-</v>
      </c>
      <c r="LV8" s="16" t="str">
        <f>IF($A8&lt;=①基本情報と建物情報の入力!$G$20, IF(①基本情報と建物情報の入力!$H30&gt;=1, ①基本情報と建物情報の入力!$H$68,"-"),"-")</f>
        <v>-</v>
      </c>
      <c r="LW8" s="69"/>
      <c r="LX8" s="223" t="str">
        <f>IF($A8&lt;=①基本情報と建物情報の入力!$G$20, 0.034*1*IC8, "-")</f>
        <v>-</v>
      </c>
      <c r="LY8" s="219" t="str">
        <f>IF($A8&lt;=①基本情報と建物情報の入力!$G$20, 0.034*1*IH8, "-")</f>
        <v>-</v>
      </c>
      <c r="LZ8" s="219" t="str">
        <f>IF($A8&lt;=①基本情報と建物情報の入力!$G$20, IF(①基本情報と建物情報の入力!$H30&gt;=1, $LU8*$LV8,"-"),"-")</f>
        <v>-</v>
      </c>
      <c r="MA8" s="219" t="str">
        <f>IF($A8&lt;=①基本情報と建物情報の入力!$G$20, IF(①基本情報と建物情報の入力!$H30&gt;=1, $LU8*$LV8,"-"),"-")</f>
        <v>-</v>
      </c>
      <c r="MB8" s="219" t="str">
        <f>IF($A8&lt;=①基本情報と建物情報の入力!$G$20, IF(①基本情報と建物情報の入力!$H30&gt;=1, $LU8*$LV8,"-"),"-")</f>
        <v>-</v>
      </c>
      <c r="MC8" s="219" t="str">
        <f>IF($A8&lt;=①基本情報と建物情報の入力!$G$20, IF(①基本情報と建物情報の入力!$H30&gt;=1, $LU8*$LV8,"-"),"-")</f>
        <v>-</v>
      </c>
      <c r="MD8" s="219" t="str">
        <f>IF($A8&lt;=①基本情報と建物情報の入力!$G$20, 0.034*1*IK8, "-")</f>
        <v>-</v>
      </c>
      <c r="ME8" s="219" t="str">
        <f>IF($A8&lt;=①基本情報と建物情報の入力!$G$20, 0.034*1*IE8, "-")</f>
        <v>-</v>
      </c>
      <c r="MF8" s="69"/>
      <c r="MG8" s="219" t="str">
        <f>IF($A8&lt;=①基本情報と建物情報の入力!$G$20, 0.034*1*IM8, "-")</f>
        <v>-</v>
      </c>
      <c r="MH8" s="219" t="str">
        <f>IF($A8&lt;=①基本情報と建物情報の入力!$G$20, 0.034*1*IN8, "-")</f>
        <v>-</v>
      </c>
      <c r="MI8" s="219" t="str">
        <f>IF($A8&lt;=①基本情報と建物情報の入力!$G$20, 0.034*1*IO8, "-")</f>
        <v>-</v>
      </c>
      <c r="MJ8" s="219" t="str">
        <f>IF($A8&lt;=①基本情報と建物情報の入力!$G$20, 0.034*1*IP8, "-")</f>
        <v>-</v>
      </c>
      <c r="MK8" s="219" t="str">
        <f>IF($A8&lt;=①基本情報と建物情報の入力!$G$20, 0.034*1*IQ8, "-")</f>
        <v>-</v>
      </c>
      <c r="ML8" s="219" t="str">
        <f>IF($A8&lt;=①基本情報と建物情報の入力!$G$20, 0.034*1*IR8, "-")</f>
        <v>-</v>
      </c>
      <c r="MM8" s="219" t="str">
        <f>IF($A8&lt;=①基本情報と建物情報の入力!$G$20, 0.034*1*IS8, "-")</f>
        <v>-</v>
      </c>
      <c r="MN8" s="219" t="str">
        <f>IF($A8&lt;=①基本情報と建物情報の入力!$G$20, 0.034*1*IT8, "-")</f>
        <v>-</v>
      </c>
      <c r="MO8" s="219" t="str">
        <f>IF($A8&lt;=①基本情報と建物情報の入力!$G$20, 0.034*1*IU8, "-")</f>
        <v>-</v>
      </c>
      <c r="MP8" s="219" t="str">
        <f>IF($A8&lt;=①基本情報と建物情報の入力!$G$20, 0.034*1*IV8, "-")</f>
        <v>-</v>
      </c>
      <c r="MQ8" s="224" t="str">
        <f>IF($A8&lt;=①基本情報と建物情報の入力!$G$20, 0.034*1*IW8, "-")</f>
        <v>-</v>
      </c>
      <c r="MR8" s="69"/>
      <c r="MS8" s="71" t="str">
        <f>IF($A8&lt;=①基本情報と建物情報の入力!$G$20, INDEX(方位係数!$B$7:$H$16, MATCH(MS$4, 方位係数!$A$7:$A$16,0), MATCH(①基本情報と建物情報の入力!$G$13, 方位係数!$B$6:$I$6,0)),"-")</f>
        <v>-</v>
      </c>
      <c r="MT8" s="71" t="str">
        <f>IF($A8&lt;=①基本情報と建物情報の入力!$G$20, INDEX(方位係数!$B$7:$H$16, MATCH(MT$4, 方位係数!$A$7:$A$16,0), MATCH(①基本情報と建物情報の入力!$G$13, 方位係数!$B$6:$I$6,0)),"-")</f>
        <v>-</v>
      </c>
      <c r="MU8" s="71" t="str">
        <f>IF($A8&lt;=①基本情報と建物情報の入力!$G$20, INDEX(方位係数!$B$7:$H$16, MATCH(MU$4, 方位係数!$A$7:$A$16,0), MATCH(①基本情報と建物情報の入力!$G$13, 方位係数!$B$6:$I$6,0)),"-")</f>
        <v>-</v>
      </c>
      <c r="MV8" s="71" t="str">
        <f>IF($A8&lt;=①基本情報と建物情報の入力!$G$20, INDEX(方位係数!$B$7:$H$16, MATCH(MV$4, 方位係数!$A$7:$A$16,0), MATCH(①基本情報と建物情報の入力!$G$13, 方位係数!$B$6:$I$6,0)),"-")</f>
        <v>-</v>
      </c>
      <c r="MW8" s="71" t="str">
        <f>IF($A8&lt;=①基本情報と建物情報の入力!$G$20, INDEX(方位係数!$B$7:$H$16, MATCH(MW$4, 方位係数!$A$7:$A$16,0), MATCH(①基本情報と建物情報の入力!$G$13, 方位係数!$B$6:$I$6,0)),"-")</f>
        <v>-</v>
      </c>
      <c r="MX8" s="71" t="str">
        <f>IF($A8&lt;=①基本情報と建物情報の入力!$G$20, INDEX(方位係数!$B$7:$H$16, MATCH(MX$4, 方位係数!$A$7:$A$16,0), MATCH(①基本情報と建物情報の入力!$G$13, 方位係数!$B$6:$I$6,0)),"-")</f>
        <v>-</v>
      </c>
      <c r="MY8" s="69"/>
      <c r="MZ8" s="23" t="str">
        <f>IF($A8&lt;=①基本情報と建物情報の入力!$G$20, IF(①基本情報と建物情報の入力!$H30&gt;=1, W8*$MW8*$LX8,"-"),"-")</f>
        <v>-</v>
      </c>
      <c r="NA8" s="16" t="str">
        <f>IF($A8&lt;=①基本情報と建物情報の入力!$G$20, IF(①基本情報と建物情報の入力!$H30&gt;=2, X8*$MW8*$LX8,"-"),"-")</f>
        <v>-</v>
      </c>
      <c r="NB8" s="24" t="str">
        <f>IF($A8&lt;=①基本情報と建物情報の入力!$G$20, IF(①基本情報と建物情報の入力!$H30&gt;=3, Y8*$MW8*$LX8,"-"),"-")</f>
        <v>-</v>
      </c>
      <c r="NC8" s="23" t="str">
        <f>IF($A8&lt;=①基本情報と建物情報の入力!$G$20, IF(①基本情報と建物情報の入力!$H30&gt;=1, (BB8*$MS8+BE8*$MT8+BH8*$MU8+BK8*$MV8)*$LY8,"-"),"-")</f>
        <v>-</v>
      </c>
      <c r="ND8" s="16" t="str">
        <f>IF($A8&lt;=①基本情報と建物情報の入力!$G$20, IF(①基本情報と建物情報の入力!$H30&gt;=2, (BC8*$MS8+BF8*$MT8+BI8*$MU8+BL8*$MV8)*$LY8,"-"),"-")</f>
        <v>-</v>
      </c>
      <c r="NE8" s="24" t="str">
        <f>IF($A8&lt;=①基本情報と建物情報の入力!$G$20, IF(①基本情報と建物情報の入力!$H30&gt;=3, (BD8*$MS8+BG8*$MT8+BJ8*$MU8+BM8*$MV8)*$LY8,"-"),"-")</f>
        <v>-</v>
      </c>
      <c r="NF8" s="23" t="str">
        <f>IF($A8&lt;=①基本情報と建物情報の入力!$G$20, IF(①基本情報と建物情報の入力!$H30&gt;=1, AD8*$MS8*$LZ8+AG8*$MT8*$MA8+AJ8*$MU8*$MB8+AM8*$MV8*$MC8,"-"),"-")</f>
        <v>-</v>
      </c>
      <c r="NG8" s="16" t="str">
        <f>IF($A8&lt;=①基本情報と建物情報の入力!$G$20, IF(①基本情報と建物情報の入力!$H30&gt;=2, AE8*$MS8*$LZ8+AH8*$MT8*$MA8+AK8*$MU8*$MB8+AN8*$MV8*$MC8,"-"),"-")</f>
        <v>-</v>
      </c>
      <c r="NH8" s="24" t="str">
        <f>IF($A8&lt;=①基本情報と建物情報の入力!$G$20, IF(①基本情報と建物情報の入力!$H30&gt;=3, AF8*$MS8*$LZ8+AI8*$MT8*$MA8+AL8*$MU8*$MB8+AO8*$MV8*$MC8,"-"),"-")</f>
        <v>-</v>
      </c>
      <c r="NI8" s="23" t="str">
        <f>IF($A8&lt;=①基本情報と建物情報の入力!$G$20, IF(①基本情報と建物情報の入力!$H30&gt;=1, (AP8*MS8+AS8*MT8+AV8*MU8+AY8*$MV8)*$MD8,"-"),"-")</f>
        <v>-</v>
      </c>
      <c r="NJ8" s="16" t="str">
        <f>IF($A8&lt;=①基本情報と建物情報の入力!$G$20, IF(①基本情報と建物情報の入力!$H30&gt;=2, (AQ8*MS8+AT8*MT8+AW8*MU8+AZ8*$MV8)*$MD8,"-"),"-")</f>
        <v>-</v>
      </c>
      <c r="NK8" s="24" t="str">
        <f>IF($A8&lt;=①基本情報と建物情報の入力!$G$20, IF(①基本情報と建物情報の入力!$H30&gt;=3, (AR8*MS8+AU8*MT8+AX8*MU8+BA8*$MV8)*$MD8,"-"),"-")</f>
        <v>-</v>
      </c>
      <c r="NL8" s="23" t="str">
        <f>IF($A8&lt;=①基本情報と建物情報の入力!$G$20, IF(①基本情報と建物情報の入力!$H30&gt;=1, Z8*$MX8*$ME8,"-"),"-")</f>
        <v>-</v>
      </c>
      <c r="NM8" s="16" t="str">
        <f>IF($A8&lt;=①基本情報と建物情報の入力!$G$20, IF(①基本情報と建物情報の入力!$H30&gt;=2, AA8*$MX8*$ME8,"-"),"-")</f>
        <v>-</v>
      </c>
      <c r="NN8" s="24" t="str">
        <f>IF($A8&lt;=①基本情報と建物情報の入力!$G$20, IF(①基本情報と建物情報の入力!$H30&gt;=3, AB8*$MX8*$ME8,"-"),"-")</f>
        <v>-</v>
      </c>
      <c r="NO8" s="69"/>
      <c r="NP8" s="23" t="str">
        <f>IF($A8&lt;=①基本情報と建物情報の入力!$G$20, IF(①基本情報と建物情報の入力!$H30&gt;=1, (CJ8*($MW8+$MS8)/2+CM8*($MW8+$MT8)/2+CP8*($MW8+$MU8)/2+CS8*($MW8+$MV8)/2)*$MG8,"-"),"-")</f>
        <v>-</v>
      </c>
      <c r="NQ8" s="16" t="str">
        <f>IF($A8&lt;=①基本情報と建物情報の入力!$G$20, IF(①基本情報と建物情報の入力!$H30&gt;=2, (CK8*($MW8+$MS8)/2+CN8*($MW8+$MT8)/2+CQ8*($MW8+$MU8)/2+CT8*($MW8+$MV8)/2)*$MG8,"-"),"-")</f>
        <v>-</v>
      </c>
      <c r="NR8" s="24" t="str">
        <f>IF($A8&lt;=①基本情報と建物情報の入力!$G$20, IF(①基本情報と建物情報の入力!$H30&gt;=3, (CL8*($MW8+$MS8)/2+CO8*($MW8+$MT8)/2+CR8*($MW8+$MU8)/2+CU8*($MW8+$MV8)/2)*$MG8,"-"),"-")</f>
        <v>-</v>
      </c>
      <c r="NS8" s="23" t="str">
        <f>IF($A8&lt;=①基本情報と建物情報の入力!$G$20, IF(①基本情報と建物情報の入力!$H30&gt;=1, (CV8*($MW8+$MS8)/2+CY8*($MW8+$MS8)/2)*$MH8/2,"-"),"-")</f>
        <v>-</v>
      </c>
      <c r="NT8" s="16" t="str">
        <f>IF($A8&lt;=①基本情報と建物情報の入力!$G$20, IF(①基本情報と建物情報の入力!$H30&gt;=2, (CW8*($MW8+$MS8)/2+CZ8*($MW8+$MS8)/2)*$MH8/2,"-"),"-")</f>
        <v>-</v>
      </c>
      <c r="NU8" s="24" t="str">
        <f>IF($A8&lt;=①基本情報と建物情報の入力!$G$20, IF(①基本情報と建物情報の入力!$H30&gt;=3, (CX8*($MW8+$MS8)/2+DA8*($MW8+$MS8)/2)*$MH8/2,"-"),"-")</f>
        <v>-</v>
      </c>
      <c r="NV8" s="23" t="str">
        <f>IF($A8&lt;=①基本情報と建物情報の入力!$G$20, IF(①基本情報と建物情報の入力!$H30&gt;=1, (DB8+DE8)*$MW8*$MI8/2 + (DH8+DK8)*$MW8*$MI8,"-"),"-")</f>
        <v>-</v>
      </c>
      <c r="NW8" s="16" t="str">
        <f>IF($A8&lt;=①基本情報と建物情報の入力!$G$20, IF(①基本情報と建物情報の入力!$H30&gt;=2, (DC8+DF8)*$MW8*$MI8/2 + (DI8+DL8)*$MW8*$MI8,"-"),"-")</f>
        <v>-</v>
      </c>
      <c r="NX8" s="24" t="str">
        <f>IF($A8&lt;=①基本情報と建物情報の入力!$G$20, IF(①基本情報と建物情報の入力!$H30&gt;=3, (DD8+DG8)*$MW8*$MI8/2 + (DJ8+DM8)*$MW8*$MI8,"-"),"-")</f>
        <v>-</v>
      </c>
      <c r="NY8" s="23" t="str">
        <f>IF($A8&lt;=①基本情報と建物情報の入力!$G$20, IF(①基本情報と建物情報の入力!$H30&gt;=1, (DN8*($MS8+$MT8)/2 +DW8*($MV8+$MS8)/2 + DQ8*($MT8+$MU8)/2 + DT8*($MU8+$MV8)/2)*$MJ8,"-"),"-")</f>
        <v>-</v>
      </c>
      <c r="NZ8" s="16" t="str">
        <f>IF($A8&lt;=①基本情報と建物情報の入力!$G$20, IF(①基本情報と建物情報の入力!$H30&gt;=2, (DO8*($MS8+$MT8)/2 +DX8*($MV8+$MS8)/2 + DR8*($MT8+$MU8)/2 + DU8*($MU8+$MV8)/2)*$MJ8,"-"),"-")</f>
        <v>-</v>
      </c>
      <c r="OA8" s="24" t="str">
        <f>IF($A8&lt;=①基本情報と建物情報の入力!$G$20, IF(①基本情報と建物情報の入力!$H30&gt;=3, (DP8*($MS8+$MT8)/2 +DY8*($MV8+$MS8)/2 + DS8*($MT8+$MU8)/2 + DV8*($MU8+$MV8)/2)*$MJ8,"-"),"-")</f>
        <v>-</v>
      </c>
      <c r="OB8" s="23" t="str">
        <f>IF($A8&lt;=①基本情報と建物情報の入力!$G$20, IF(①基本情報と建物情報の入力!$H30&gt;=1, ((DZ8+EC8)*$MS8+(EF8+EI8)*$MU8)*$MK8/2 + (EL8*$MS8+EO8*$MT8+ER8*$MU8+EU8*$MV8)*$MK8,"-"),"-")</f>
        <v>-</v>
      </c>
      <c r="OC8" s="16" t="str">
        <f>IF($A8&lt;=①基本情報と建物情報の入力!$G$20, IF(①基本情報と建物情報の入力!$H30&gt;=2, ((EA8+ED8)*$MS8+(EG8+EJ8)*$MU8)*$MK8/2 + (EM8*$MS8+EP8*$MT8+ES8*$MU8+EV8*$MV8)*$MK8,"-"),"-")</f>
        <v>-</v>
      </c>
      <c r="OD8" s="24" t="str">
        <f>IF($A8&lt;=①基本情報と建物情報の入力!$G$20, IF(①基本情報と建物情報の入力!$H30&gt;=3, ((EB8+EE8)*$MS8+(EH8+EK8)*$MU8)*$MK8/2 + (EN8*$MS8+EQ8*$MT8+ET8*$MU8+EW8*$MV8)*$MK8,"-"),"-")</f>
        <v>-</v>
      </c>
      <c r="OE8" s="23" t="str">
        <f>IF($A8&lt;=①基本情報と建物情報の入力!$G$20, IF(①基本情報と建物情報の入力!$H30&gt;=1, ((EX8+FA8)*$MS8+(FD8+FG8)*$MT8+ (FJ8+FM8)*$MU8 +(FP8+FS8)*$MV8)*$ML8/2,"-"),"-")</f>
        <v>-</v>
      </c>
      <c r="OF8" s="16" t="str">
        <f>IF($A8&lt;=①基本情報と建物情報の入力!$G$20, IF(①基本情報と建物情報の入力!$H30&gt;=2, ((EY8+FB8)*$MS8+(FE8+FH8)*$MT8+ (FK8+FN8)*$MU8 +(FQ8+FT8)*$MV8)*$ML8/2,"-"),"-")</f>
        <v>-</v>
      </c>
      <c r="OG8" s="24" t="str">
        <f>IF($A8&lt;=①基本情報と建物情報の入力!$G$20, IF(①基本情報と建物情報の入力!$H30&gt;=3, ((EZ8+FC8)*$MS8+(FF8+FI8)*$MT8+ (FL8+FO8)*$MU8 +(FR8+FU8)*$MV8)*$ML8/2,"-"),"-")</f>
        <v>-</v>
      </c>
      <c r="OH8" s="16" t="str">
        <f>IF($A8&lt;=①基本情報と建物情報の入力!$G$20, IF(①基本情報と建物情報の入力!$H30&gt;=1, (FV8*$MS8/2+FY8*$MT8/2+GB8*$MU8/2+GE8*$MV8/2)*$MM8,"-"),"-")</f>
        <v>-</v>
      </c>
      <c r="OI8" s="16" t="str">
        <f>IF($A8&lt;=①基本情報と建物情報の入力!$G$20, IF(①基本情報と建物情報の入力!$H30&gt;=2, (FW8*$MS8/2+FZ8*$MT8/2+GC8*$MU8/2+GF8*$MV8/2)*$MM8,"-"),"-")</f>
        <v>-</v>
      </c>
      <c r="OJ8" s="16" t="str">
        <f>IF($A8&lt;=①基本情報と建物情報の入力!$G$20, IF(①基本情報と建物情報の入力!$H30&gt;=3, (FX8*$MS8/2+GA8*$MT8/2+GD8*$MU8/2+GG8*$MV8/2)*$MM8,"-"),"-")</f>
        <v>-</v>
      </c>
      <c r="OK8" s="23" t="str">
        <f>IF($A8&lt;=①基本情報と建物情報の入力!$G$20, IF(①基本情報と建物情報の入力!$H30&gt;=1, (GH8*($MS8+$MX8)/2+GK8*($MT8+$MX8)/2+GN8*($MU8+$MX8)/2+GQ8*($MV8+$MX8)/2)*$MN8,"-"),"-")</f>
        <v>-</v>
      </c>
      <c r="OL8" s="16" t="str">
        <f>IF($A8&lt;=①基本情報と建物情報の入力!$G$20, IF(①基本情報と建物情報の入力!$H30&gt;=2, (GI8*($MS8+$MX8)/2+GL8*($MT8+$MX8)/2+GO8*($MU8+$MX8)/2+GR8*($MV8+$MX8)/2)*$MN8,"-"),"-")</f>
        <v>-</v>
      </c>
      <c r="OM8" s="24" t="str">
        <f>IF($A8&lt;=①基本情報と建物情報の入力!$G$20, IF(①基本情報と建物情報の入力!$H30&gt;=3, (GJ8*($MS8+$MX8)/2+GM8*($MT8+$MX8)/2+GP8*($MU8+$MX8)/2+GS8*($MV8+$MX8)/2)*$MN8,"-"),"-")</f>
        <v>-</v>
      </c>
      <c r="ON8" s="23" t="str">
        <f>IF($A8&lt;=①基本情報と建物情報の入力!$G$20, IF(①基本情報と建物情報の入力!$H30&gt;=1, (GT8+GW8)*($MS8+$MX8)/2*$MO8/2,"-"),"-")</f>
        <v>-</v>
      </c>
      <c r="OO8" s="16" t="str">
        <f>IF($A8&lt;=①基本情報と建物情報の入力!$G$20, IF(①基本情報と建物情報の入力!$H30&gt;=2, (GU8+GX8)*($MS8+$MX8)/2*$MO8/2,"-"),"-")</f>
        <v>-</v>
      </c>
      <c r="OP8" s="24" t="str">
        <f>IF($A8&lt;=①基本情報と建物情報の入力!$G$20, IF(①基本情報と建物情報の入力!$H30&gt;=3, (GV8+GY8)*($MS8+$MX8)/2*$MO8/2,"-"),"-")</f>
        <v>-</v>
      </c>
      <c r="OQ8" s="23" t="str">
        <f>IF($A8&lt;=①基本情報と建物情報の入力!$G$20, IF(①基本情報と建物情報の入力!$H30&gt;=1, (HL8+HO8)*$MX8*$MQ8/2 + (HR8+HU8)*$MX8*$MQ8,"-"),"-")</f>
        <v>-</v>
      </c>
      <c r="OR8" s="16" t="str">
        <f>IF($A8&lt;=①基本情報と建物情報の入力!$G$20, IF(①基本情報と建物情報の入力!$H30&gt;=2, (HM8+HP8)*$MX8*$MQ8/2 + (HS8+HV8)*$MX8*$MQ8,"-"),"-")</f>
        <v>-</v>
      </c>
      <c r="OS8" s="24" t="str">
        <f>IF($A8&lt;=①基本情報と建物情報の入力!$G$20, IF(①基本情報と建物情報の入力!$H30&gt;=3, (HN8+HQ8)*$MX8*$MQ8/2 + (HT8+HW8)*$MX8*$MQ8,"-"),"-")</f>
        <v>-</v>
      </c>
      <c r="OT8" s="16" t="str">
        <f>IF($A8&lt;=①基本情報と建物情報の入力!$G$20, IF(①基本情報と建物情報の入力!$H30&gt;=1, SUM(MZ8,NC8,NF8,NI8,NL8)+SUM(NP8,NS8,NV8,NY8,OB8,OE8,OH8,OK8,ON8,OQ8), "-"), "-")</f>
        <v>-</v>
      </c>
      <c r="OU8" s="16" t="str">
        <f>IF($A8&lt;=①基本情報と建物情報の入力!$G$20, IF(①基本情報と建物情報の入力!$H30&gt;=2, SUM(NA8,ND8,NG8,NJ8,NM8)+SUM(NQ8,NT8,NW8,NZ8,OC8,OF8,OI8,OL8,OO8,OR8), "-"), "-")</f>
        <v>-</v>
      </c>
      <c r="OV8" s="16" t="str">
        <f>IF($A8&lt;=①基本情報と建物情報の入力!$G$20, IF(①基本情報と建物情報の入力!$H30&gt;=3, SUM(NB8,NE8,NH8,NK8,NN8)+SUM(NR8,NU8,NX8,OA8,OD8,OG8,OJ8,OM8,OP8,OS8), "-"), "-")</f>
        <v>-</v>
      </c>
      <c r="OW8" s="84" t="str">
        <f>IF($A8&lt;=①基本情報と建物情報の入力!$G$20, IF(①基本情報と建物情報の入力!$H30&gt;=1, ROUNDUP(OT8/HY8*100, 1),"-"),"-")</f>
        <v>-</v>
      </c>
      <c r="OX8" s="85" t="str">
        <f>IF($A8&lt;=①基本情報と建物情報の入力!$G$20, IF(①基本情報と建物情報の入力!$H30&gt;=2, ROUNDUP(OU8/HZ8*100, 1),"-"),"-")</f>
        <v>-</v>
      </c>
      <c r="OY8" s="85" t="str">
        <f>IF($A8&lt;=①基本情報と建物情報の入力!$G$20, IF(①基本情報と建物情報の入力!$H30&gt;=3, ROUNDUP(OV8/IA8*100, 1),"-"),"-")</f>
        <v>-</v>
      </c>
      <c r="OZ8" s="69"/>
      <c r="PA8" s="223" t="str">
        <f>IF($A8&lt;=①基本情報と建物情報の入力!$G$20, 0.93,"-")</f>
        <v>-</v>
      </c>
      <c r="PB8" s="224" t="str">
        <f>IF($A8&lt;=①基本情報と建物情報の入力!$G$20, IF(①基本情報と建物情報の入力!$H30&gt;=1, ①基本情報と建物情報の入力!$H$69,"-"),"-")</f>
        <v>-</v>
      </c>
      <c r="PC8" s="219" t="str">
        <f>IF($A8&lt;=①基本情報と建物情報の入力!$G$20, 0.034*1*IC8, "-")</f>
        <v>-</v>
      </c>
      <c r="PD8" s="219" t="str">
        <f>IF($A8&lt;=①基本情報と建物情報の入力!$G$20, 0.034*1*IH8, "-")</f>
        <v>-</v>
      </c>
      <c r="PE8" s="219" t="str">
        <f>IF($A8&lt;=①基本情報と建物情報の入力!$G$20, IF(①基本情報と建物情報の入力!$H30&gt;=1, $PA8*$PB8,"-"),"-")</f>
        <v>-</v>
      </c>
      <c r="PF8" s="219" t="str">
        <f>IF($A8&lt;=①基本情報と建物情報の入力!$G$20, IF(①基本情報と建物情報の入力!$H30&gt;=1, $PA8*$PB8,"-"),"-")</f>
        <v>-</v>
      </c>
      <c r="PG8" s="219" t="str">
        <f>IF($A8&lt;=①基本情報と建物情報の入力!$G$20, IF(①基本情報と建物情報の入力!$H30&gt;=1, $PA8*$PB8,"-"),"-")</f>
        <v>-</v>
      </c>
      <c r="PH8" s="219" t="str">
        <f>IF($A8&lt;=①基本情報と建物情報の入力!$G$20, IF(①基本情報と建物情報の入力!$H30&gt;=1, $PA8*$PB8,"-"),"-")</f>
        <v>-</v>
      </c>
      <c r="PI8" s="219" t="str">
        <f>IF($A8&lt;=①基本情報と建物情報の入力!$G$20, 0.034*1*IK8, "-")</f>
        <v>-</v>
      </c>
      <c r="PJ8" s="219" t="str">
        <f>IF($A8&lt;=①基本情報と建物情報の入力!$G$20, 0.034*1*IE8, "-")</f>
        <v>-</v>
      </c>
      <c r="PK8" s="69"/>
      <c r="PL8" s="219" t="str">
        <f>IF($A8&lt;=①基本情報と建物情報の入力!$G$20, 0.034*1*IM8, "-")</f>
        <v>-</v>
      </c>
      <c r="PM8" s="219" t="str">
        <f>IF($A8&lt;=①基本情報と建物情報の入力!$G$20, 0.034*1*IN8, "-")</f>
        <v>-</v>
      </c>
      <c r="PN8" s="219" t="str">
        <f>IF($A8&lt;=①基本情報と建物情報の入力!$G$20, 0.034*1*IO8, "-")</f>
        <v>-</v>
      </c>
      <c r="PO8" s="219" t="str">
        <f>IF($A8&lt;=①基本情報と建物情報の入力!$G$20, 0.034*1*IP8, "-")</f>
        <v>-</v>
      </c>
      <c r="PP8" s="219" t="str">
        <f>IF($A8&lt;=①基本情報と建物情報の入力!$G$20, 0.034*1*IQ8, "-")</f>
        <v>-</v>
      </c>
      <c r="PQ8" s="219" t="str">
        <f>IF($A8&lt;=①基本情報と建物情報の入力!$G$20, 0.034*1*IR8, "-")</f>
        <v>-</v>
      </c>
      <c r="PR8" s="219" t="str">
        <f>IF($A8&lt;=①基本情報と建物情報の入力!$G$20, 0.034*1*IS8, "-")</f>
        <v>-</v>
      </c>
      <c r="PS8" s="219" t="str">
        <f>IF($A8&lt;=①基本情報と建物情報の入力!$G$20, 0.034*1*IT8, "-")</f>
        <v>-</v>
      </c>
      <c r="PT8" s="219" t="str">
        <f>IF($A8&lt;=①基本情報と建物情報の入力!$G$20, 0.034*1*IU8, "-")</f>
        <v>-</v>
      </c>
      <c r="PU8" s="219" t="str">
        <f>IF($A8&lt;=①基本情報と建物情報の入力!$G$20, 0.034*1*IV8, "-")</f>
        <v>-</v>
      </c>
      <c r="PV8" s="219" t="str">
        <f>IF($A8&lt;=①基本情報と建物情報の入力!$G$20, 0.034*1*IW8, "-")</f>
        <v>-</v>
      </c>
      <c r="PW8" s="69"/>
      <c r="PX8" s="72" t="str">
        <f>IF($A8&lt;=①基本情報と建物情報の入力!$G$20, INDEX(方位係数!$B$21:$I$30, MATCH(PX$4, 方位係数!$A$21:$A$30,0), MATCH(①基本情報と建物情報の入力!$G$13, 方位係数!$B$20:$I$20,0)),"-")</f>
        <v>-</v>
      </c>
      <c r="PY8" s="71" t="str">
        <f>IF($A8&lt;=①基本情報と建物情報の入力!$G$20, INDEX(方位係数!$B$21:$I$30, MATCH(PY$4, 方位係数!$A$21:$A$30,0), MATCH(①基本情報と建物情報の入力!$G$13, 方位係数!$B$20:$I$20,0)),"-")</f>
        <v>-</v>
      </c>
      <c r="PZ8" s="71" t="str">
        <f>IF($A8&lt;=①基本情報と建物情報の入力!$G$20, INDEX(方位係数!$B$21:$I$30, MATCH(PZ$4, 方位係数!$A$21:$A$30,0), MATCH(①基本情報と建物情報の入力!$G$13, 方位係数!$B$20:$I$20,0)),"-")</f>
        <v>-</v>
      </c>
      <c r="QA8" s="71" t="str">
        <f>IF($A8&lt;=①基本情報と建物情報の入力!$G$20, INDEX(方位係数!$B$21:$I$30, MATCH(QA$4, 方位係数!$A$21:$A$30,0), MATCH(①基本情報と建物情報の入力!$G$13, 方位係数!$B$20:$I$20,0)),"-")</f>
        <v>-</v>
      </c>
      <c r="QB8" s="71" t="str">
        <f>IF($A8&lt;=①基本情報と建物情報の入力!$G$20, INDEX(方位係数!$B$21:$I$30, MATCH(QB$4, 方位係数!$A$21:$A$30,0), MATCH(①基本情報と建物情報の入力!$G$13, 方位係数!$B$20:$I$20,0)),"-")</f>
        <v>-</v>
      </c>
      <c r="QC8" s="71" t="str">
        <f>IF($A8&lt;=①基本情報と建物情報の入力!$G$20, INDEX(方位係数!$B$21:$I$30, MATCH(QC$4, 方位係数!$A$21:$A$30,0), MATCH(①基本情報と建物情報の入力!$G$13, 方位係数!$B$20:$I$20,0)),"-")</f>
        <v>-</v>
      </c>
      <c r="QD8" s="69"/>
      <c r="QE8" s="223" t="str">
        <f>IF($A8&lt;=①基本情報と建物情報の入力!$G$20, IF(①基本情報と建物情報の入力!$H30&gt;=1, W8*$QB8*$PC8,"-"),"-")</f>
        <v>-</v>
      </c>
      <c r="QF8" s="219" t="str">
        <f>IF($A8&lt;=①基本情報と建物情報の入力!$G$20, IF(①基本情報と建物情報の入力!$H30&gt;=2, X8*$QB8*$PC8,"-"),"-")</f>
        <v>-</v>
      </c>
      <c r="QG8" s="219" t="str">
        <f>IF($A8&lt;=①基本情報と建物情報の入力!$G$20, IF(①基本情報と建物情報の入力!$H30&gt;=3, Y8*$QB8*$PC8,"-"),"-")</f>
        <v>-</v>
      </c>
      <c r="QH8" s="223" t="str">
        <f>IF($A8&lt;=①基本情報と建物情報の入力!$G$20, IF(①基本情報と建物情報の入力!$H30&gt;=1, (BB8*$PX8+BE8*$PY8+BH8*$PZ8+BK8*$QA8)*$PD8,"-"),"-")</f>
        <v>-</v>
      </c>
      <c r="QI8" s="219" t="str">
        <f>IF($A8&lt;=①基本情報と建物情報の入力!$G$20, IF(①基本情報と建物情報の入力!$H30&gt;=2, (BC8*$PX8+BF8*$PY8+BI8*$PZ8+BL8*$QA8)*$PD8,"-"),"-")</f>
        <v>-</v>
      </c>
      <c r="QJ8" s="224" t="str">
        <f>IF($A8&lt;=①基本情報と建物情報の入力!$G$20, IF(①基本情報と建物情報の入力!$H30&gt;=3, (BD8*$PX8+BG8*$PY8+BJ8*$PZ8+BM8*$QA8)*$PD8,"-"),"-")</f>
        <v>-</v>
      </c>
      <c r="QK8" s="223" t="str">
        <f>IF($A8&lt;=①基本情報と建物情報の入力!$G$20, IF(①基本情報と建物情報の入力!$H30&gt;=1, AD8*$PX8*$PE8+AG8*$PY8*$PF8+AJ8*$PZ8*$PG8+AM8*$QA8*$PH8,"-"),"-")</f>
        <v>-</v>
      </c>
      <c r="QL8" s="219" t="str">
        <f>IF($A8&lt;=①基本情報と建物情報の入力!$G$20, IF(①基本情報と建物情報の入力!$H30&gt;=2, AE8*$PX8*$PE8+AH8*$PY8*$PF8+AK8*$PZ8*$PG8+AN8*$QA8*$PH8,"-"),"-")</f>
        <v>-</v>
      </c>
      <c r="QM8" s="224" t="str">
        <f>IF($A8&lt;=①基本情報と建物情報の入力!$G$20, IF(①基本情報と建物情報の入力!$H30&gt;=3, AF8*$PX8*$PE8+AI8*$PY8*$PF8+AL8*$PZ8*$PG8+AO8*$QA8*$PH8,"-"),"-")</f>
        <v>-</v>
      </c>
      <c r="QN8" s="223" t="str">
        <f>IF($A8&lt;=①基本情報と建物情報の入力!$G$20, IF(①基本情報と建物情報の入力!$H30&gt;=1, (AP8*PX8+AS8*PY8+AV8*PZ8+AY8*$QA8)*$PI8,"-"),"-")</f>
        <v>-</v>
      </c>
      <c r="QO8" s="219" t="str">
        <f>IF($A8&lt;=①基本情報と建物情報の入力!$G$20, IF(①基本情報と建物情報の入力!$H30&gt;=2, (AQ8*PX8+AT8*PY8+AW8*PZ8+AZ8*$QA8)*$PI8,"-"),"-")</f>
        <v>-</v>
      </c>
      <c r="QP8" s="224" t="str">
        <f>IF($A8&lt;=①基本情報と建物情報の入力!$G$20, IF(①基本情報と建物情報の入力!$H30&gt;=3, (AR8*PX8+AU8*PY8+AX8*PZ8+BA8*$QA8)*$PI8,"-"),"-")</f>
        <v>-</v>
      </c>
      <c r="QQ8" s="223" t="str">
        <f>IF($A8&lt;=①基本情報と建物情報の入力!$G$20, IF(①基本情報と建物情報の入力!$H30&gt;=1, Z8*$QC8*$PJ8,"-"),"-")</f>
        <v>-</v>
      </c>
      <c r="QR8" s="219" t="str">
        <f>IF($A8&lt;=①基本情報と建物情報の入力!$G$20, IF(①基本情報と建物情報の入力!$H30&gt;=2, AA8*$QC8*$PJ8,"-"),"-")</f>
        <v>-</v>
      </c>
      <c r="QS8" s="224" t="str">
        <f>IF($A8&lt;=①基本情報と建物情報の入力!$G$20, IF(①基本情報と建物情報の入力!$H30&gt;=3, AB8*$QC8*$PJ8,"-"),"-")</f>
        <v>-</v>
      </c>
      <c r="QT8" s="69"/>
      <c r="QU8" s="223" t="str">
        <f>IF($A8&lt;=①基本情報と建物情報の入力!$G$20, IF(①基本情報と建物情報の入力!$H30&gt;=1, (CJ8*($QB8+$PX8)/2+CM8*($QB8+$PY8)/2+CP8*($QB8+$PZ8)/2+CS8*($QB8+$QA8)/2)*$PL8,"-"),"-")</f>
        <v>-</v>
      </c>
      <c r="QV8" s="219" t="str">
        <f>IF($A8&lt;=①基本情報と建物情報の入力!$G$20, IF(①基本情報と建物情報の入力!$H30&gt;=2, (CK8*($QB8+$PX8)/2+CN8*($QB8+$PY8)/2+CQ8*($QB8+$PZ8)/2+CT8*($QB8+$QA8)/2)*$PL8,"-"),"-")</f>
        <v>-</v>
      </c>
      <c r="QW8" s="224" t="str">
        <f>IF($A8&lt;=①基本情報と建物情報の入力!$G$20, IF(①基本情報と建物情報の入力!$H30&gt;=3, (CL8*($QB8+$PX8)/2+CO8*($QB8+$PY8)/2+CR8*($QB8+$PZ8)/2+CU8*($QB8+$QA8)/2)*$PL8,"-"),"-")</f>
        <v>-</v>
      </c>
      <c r="QX8" s="223" t="str">
        <f>IF($A8&lt;=①基本情報と建物情報の入力!$G$20, IF(①基本情報と建物情報の入力!$H30&gt;=1, (CV8*($QB8+$PX8)/2+CY8*($QB8+$PX8)/2)*$PM8/2,"-"),"-")</f>
        <v>-</v>
      </c>
      <c r="QY8" s="219" t="str">
        <f>IF($A8&lt;=①基本情報と建物情報の入力!$G$20, IF(①基本情報と建物情報の入力!$H30&gt;=2, (CW8*($QB8+$PX8)/2+CZ8*($QB8+$PX8)/2)*$PM8/2,"-"),"-")</f>
        <v>-</v>
      </c>
      <c r="QZ8" s="224" t="str">
        <f>IF($A8&lt;=①基本情報と建物情報の入力!$G$20, IF(①基本情報と建物情報の入力!$H30&gt;=3, (CX8*($QB8+$PX8)/2+DA8*($QB8+$PX8)/2)*$PM8/2,"-"),"-")</f>
        <v>-</v>
      </c>
      <c r="RA8" s="223" t="str">
        <f>IF($A8&lt;=①基本情報と建物情報の入力!$G$20, IF(①基本情報と建物情報の入力!$H30&gt;=1, (DB8+DE8)*$QB8*$PN8/2 + (DH8+DK8)*$QB8*$PN8,"-"),"-")</f>
        <v>-</v>
      </c>
      <c r="RB8" s="219" t="str">
        <f>IF($A8&lt;=①基本情報と建物情報の入力!$G$20, IF(①基本情報と建物情報の入力!$H30&gt;=2, (DC8+DF8)*$QB8*$PN8/2 + (DI8+DL8)*$QB8*$PN8,"-"),"-")</f>
        <v>-</v>
      </c>
      <c r="RC8" s="224" t="str">
        <f>IF($A8&lt;=①基本情報と建物情報の入力!$G$20, IF(①基本情報と建物情報の入力!$H30&gt;=3, (DD8+DG8)*$QB8*$PN8/2 + (DJ8+DM8)*$QB8*$PN8,"-"),"-")</f>
        <v>-</v>
      </c>
      <c r="RD8" s="223" t="str">
        <f>IF($A8&lt;=①基本情報と建物情報の入力!$G$20, IF(①基本情報と建物情報の入力!$H30&gt;=1, (DN8*($PX8+$PY8)/2 +DW8*($QA8+$PX8)/2 + DQ8*($PY8+$PZ8)/2 + DT8*($PZ8+$QA8)/2)*$PO8,"-"),"-")</f>
        <v>-</v>
      </c>
      <c r="RE8" s="219" t="str">
        <f>IF($A8&lt;=①基本情報と建物情報の入力!$G$20, IF(①基本情報と建物情報の入力!$H30&gt;=2, (DO8*($PX8+$PY8)/2 +DX8*($QA8+$PX8)/2 + DR8*($PY8+$PZ8)/2 + DU8*($PZ8+$QA8)/2)*$PO8,"-"),"-")</f>
        <v>-</v>
      </c>
      <c r="RF8" s="224" t="str">
        <f>IF($A8&lt;=①基本情報と建物情報の入力!$G$20, IF(①基本情報と建物情報の入力!$H30&gt;=3, (DP8*($PX8+$PY8)/2 +DY8*($QA8+$PX8)/2 + DS8*($PY8+$PZ8)/2 + DV8*($PZ8+$QA8)/2)*$PO8,"-"),"-")</f>
        <v>-</v>
      </c>
      <c r="RG8" s="223" t="str">
        <f>IF($A8&lt;=①基本情報と建物情報の入力!$G$20, IF(①基本情報と建物情報の入力!$H30&gt;=1, ((DZ8+EC8)*$PX8+(EF8+EI8)*$PZ8)*$PP8/2 + (EL8*$PX8+EO8*$PY8+ER8*$PZ8+EU8*$QA8)*$PP8,"-"),"-")</f>
        <v>-</v>
      </c>
      <c r="RH8" s="219" t="str">
        <f>IF($A8&lt;=①基本情報と建物情報の入力!$G$20, IF(①基本情報と建物情報の入力!$H30&gt;=2, ((EA8+ED8)*$PX8+(EG8+EJ8)*$PZ8)*$PP8/2 + (EM8*$PX8+EP8*$PY8+ES8*$PZ8+EV8*$QA8)*$PP8,"-"),"-")</f>
        <v>-</v>
      </c>
      <c r="RI8" s="224" t="str">
        <f>IF($A8&lt;=①基本情報と建物情報の入力!$G$20, IF(①基本情報と建物情報の入力!$H30&gt;=3, ((EB8+EE8)*$PX8+(EH8+EK8)*$PZ8)*$PP8/2 + (EN8*$PX8+EQ8*$PY8+ET8*$PZ8+EW8*$QA8)*$PP8,"-"),"-")</f>
        <v>-</v>
      </c>
      <c r="RJ8" s="223" t="str">
        <f>IF($A8&lt;=①基本情報と建物情報の入力!$G$20, IF(①基本情報と建物情報の入力!$H30&gt;=1, ((EX8+FA8)*$PX8+(FD8+FG8)*$PY8+ (FJ8+FM8)*$PZ8 +(FP8+FS8)*$QA8)*$PQ8/2,"-"),"-")</f>
        <v>-</v>
      </c>
      <c r="RK8" s="219" t="str">
        <f>IF($A8&lt;=①基本情報と建物情報の入力!$G$20, IF(①基本情報と建物情報の入力!$H30&gt;=2, ((EY8+FB8)*$PX8+(FE8+FH8)*$PY8+ (FK8+FN8)*$PZ8 +(FQ8+FT8)*$QA8)*$PQ8/2,"-"),"-")</f>
        <v>-</v>
      </c>
      <c r="RL8" s="224" t="str">
        <f>IF($A8&lt;=①基本情報と建物情報の入力!$G$20, IF(①基本情報と建物情報の入力!$H30&gt;=3, ((EZ8+FC8)*$PX8+(FF8+FI8)*$PY8+ (FL8+FO8)*$PZ8 +(FR8+FU8)*$QA8)*$PQ8/2,"-"),"-")</f>
        <v>-</v>
      </c>
      <c r="RM8" s="223" t="str">
        <f>IF($A8&lt;=①基本情報と建物情報の入力!$G$20, IF(①基本情報と建物情報の入力!$H30&gt;=1, (FV8*$PX8/2+FY8*$PY8/2+GB8*$PZ8/2+GE8*$QA8/2)*$PR8,"-"),"-")</f>
        <v>-</v>
      </c>
      <c r="RN8" s="219" t="str">
        <f>IF($A8&lt;=①基本情報と建物情報の入力!$G$20, IF(①基本情報と建物情報の入力!$H30&gt;=2, (FW8*$PX8/2+FZ8*$PY8/2+GC8*$PZ8/2+GF8*$QA8/2)*$PR8,"-"),"-")</f>
        <v>-</v>
      </c>
      <c r="RO8" s="224" t="str">
        <f>IF($A8&lt;=①基本情報と建物情報の入力!$G$20, IF(①基本情報と建物情報の入力!$H30&gt;=3, (FX8*$PX8/2+GA8*$PY8/2+GD8*$PZ8/2+GG8*$QA8/2)*$PR8,"-"),"-")</f>
        <v>-</v>
      </c>
      <c r="RP8" s="223" t="str">
        <f>IF($A8&lt;=①基本情報と建物情報の入力!$G$20, IF(①基本情報と建物情報の入力!$H30&gt;=1, (GH8*($PX8+$QC8)/2+GK8*($PY8+$QC8)/2+GN8*($PZ8+$QC8)/2+GQ8*($QA8+$QC8)/2)*$PS8,"-"),"-")</f>
        <v>-</v>
      </c>
      <c r="RQ8" s="219" t="str">
        <f>IF($A8&lt;=①基本情報と建物情報の入力!$G$20, IF(①基本情報と建物情報の入力!$H30&gt;=2, (GI8*($PX8+$QC8)/2+GL8*($PY8+$QC8)/2+GO8*($PZ8+$QC8)/2+GR8*($QA8+$QC8)/2)*$PS8,"-"),"-")</f>
        <v>-</v>
      </c>
      <c r="RR8" s="224" t="str">
        <f>IF($A8&lt;=①基本情報と建物情報の入力!$G$20, IF(①基本情報と建物情報の入力!$H30&gt;=3, (GJ8*($PX8+$QC8)/2+GM8*($PY8+$QC8)/2+GP8*($PZ8+$QC8)/2+GS8*($QA8+$QC8)/2)*$PS8,"-"),"-")</f>
        <v>-</v>
      </c>
      <c r="RS8" s="223" t="str">
        <f>IF($A8&lt;=①基本情報と建物情報の入力!$G$20, IF(①基本情報と建物情報の入力!$H30&gt;=1, (GT8+GW8)*($PX8+$QC8)/2*$PT8/2,"-"),"-")</f>
        <v>-</v>
      </c>
      <c r="RT8" s="219" t="str">
        <f>IF($A8&lt;=①基本情報と建物情報の入力!$G$20, IF(①基本情報と建物情報の入力!$H30&gt;=2, (GU8+GX8)*($PX8+$QC8)/2*$PT8/2,"-"),"-")</f>
        <v>-</v>
      </c>
      <c r="RU8" s="224" t="str">
        <f>IF($A8&lt;=①基本情報と建物情報の入力!$G$20, IF(①基本情報と建物情報の入力!$H30&gt;=3, (GV8+GY8)*($PX8+$QC8)/2*$PT8/2,"-"),"-")</f>
        <v>-</v>
      </c>
      <c r="RV8" s="223" t="str">
        <f>IF($A8&lt;=①基本情報と建物情報の入力!$G$20, IF(①基本情報と建物情報の入力!$H30&gt;=1, (HL8+HO8)*$QC8*$PV8/2 + (HR8+HU8)*$QC8*$PV8,"-"),"-")</f>
        <v>-</v>
      </c>
      <c r="RW8" s="219" t="str">
        <f>IF($A8&lt;=①基本情報と建物情報の入力!$G$20, IF(①基本情報と建物情報の入力!$H30&gt;=2, (HM8+HP8)*$QC8*$PV8/2 + (HS8+HV8)*$QC8*$PV8,"-"),"-")</f>
        <v>-</v>
      </c>
      <c r="RX8" s="224" t="str">
        <f>IF($A8&lt;=①基本情報と建物情報の入力!$G$20, IF(①基本情報と建物情報の入力!$H30&gt;=3, (HN8+HQ8)*$QC8*$PV8/2 + (HT8+HW8)*$QC8*$PV8,"-"),"-")</f>
        <v>-</v>
      </c>
      <c r="RY8" s="16" t="str">
        <f>IF($A8&lt;=①基本情報と建物情報の入力!$G$20, IF(①基本情報と建物情報の入力!$H30&gt;=1, SUM(QE8,QH8,QK8,QN8,QQ8)+SUM(QU8,QX8,RA8,RD8,RG8,RJ8,RM8,RP8,RS8,RV8), "-"), "-")</f>
        <v>-</v>
      </c>
      <c r="RZ8" s="16" t="str">
        <f>IF($A8&lt;=①基本情報と建物情報の入力!$G$20, IF(①基本情報と建物情報の入力!$H30&gt;=2, SUM(QF8,QI8,QL8,QO8,QR8)+SUM(QV8,QY8,RB8,RE8,RH8,RK8,RN8,RQ8,RT8,RW8), "-"), "-")</f>
        <v>-</v>
      </c>
      <c r="SA8" s="16" t="str">
        <f>IF($A8&lt;=①基本情報と建物情報の入力!$G$20, IF(①基本情報と建物情報の入力!$H30&gt;=3, SUM(QG8,QJ8,QM8,QP8,QS8)+SUM(QW8,QZ8,RC8,RF8,RI8,RL8,RO8,RR8,RU8,RX8), "-"), "-")</f>
        <v>-</v>
      </c>
      <c r="SB8" s="84" t="str">
        <f>IF($A8&lt;=①基本情報と建物情報の入力!$G$20, IF(①基本情報と建物情報の入力!$H30&gt;=1, ROUNDUP(RY8/HY8*100,1),"-"),"-")</f>
        <v>-</v>
      </c>
      <c r="SC8" s="85" t="str">
        <f>IF($A8&lt;=①基本情報と建物情報の入力!$G$20, IF(①基本情報と建物情報の入力!$H30&gt;=2,ROUNDUP(RZ8/HZ8*100,1),"-"),"-")</f>
        <v>-</v>
      </c>
      <c r="SD8" s="86" t="str">
        <f>IF($A8&lt;=①基本情報と建物情報の入力!$G$20, IF(①基本情報と建物情報の入力!$H30&gt;=3, ROUNDUP(SA8/IA8*100,1),"-"),"-")</f>
        <v>-</v>
      </c>
      <c r="SE8" s="69"/>
      <c r="SF8" s="129" t="str">
        <f>IF($A8&lt;=①基本情報と建物情報の入力!$G$20, IF(①基本情報と建物情報の入力!$H30&gt;=1, 1,"-"), "-")</f>
        <v>-</v>
      </c>
      <c r="SG8" s="130" t="str">
        <f>IF($A8&lt;=①基本情報と建物情報の入力!$G$20, IF(①基本情報と建物情報の入力!$H30&gt;=2, 1,"-"), "-")</f>
        <v>-</v>
      </c>
      <c r="SH8" s="131" t="str">
        <f>IF($A8&lt;=①基本情報と建物情報の入力!$G$20, IF(①基本情報と建物情報の入力!$H30&gt;=3, ①基本情報と建物情報の入力!$H30-2,"-"), "-")</f>
        <v>-</v>
      </c>
      <c r="SI8" s="23" t="str">
        <f>IF($A8&lt;=①基本情報と建物情報の入力!$G$20, IF(①基本情報と建物情報の入力!$H30&gt;=1, HY8*SF8, "-"),"-")</f>
        <v>-</v>
      </c>
      <c r="SJ8" s="16" t="str">
        <f>IF($A8&lt;=①基本情報と建物情報の入力!$G$20, IF(①基本情報と建物情報の入力!$H30&gt;=2, HZ8*SG8, "-"),"-")</f>
        <v>-</v>
      </c>
      <c r="SK8" s="24" t="str">
        <f>IF($A8&lt;=①基本情報と建物情報の入力!$G$20, IF(①基本情報と建物情報の入力!$H30&gt;=3, IA8*SH8, "-"),"-")</f>
        <v>-</v>
      </c>
      <c r="SL8" s="23" t="str">
        <f>IF($A8&lt;=①基本情報と建物情報の入力!$G$20, IF(①基本情報と建物情報の入力!$H30&gt;=1,  LN8*SF8, "-"),"-")</f>
        <v>-</v>
      </c>
      <c r="SM8" s="16" t="str">
        <f>IF($A8&lt;=①基本情報と建物情報の入力!$G$20, IF(①基本情報と建物情報の入力!$H30&gt;=2,  LO8*SG8, "-"),"-")</f>
        <v>-</v>
      </c>
      <c r="SN8" s="24" t="str">
        <f>IF($A8&lt;=①基本情報と建物情報の入力!$G$20, IF(①基本情報と建物情報の入力!$H30&gt;=3,  LP8*SH8, "-"),"-")</f>
        <v>-</v>
      </c>
      <c r="SO8" s="23" t="str">
        <f>IF($A8&lt;=①基本情報と建物情報の入力!$G$20, IF(①基本情報と建物情報の入力!$H30&gt;=1,  RY8*SF8, "-"),"-")</f>
        <v>-</v>
      </c>
      <c r="SP8" s="16" t="str">
        <f>IF($A8&lt;=①基本情報と建物情報の入力!$G$20, IF(①基本情報と建物情報の入力!$H30&gt;=2,  RZ8*SG8, "-"),"-")</f>
        <v>-</v>
      </c>
      <c r="SQ8" s="24" t="str">
        <f>IF($A8&lt;=①基本情報と建物情報の入力!$G$20, IF(①基本情報と建物情報の入力!$H30&gt;=3,  SA8*SH8, "-"),"-")</f>
        <v>-</v>
      </c>
      <c r="SR8" s="76"/>
      <c r="SS8" s="76"/>
      <c r="ST8" s="69"/>
      <c r="SU8" s="129" t="str">
        <f>IF($A8&lt;=①基本情報と建物情報の入力!$G$20,IF(①基本情報と建物情報の入力!$H30&gt;=1,③一次エネルギー消費量の計算結果!E18-③一次エネルギー消費量の計算結果!F18,"-"),"-")</f>
        <v>-</v>
      </c>
      <c r="SV8" s="130" t="str">
        <f>IF($A8&lt;=①基本情報と建物情報の入力!$G$20,IF(①基本情報と建物情報の入力!$H30&gt;=2,③一次エネルギー消費量の計算結果!E19-③一次エネルギー消費量の計算結果!F19,"-"),"-")</f>
        <v>-</v>
      </c>
      <c r="SW8" s="131" t="str">
        <f>IF($A8&lt;=①基本情報と建物情報の入力!$G$20,IF(①基本情報と建物情報の入力!$H30&gt;=3,③一次エネルギー消費量の計算結果!E20-③一次エネルギー消費量の計算結果!F20,"-"),"-")</f>
        <v>-</v>
      </c>
      <c r="SX8" s="129" t="str">
        <f>IF($A8&lt;=①基本情報と建物情報の入力!$G$20,IF(①基本情報と建物情報の入力!$H30&gt;=1,③一次エネルギー消費量の計算結果!G18-③一次エネルギー消費量の計算結果!H18,"-"),"-")</f>
        <v>-</v>
      </c>
      <c r="SY8" s="130" t="str">
        <f>IF($A8&lt;=①基本情報と建物情報の入力!$G$20,IF(①基本情報と建物情報の入力!$H30&gt;=2,③一次エネルギー消費量の計算結果!G19-③一次エネルギー消費量の計算結果!H19,"-"),"-")</f>
        <v>-</v>
      </c>
      <c r="SZ8" s="131" t="str">
        <f>IF($A8&lt;=①基本情報と建物情報の入力!$G$20,IF(①基本情報と建物情報の入力!$H30&gt;=3,③一次エネルギー消費量の計算結果!G20-③一次エネルギー消費量の計算結果!H20,"-"),"-")</f>
        <v>-</v>
      </c>
      <c r="TA8" s="129" t="str">
        <f>IF($A8&lt;=①基本情報と建物情報の入力!$G$20, IF(①基本情報と建物情報の入力!$H30&gt;=1,SU8*SF8,"-"), "-")</f>
        <v>-</v>
      </c>
      <c r="TB8" s="130" t="str">
        <f>IF($A8&lt;=①基本情報と建物情報の入力!$G$20, IF(①基本情報と建物情報の入力!$H30&gt;=2,SV8*SG8,"-"), "-")</f>
        <v>-</v>
      </c>
      <c r="TC8" s="131" t="str">
        <f>IF($A8&lt;=①基本情報と建物情報の入力!$G$20, IF(①基本情報と建物情報の入力!$H30&gt;=3,SW8*SH8,"-"), "-")</f>
        <v>-</v>
      </c>
      <c r="TD8" s="129" t="str">
        <f>IF($A8&lt;=①基本情報と建物情報の入力!$G$20, IF(①基本情報と建物情報の入力!$H30&gt;=1,SX8*SF8,"-"), "-")</f>
        <v>-</v>
      </c>
      <c r="TE8" s="130" t="str">
        <f>IF($A8&lt;=①基本情報と建物情報の入力!$G$20, IF(①基本情報と建物情報の入力!$H30&gt;=2,SY8*SG8,"-"), "-")</f>
        <v>-</v>
      </c>
      <c r="TF8" s="130" t="str">
        <f>IF($A8&lt;=①基本情報と建物情報の入力!$G$20, IF(①基本情報と建物情報の入力!$H30&gt;=3,SZ8*SH8,"-"), "-")</f>
        <v>-</v>
      </c>
      <c r="TG8" s="76"/>
      <c r="TH8" s="76"/>
    </row>
    <row r="9" spans="1:528" s="16" customFormat="1" x14ac:dyDescent="0.45">
      <c r="A9" s="17">
        <f t="shared" ref="A9:A36" si="0">A8+1</f>
        <v>3</v>
      </c>
      <c r="B9" s="93" t="s">
        <v>65</v>
      </c>
      <c r="C9" s="16" t="str">
        <f>IF(A9&lt;=①基本情報と建物情報の入力!$G$20, ①基本情報と建物情報の入力!$G$19/①基本情報と建物情報の入力!$G$20, "-")</f>
        <v>-</v>
      </c>
      <c r="D9" s="16" t="str">
        <f>IF(A9&lt;=①基本情報と建物情報の入力!$G$20, IF(①基本情報と建物情報の入力!H31&gt;=1, (①基本情報と建物情報の入力!$D31+SQRT(①基本情報と建物情報の入力!$D31^2-16*①基本情報と建物情報の入力!$C31))/4, "-"), "-")</f>
        <v>-</v>
      </c>
      <c r="E9" s="16" t="str">
        <f>IF(A9&lt;=①基本情報と建物情報の入力!$G$20, IF(①基本情報と建物情報の入力!H31&gt;=1, (①基本情報と建物情報の入力!$D31-SQRT(①基本情報と建物情報の入力!$D31^2-16*①基本情報と建物情報の入力!$C31))/4, "-"), "-")</f>
        <v>-</v>
      </c>
      <c r="F9" s="16" t="str">
        <f>IF(A9&lt;=①基本情報と建物情報の入力!$G$20, IF(①基本情報と建物情報の入力!H31&gt;=1, IF(A9=①基本情報と建物情報の入力!$G$20, ①基本情報と建物情報の入力!$C31, ①基本情報と建物情報の入力!G31), "-"), "-")</f>
        <v>-</v>
      </c>
      <c r="G9" s="16" t="str">
        <f>IF(A9&lt;=①基本情報と建物情報の入力!$G$20, IF(①基本情報と建物情報の入力!H31&gt;=1, IF(A9=1, 0, ①基本情報と建物情報の入力!F31), "-"), "-")</f>
        <v>-</v>
      </c>
      <c r="H9" s="16" t="str">
        <f>IF(A9&lt;=①基本情報と建物情報の入力!$G$20, IF(①基本情報と建物情報の入力!H31&gt;=1, IF(A9=1, 0, ①基本情報と建物情報の入力!C31-G9), "-"), "-")</f>
        <v>-</v>
      </c>
      <c r="I9" s="16" t="str">
        <f>IF(A9&lt;=①基本情報と建物情報の入力!$G$20, IF(①基本情報と建物情報の入力!H31&gt;=1, IF(A9=1, ①基本情報と建物情報の入力!C31, 0), "-"), "-")</f>
        <v>-</v>
      </c>
      <c r="J9" s="23" t="str">
        <f>IF(A9&lt;=①基本情報と建物情報の入力!$G$20,IF(①基本情報と建物情報の入力!H31&gt;=1, ①基本情報と建物情報の入力!$E31*(1-(0.24/①基本情報と建物情報の入力!$H31))*0.64,"-"), "-")</f>
        <v>-</v>
      </c>
      <c r="K9" s="16" t="str">
        <f>IF(A9&lt;=①基本情報と建物情報の入力!$G$20,IF(①基本情報と建物情報の入力!H31&gt;=1,①基本情報と建物情報の入力!$E31*0.12/①基本情報と建物情報の入力!$H31,"-"), "-")</f>
        <v>-</v>
      </c>
      <c r="L9" s="16" t="str">
        <f>IF(A9&lt;=①基本情報と建物情報の入力!$G$20,IF(①基本情報と建物情報の入力!H31&gt;=1,①基本情報と建物情報の入力!$E31*(1-(0.24/①基本情報と建物情報の入力!$H31))*0.36,"-"), "-")</f>
        <v>-</v>
      </c>
      <c r="M9" s="24" t="str">
        <f>IF(A9&lt;=①基本情報と建物情報の入力!$G$20,IF(①基本情報と建物情報の入力!H31&gt;=1,①基本情報と建物情報の入力!$E31*0.12/①基本情報と建物情報の入力!$H31,"-"), "-")</f>
        <v>-</v>
      </c>
      <c r="N9" s="23" t="str">
        <f>IF(A9&lt;=①基本情報と建物情報の入力!$G$20, IF(①基本情報と建物情報の入力!H31&gt;=1,①基本情報と建物情報の入力!C31/①基本情報と建物情報の入力!H31, "-"), "-")</f>
        <v>-</v>
      </c>
      <c r="O9" s="16" t="str">
        <f>IF(A9&lt;=①基本情報と建物情報の入力!$G$20, IF(①基本情報と建物情報の入力!H31&gt;=2, ①基本情報と建物情報の入力!C31/①基本情報と建物情報の入力!H31, "-"),"-")</f>
        <v>-</v>
      </c>
      <c r="P9" s="24" t="str">
        <f>IF(A9&lt;=①基本情報と建物情報の入力!$G$20, IF(①基本情報と建物情報の入力!H31&gt;=3, ①基本情報と建物情報の入力!C31/①基本情報と建物情報の入力!H31, "-"),"-")</f>
        <v>-</v>
      </c>
      <c r="Q9" s="23" t="str">
        <f>IF($A9&lt;=①基本情報と建物情報の入力!$G$20, IF(①基本情報と建物情報の入力!$H31&gt;=1, IF(①基本情報と建物情報の入力!$I31="有り", N9*室面積の比率!$B$4, N9*室面積の比率!$B$5),"-"), "-")</f>
        <v>-</v>
      </c>
      <c r="R9" s="16" t="str">
        <f>IF($A9&lt;=①基本情報と建物情報の入力!$G$20, IF(①基本情報と建物情報の入力!$H31&gt;=2, IF(①基本情報と建物情報の入力!$I31="有り", O9*室面積の比率!$B$4, O9*室面積の比率!$B$5),"-"), "-")</f>
        <v>-</v>
      </c>
      <c r="S9" s="24" t="str">
        <f>IF($A9&lt;=①基本情報と建物情報の入力!$G$20, IF(①基本情報と建物情報の入力!$H31&gt;=3, IF(①基本情報と建物情報の入力!$I31="有り", P9*室面積の比率!$B$4, P9*室面積の比率!$B$5),"-"), "-")</f>
        <v>-</v>
      </c>
      <c r="T9" s="23" t="str">
        <f>IF($A9&lt;=①基本情報と建物情報の入力!$G$20, IF(①基本情報と建物情報の入力!$H31&gt;=1, IF(①基本情報と建物情報の入力!$I31="有り", N9*室面積の比率!$C$4, 0),"-"), "-")</f>
        <v>-</v>
      </c>
      <c r="U9" s="16" t="str">
        <f>IF($A9&lt;=①基本情報と建物情報の入力!$G$20, IF(①基本情報と建物情報の入力!$H31&gt;=2, IF(①基本情報と建物情報の入力!$I31="有り", O9*室面積の比率!$C$4, 0),"-"), "-")</f>
        <v>-</v>
      </c>
      <c r="V9" s="24" t="str">
        <f>IF($A9&lt;=①基本情報と建物情報の入力!$G$20, IF(①基本情報と建物情報の入力!$H31&gt;=3, IF(①基本情報と建物情報の入力!$I31="有り", P9*室面積の比率!$C$4, 0),"-"), "-")</f>
        <v>-</v>
      </c>
      <c r="W9" s="23" t="str">
        <f>IF(A9&lt;=①基本情報と建物情報の入力!$G$20, IF(①基本情報と建物情報の入力!H31&gt;=1, F9/①基本情報と建物情報の入力!H31, "-"),"-")</f>
        <v>-</v>
      </c>
      <c r="X9" s="16" t="str">
        <f>IF(A9&lt;=①基本情報と建物情報の入力!$G$20, IF(①基本情報と建物情報の入力!H31&gt;=2, F9/①基本情報と建物情報の入力!H31, "-"),"-")</f>
        <v>-</v>
      </c>
      <c r="Y9" s="24" t="str">
        <f>IF(A9&lt;=①基本情報と建物情報の入力!$G$20, IF(①基本情報と建物情報の入力!H31&gt;=3, F9/①基本情報と建物情報の入力!H31, "-"),"-")</f>
        <v>-</v>
      </c>
      <c r="Z9" s="23" t="str">
        <f>IF(A9&lt;=①基本情報と建物情報の入力!$G$20, IF(①基本情報と建物情報の入力!H31&gt;=1, G9/①基本情報と建物情報の入力!H31, "-"),"-")</f>
        <v>-</v>
      </c>
      <c r="AA9" s="16" t="str">
        <f>IF(A9&lt;=①基本情報と建物情報の入力!$G$20, IF(①基本情報と建物情報の入力!H31&gt;=2, G9/①基本情報と建物情報の入力!H31, "-"),"-")</f>
        <v>-</v>
      </c>
      <c r="AB9" s="24" t="str">
        <f>IF(A9&lt;=①基本情報と建物情報の入力!$G$20, IF(①基本情報と建物情報の入力!H31&gt;=3, G9/①基本情報と建物情報の入力!H31, "-"),"-")</f>
        <v>-</v>
      </c>
      <c r="AC9" s="69"/>
      <c r="AD9" s="23" t="str">
        <f>IF(A9&lt;=①基本情報と建物情報の入力!$G$20, IF(①基本情報と建物情報の入力!H31&gt;=1,J9/①基本情報と建物情報の入力!H31,"-"), "-")</f>
        <v>-</v>
      </c>
      <c r="AE9" s="16" t="str">
        <f>IF(A9&lt;=①基本情報と建物情報の入力!$G$20, IF(①基本情報と建物情報の入力!H31&gt;=2,J9/①基本情報と建物情報の入力!H31,"-"), "-")</f>
        <v>-</v>
      </c>
      <c r="AF9" s="24" t="str">
        <f>IF(A9&lt;=①基本情報と建物情報の入力!$G$20, IF(①基本情報と建物情報の入力!H31&gt;=3,J9/①基本情報と建物情報の入力!H31,"-"), "-")</f>
        <v>-</v>
      </c>
      <c r="AG9" s="23" t="str">
        <f>IF(A9&lt;=①基本情報と建物情報の入力!$G$20,IF(①基本情報と建物情報の入力!H31&gt;=1,K9,"-"), "-")</f>
        <v>-</v>
      </c>
      <c r="AH9" s="16" t="str">
        <f>IF(A9&lt;=①基本情報と建物情報の入力!$G$20,IF(①基本情報と建物情報の入力!H31&gt;=2,0,"-"), "-")</f>
        <v>-</v>
      </c>
      <c r="AI9" s="24" t="str">
        <f>IF(A9&lt;=①基本情報と建物情報の入力!$G$20,IF(①基本情報と建物情報の入力!H31&gt;=3,0,"-"), "-")</f>
        <v>-</v>
      </c>
      <c r="AJ9" s="16" t="str">
        <f>IF(A9&lt;=①基本情報と建物情報の入力!$G$20, IF(①基本情報と建物情報の入力!H31&gt;=1,L9/①基本情報と建物情報の入力!H31,"-"), "-")</f>
        <v>-</v>
      </c>
      <c r="AK9" s="16" t="str">
        <f>IF(A9&lt;=①基本情報と建物情報の入力!$G$20, IF(①基本情報と建物情報の入力!H31&gt;=2,L9/①基本情報と建物情報の入力!H31,"-"), "-")</f>
        <v>-</v>
      </c>
      <c r="AL9" s="16" t="str">
        <f>IF(A9&lt;=①基本情報と建物情報の入力!$G$20, IF(①基本情報と建物情報の入力!H31&gt;=3,L9/①基本情報と建物情報の入力!H31,"-"), "-")</f>
        <v>-</v>
      </c>
      <c r="AM9" s="23" t="str">
        <f>IF(A9&lt;=①基本情報と建物情報の入力!$G$20,IF(①基本情報と建物情報の入力!H31&gt;=1,IF(①基本情報と建物情報の入力!H31=1, M9,0), "-"),"-")</f>
        <v>-</v>
      </c>
      <c r="AN9" s="16" t="str">
        <f>IF(A9&lt;=①基本情報と建物情報の入力!$G$20, IF(①基本情報と建物情報の入力!H31&gt;=2, M9, "-"), "-")</f>
        <v>-</v>
      </c>
      <c r="AO9" s="24" t="str">
        <f>IF(A9&lt;=①基本情報と建物情報の入力!$G$20,IF(①基本情報と建物情報の入力!H31&gt;=3, 0, "-"),"-")</f>
        <v>-</v>
      </c>
      <c r="AP9" s="23" t="str">
        <f>IF(A9&lt;=①基本情報と建物情報の入力!$G$20,IF(①基本情報と建物情報の入力!H31&gt;=1,0,"-"), "-")</f>
        <v>-</v>
      </c>
      <c r="AQ9" s="16" t="str">
        <f>IF(A9&lt;=①基本情報と建物情報の入力!$G$20,IF(①基本情報と建物情報の入力!H31&gt;=2,0,"-"), "-")</f>
        <v>-</v>
      </c>
      <c r="AR9" s="24" t="str">
        <f>IF(A9&lt;=①基本情報と建物情報の入力!$G$20,IF(①基本情報と建物情報の入力!H31&gt;=3,0,"-"), "-")</f>
        <v>-</v>
      </c>
      <c r="AS9" s="23" t="str">
        <f>IF(A9&lt;=①基本情報と建物情報の入力!$G$20,IF(①基本情報と建物情報の入力!H31&gt;=1,0,"-"), "-")</f>
        <v>-</v>
      </c>
      <c r="AT9" s="16" t="str">
        <f>IF(A9&lt;=①基本情報と建物情報の入力!$G$20,IF(①基本情報と建物情報の入力!H31&gt;=2,0,"-"), "-")</f>
        <v>-</v>
      </c>
      <c r="AU9" s="24" t="str">
        <f>IF(A9&lt;=①基本情報と建物情報の入力!$G$20,IF(①基本情報と建物情報の入力!H31&gt;=3,0,"-"), "-")</f>
        <v>-</v>
      </c>
      <c r="AV9" s="23" t="str">
        <f>IF(A9&lt;=①基本情報と建物情報の入力!$G$20,IF(①基本情報と建物情報の入力!H31&gt;=1,1.6,"-"), "-")</f>
        <v>-</v>
      </c>
      <c r="AW9" s="16" t="str">
        <f>IF(A9&lt;=①基本情報と建物情報の入力!$G$20,IF(①基本情報と建物情報の入力!H31&gt;=2,1.6,"-"), "-")</f>
        <v>-</v>
      </c>
      <c r="AX9" s="24" t="str">
        <f>IF(A9&lt;=①基本情報と建物情報の入力!$G$20,IF(①基本情報と建物情報の入力!H31&gt;=3,1.6,"-"), "-")</f>
        <v>-</v>
      </c>
      <c r="AY9" s="16" t="str">
        <f>IF(A9&lt;=①基本情報と建物情報の入力!$G$20,IF(①基本情報と建物情報の入力!H31&gt;=1,0,"-"), "-")</f>
        <v>-</v>
      </c>
      <c r="AZ9" s="16" t="str">
        <f>IF(A9&lt;=①基本情報と建物情報の入力!$G$20,IF(①基本情報と建物情報の入力!H31&gt;=2,0,"-"), "-")</f>
        <v>-</v>
      </c>
      <c r="BA9" s="16" t="str">
        <f>IF(A9&lt;=①基本情報と建物情報の入力!$G$20,IF(①基本情報と建物情報の入力!H31&gt;=3,0,"-"), "-")</f>
        <v>-</v>
      </c>
      <c r="BB9" s="23" t="str">
        <f>IF(A9&lt;=①基本情報と建物情報の入力!$G$20, IF(①基本情報と建物情報の入力!H31&gt;=1,(D9*C9-J9)/①基本情報と建物情報の入力!H31, "-"), "-")</f>
        <v>-</v>
      </c>
      <c r="BC9" s="16" t="str">
        <f>IF(A9&lt;=①基本情報と建物情報の入力!$G$20, IF(①基本情報と建物情報の入力!H31&gt;=2,(D9*C9-J9)/①基本情報と建物情報の入力!H31, "-"), "-")</f>
        <v>-</v>
      </c>
      <c r="BD9" s="24" t="str">
        <f>IF(A9&lt;=①基本情報と建物情報の入力!$G$20, IF(①基本情報と建物情報の入力!H31&gt;=3,(D9*C9-J9)/①基本情報と建物情報の入力!H31, "-"), "-")</f>
        <v>-</v>
      </c>
      <c r="BE9" s="16" t="str">
        <f>IF(A9&lt;=①基本情報と建物情報の入力!$G$20, IF(①基本情報と建物情報の入力!H31&gt;=1,E9*C9-K9, "-"), "-")</f>
        <v>-</v>
      </c>
      <c r="BF9" s="16" t="str">
        <f>IF(A9&lt;=①基本情報と建物情報の入力!$G$20, IF(①基本情報と建物情報の入力!H31&gt;=2,0, "-"), "-")</f>
        <v>-</v>
      </c>
      <c r="BG9" s="16" t="str">
        <f>IF(A9&lt;=①基本情報と建物情報の入力!$G$20, IF(①基本情報と建物情報の入力!H31&gt;=3,0, "-"), "-")</f>
        <v>-</v>
      </c>
      <c r="BH9" s="23" t="str">
        <f>IF(A9&lt;=①基本情報と建物情報の入力!$G$20, IF(①基本情報と建物情報の入力!H31&gt;=1,(D9*C9-L9)/①基本情報と建物情報の入力!H31-AV9, "-"), "-")</f>
        <v>-</v>
      </c>
      <c r="BI9" s="16" t="str">
        <f>IF(A9&lt;=①基本情報と建物情報の入力!$G$20, IF(①基本情報と建物情報の入力!H31&gt;=2,(D9*C9-L9)/①基本情報と建物情報の入力!H31-AV9, "-"), "-")</f>
        <v>-</v>
      </c>
      <c r="BJ9" s="24" t="str">
        <f>IF(A9&lt;=①基本情報と建物情報の入力!$G$20, IF(①基本情報と建物情報の入力!H31&gt;=3,(D9*C9-L9)/①基本情報と建物情報の入力!H31-AV9, "-"), "-")</f>
        <v>-</v>
      </c>
      <c r="BK9" s="23" t="str">
        <f>IF(A9&lt;=①基本情報と建物情報の入力!$G$20, IF(①基本情報と建物情報の入力!H31&gt;=1,IF(①基本情報と建物情報の入力!H31=1, E9*C9-K9, 0), "-"), "-")</f>
        <v>-</v>
      </c>
      <c r="BL9" s="16" t="str">
        <f>IF(A9&lt;=①基本情報と建物情報の入力!$G$20, IF(①基本情報と建物情報の入力!H31&gt;=2,E9*C9-M9, "-"), "-")</f>
        <v>-</v>
      </c>
      <c r="BM9" s="24" t="str">
        <f>IF(A9&lt;=①基本情報と建物情報の入力!$G$20, IF(①基本情報と建物情報の入力!H31&gt;=3,0, "-"), "-")</f>
        <v>-</v>
      </c>
      <c r="BN9" s="16" t="str">
        <f>IF(A9&lt;=①基本情報と建物情報の入力!$G$20, IF(①基本情報と建物情報の入力!H31&gt;=1, 0, "-"), "-")</f>
        <v>-</v>
      </c>
      <c r="BO9" s="16" t="str">
        <f>IF(A9&lt;=①基本情報と建物情報の入力!$G$20, IF(①基本情報と建物情報の入力!H31&gt;=2, 0, "-"), "-")</f>
        <v>-</v>
      </c>
      <c r="BP9" s="24" t="str">
        <f>IF(A9&lt;=①基本情報と建物情報の入力!$G$20, IF(①基本情報と建物情報の入力!H31&gt;=3, 0, "-"), "-")</f>
        <v>-</v>
      </c>
      <c r="BQ9" s="16" t="str">
        <f>IF(A9&lt;=①基本情報と建物情報の入力!$G$20, IF(①基本情報と建物情報の入力!H31&gt;=1, 0, "-"), "-")</f>
        <v>-</v>
      </c>
      <c r="BR9" s="16" t="str">
        <f>IF(A9&lt;=①基本情報と建物情報の入力!$G$20, IF(①基本情報と建物情報の入力!H31&gt;=2, E9*C9, "-"), "-")</f>
        <v>-</v>
      </c>
      <c r="BS9" s="24" t="str">
        <f>IF(A9&lt;=①基本情報と建物情報の入力!$G$20, IF(①基本情報と建物情報の入力!H31&gt;=3, E9*C9, "-"), "-")</f>
        <v>-</v>
      </c>
      <c r="BT9" s="16" t="str">
        <f>IF(A9&lt;=①基本情報と建物情報の入力!$G$20, IF(①基本情報と建物情報の入力!H31&gt;=1, 0, "-"), "-")</f>
        <v>-</v>
      </c>
      <c r="BU9" s="16" t="str">
        <f>IF(A9&lt;=①基本情報と建物情報の入力!$G$20, IF(①基本情報と建物情報の入力!H31&gt;=2, 0, "-"), "-")</f>
        <v>-</v>
      </c>
      <c r="BV9" s="24" t="str">
        <f>IF(A9&lt;=①基本情報と建物情報の入力!$G$20, IF(①基本情報と建物情報の入力!H31&gt;=3, 0, "-"), "-")</f>
        <v>-</v>
      </c>
      <c r="BW9" s="23" t="str">
        <f>IF(A9&lt;=①基本情報と建物情報の入力!$G$20, IF(①基本情報と建物情報の入力!H31&gt;=1, IF(①基本情報と建物情報の入力!H31=1, 0, E9*C9), "-"), "-")</f>
        <v>-</v>
      </c>
      <c r="BX9" s="16" t="str">
        <f>IF(A9&lt;=①基本情報と建物情報の入力!$G$20, IF(①基本情報と建物情報の入力!H31&gt;=2, 0, "-"), "-")</f>
        <v>-</v>
      </c>
      <c r="BY9" s="24" t="str">
        <f>IF(A9&lt;=①基本情報と建物情報の入力!$G$20, IF(①基本情報と建物情報の入力!H31&gt;=3, E9*C9, "-"), "-")</f>
        <v>-</v>
      </c>
      <c r="BZ9" s="16" t="str">
        <f>IF(A9&lt;=①基本情報と建物情報の入力!$G$20, IF(①基本情報と建物情報の入力!H31&gt;=1,  H9/①基本情報と建物情報の入力!H31, "-"), "-")</f>
        <v>-</v>
      </c>
      <c r="CA9" s="16" t="str">
        <f>IF(A9&lt;=①基本情報と建物情報の入力!$G$20, IF(①基本情報と建物情報の入力!H31&gt;=2,  H9/①基本情報と建物情報の入力!H31, "-"), "-")</f>
        <v>-</v>
      </c>
      <c r="CB9" s="16" t="str">
        <f>IF(A9&lt;=①基本情報と建物情報の入力!$G$20, IF(①基本情報と建物情報の入力!H31&gt;=3,  H9/①基本情報と建物情報の入力!H31, "-"), "-")</f>
        <v>-</v>
      </c>
      <c r="CC9" s="23" t="str">
        <f>IF(A9&lt;=①基本情報と建物情報の入力!$G$20, IF(①基本情報と建物情報の入力!H31&gt;=1, I9/①基本情報と建物情報の入力!H31, "-"), "-")</f>
        <v>-</v>
      </c>
      <c r="CD9" s="16" t="str">
        <f>IF(A9&lt;=①基本情報と建物情報の入力!$G$20, IF(①基本情報と建物情報の入力!H31&gt;=2, I9/①基本情報と建物情報の入力!H31, "-"), "-")</f>
        <v>-</v>
      </c>
      <c r="CE9" s="24" t="str">
        <f>IF(A9&lt;=①基本情報と建物情報の入力!$G$20, IF(①基本情報と建物情報の入力!H31&gt;=3, I9/①基本情報と建物情報の入力!H31, "-"), "-")</f>
        <v>-</v>
      </c>
      <c r="CF9" s="16" t="str">
        <f>IF(A9&lt;=①基本情報と建物情報の入力!$G$20, IF(①基本情報と建物情報の入力!H31&gt;=1, IF(A9=①基本情報と建物情報の入力!$G$20, 0,(①基本情報と建物情報の入力!C31-F9)/①基本情報と建物情報の入力!H31), "-"), "-")</f>
        <v>-</v>
      </c>
      <c r="CG9" s="16" t="str">
        <f>IF(A9&lt;=①基本情報と建物情報の入力!$G$20, IF(①基本情報と建物情報の入力!H31&gt;=2, IF(A9=①基本情報と建物情報の入力!$G$20, 0,(①基本情報と建物情報の入力!C31-F9)/①基本情報と建物情報の入力!H31), "-"), "-")</f>
        <v>-</v>
      </c>
      <c r="CH9" s="16" t="str">
        <f>IF(A9&lt;=①基本情報と建物情報の入力!$G$20, IF(①基本情報と建物情報の入力!H31&gt;=3, IF(A9=①基本情報と建物情報の入力!$G$20, 0,(①基本情報と建物情報の入力!C31-F9)/①基本情報と建物情報の入力!H31), "-"), "-")</f>
        <v>-</v>
      </c>
      <c r="CI9" s="69"/>
      <c r="CJ9" s="23" t="str">
        <f>IF(A9&lt;=①基本情報と建物情報の入力!$G$20, IF(①基本情報と建物情報の入力!H31&gt;=1, IF(F9=0, 0, D9/①基本情報と建物情報の入力!H31), "-"), "-")</f>
        <v>-</v>
      </c>
      <c r="CK9" s="16" t="str">
        <f>IF(A9&lt;=①基本情報と建物情報の入力!$G$20, IF(①基本情報と建物情報の入力!H31&gt;=2, IF(F9=0, 0, D9/①基本情報と建物情報の入力!H31), "-"), "-")</f>
        <v>-</v>
      </c>
      <c r="CL9" s="24" t="str">
        <f>IF(A9&lt;=①基本情報と建物情報の入力!$G$20, IF(①基本情報と建物情報の入力!H31&gt;=3, IF(F9=0, 0, D9/①基本情報と建物情報の入力!H31), "-"), "-")</f>
        <v>-</v>
      </c>
      <c r="CM9" s="23" t="str">
        <f>IF(A9&lt;=①基本情報と建物情報の入力!$G$20, IF(①基本情報と建物情報の入力!H31&gt;=1, F9/D9, "-"), "-")</f>
        <v>-</v>
      </c>
      <c r="CN9" s="16" t="str">
        <f>IF(A9&lt;=①基本情報と建物情報の入力!$G$20, IF(①基本情報と建物情報の入力!H31&gt;=2, 0, "-"), "-")</f>
        <v>-</v>
      </c>
      <c r="CO9" s="24" t="str">
        <f>IF(A9&lt;=①基本情報と建物情報の入力!$G$20, IF(①基本情報と建物情報の入力!H31&gt;=3, 0, "-"), "-")</f>
        <v>-</v>
      </c>
      <c r="CP9" s="23" t="str">
        <f>IF(A9&lt;=①基本情報と建物情報の入力!$G$20, IF(①基本情報と建物情報の入力!H31&gt;=1, IF(A9=①基本情報と建物情報の入力!$G$20, D9/①基本情報と建物情報の入力!H31, 0), "-"), "-")</f>
        <v>-</v>
      </c>
      <c r="CQ9" s="16" t="str">
        <f>IF(A9&lt;=①基本情報と建物情報の入力!$G$20, IF(①基本情報と建物情報の入力!H31&gt;=2, IF(A9=①基本情報と建物情報の入力!$G$20, D9/①基本情報と建物情報の入力!H31, 0), "-"), "-")</f>
        <v>-</v>
      </c>
      <c r="CR9" s="24" t="str">
        <f>IF(A9&lt;=①基本情報と建物情報の入力!$G$20, IF(①基本情報と建物情報の入力!H31&gt;=3, IF(A9=①基本情報と建物情報の入力!$G$20, D9/①基本情報と建物情報の入力!H31, 0), "-"), "-")</f>
        <v>-</v>
      </c>
      <c r="CS9" s="23" t="str">
        <f>IF(A9&lt;=①基本情報と建物情報の入力!$G$20, IF(①基本情報と建物情報の入力!H31&gt;=1, IF(①基本情報と建物情報の入力!H31=1, F9/D9, 0), "-"), "-")</f>
        <v>-</v>
      </c>
      <c r="CT9" s="16" t="str">
        <f>IF(A9&lt;=①基本情報と建物情報の入力!$G$20, IF(①基本情報と建物情報の入力!H31&gt;=2, F9/D9, "-"), "-")</f>
        <v>-</v>
      </c>
      <c r="CU9" s="24" t="str">
        <f>IF(A9&lt;=①基本情報と建物情報の入力!$G$20, IF(①基本情報と建物情報の入力!H31&gt;=3, 0, "-"), "-")</f>
        <v>-</v>
      </c>
      <c r="CV9" s="16" t="str">
        <f>IF(A9&lt;=①基本情報と建物情報の入力!$G$20, IF(①基本情報と建物情報の入力!H31&gt;=1, IF(OR(F9=0,A9=①基本情報と建物情報の入力!$G$20), 0, D9/①基本情報と建物情報の入力!H31), "-"), "-")</f>
        <v>-</v>
      </c>
      <c r="CW9" s="16" t="str">
        <f>IF(A9&lt;=①基本情報と建物情報の入力!$G$20, IF(①基本情報と建物情報の入力!H31&gt;=2, IF(OR(F9=0,A9=①基本情報と建物情報の入力!$G$20), 0, D9/①基本情報と建物情報の入力!H31), "-"), "-")</f>
        <v>-</v>
      </c>
      <c r="CX9" s="16" t="str">
        <f>IF(A9&lt;=①基本情報と建物情報の入力!$G$20, IF(①基本情報と建物情報の入力!H31&gt;=3, IF(OR(F9=0,A9=①基本情報と建物情報の入力!$G$20), 0, D9/①基本情報と建物情報の入力!H31), "-"), "-")</f>
        <v>-</v>
      </c>
      <c r="CY9" s="23" t="str">
        <f>IF(A9&lt;=①基本情報と建物情報の入力!$G$20, IF(①基本情報と建物情報の入力!H31&gt;=1, IF(OR(F8=0,A9=1), 0, D9/①基本情報と建物情報の入力!H31), "-"), "-")</f>
        <v>-</v>
      </c>
      <c r="CZ9" s="16" t="str">
        <f>IF(A9&lt;=①基本情報と建物情報の入力!$G$20, IF(①基本情報と建物情報の入力!H31&gt;=2, IF(OR(F8=0,A9=1), 0, D9/①基本情報と建物情報の入力!H31), "-"), "-")</f>
        <v>-</v>
      </c>
      <c r="DA9" s="24" t="str">
        <f>IF(A9&lt;=①基本情報と建物情報の入力!$G$20, IF(①基本情報と建物情報の入力!H31&gt;=3, IF(OR(F8=0,A9=1), 0, D9/①基本情報と建物情報の入力!H31), "-"), "-")</f>
        <v>-</v>
      </c>
      <c r="DB9" s="23" t="str">
        <f>IF(A9&lt;=①基本情報と建物情報の入力!$G$20, IF(①基本情報と建物情報の入力!H31&gt;=1, 0, "-"), "-")</f>
        <v>-</v>
      </c>
      <c r="DC9" s="16" t="str">
        <f>IF(A9&lt;=①基本情報と建物情報の入力!$G$20, IF(①基本情報と建物情報の入力!H31&gt;=2, IF(①基本情報と建物情報の入力!H31=1, 0, F9/D9), "-"), "-")</f>
        <v>-</v>
      </c>
      <c r="DD9" s="24" t="str">
        <f>IF(A9&lt;=①基本情報と建物情報の入力!$G$20, IF(①基本情報と建物情報の入力!H31&gt;=3, IF(①基本情報と建物情報の入力!H31=1, 0, F9/D9), "-"), "-")</f>
        <v>-</v>
      </c>
      <c r="DE9" s="16" t="str">
        <f>IF(A9&lt;=①基本情報と建物情報の入力!$G$20, IF(①基本情報と建物情報の入力!H31&gt;=1, IF(①基本情報と建物情報の入力!H31=1, 0, F9/D9), "-"), "-")</f>
        <v>-</v>
      </c>
      <c r="DF9" s="16" t="str">
        <f>IF(A9&lt;=①基本情報と建物情報の入力!$G$20, IF(①基本情報と建物情報の入力!H31&gt;=2, 0, "-"), "-")</f>
        <v>-</v>
      </c>
      <c r="DG9" s="16" t="str">
        <f>IF(A9&lt;=①基本情報と建物情報の入力!$G$20, IF(①基本情報と建物情報の入力!H31&gt;=3, IF(①基本情報と建物情報の入力!H31=1, 0, F9/D9), "-"), "-")</f>
        <v>-</v>
      </c>
      <c r="DH9" s="23" t="str">
        <f>IF(A9&lt;=①基本情報と建物情報の入力!$G$20, IF(①基本情報と建物情報の入力!H31&gt;=1, (F9/D9)*(D9/①基本情報と建物情報の入力!H31/20), "-"), "-")</f>
        <v>-</v>
      </c>
      <c r="DI9" s="16" t="str">
        <f>IF(A9&lt;=①基本情報と建物情報の入力!$G$20, IF(①基本情報と建物情報の入力!H31&gt;=2, (F9/D9)*(D9/①基本情報と建物情報の入力!H31/20), "-"), "-")</f>
        <v>-</v>
      </c>
      <c r="DJ9" s="24" t="str">
        <f>IF(A9&lt;=①基本情報と建物情報の入力!$G$20, IF(①基本情報と建物情報の入力!H31&gt;=3, (F9/D9)*(D9/①基本情報と建物情報の入力!H31/20), "-"), "-")</f>
        <v>-</v>
      </c>
      <c r="DK9" s="23" t="str">
        <f>IF(A9&lt;=①基本情報と建物情報の入力!$G$20, IF(①基本情報と建物情報の入力!H31&gt;=1, (D9/①基本情報と建物情報の入力!H31)*(F9/D9/20), "-"), "-")</f>
        <v>-</v>
      </c>
      <c r="DL9" s="16" t="str">
        <f>IF(A9&lt;=①基本情報と建物情報の入力!$G$20, IF(①基本情報と建物情報の入力!H31&gt;=2, (D9/①基本情報と建物情報の入力!H31)*(F9/D9/20), "-"), "-")</f>
        <v>-</v>
      </c>
      <c r="DM9" s="24" t="str">
        <f>IF(A9&lt;=①基本情報と建物情報の入力!$G$20, IF(①基本情報と建物情報の入力!H31&gt;=3, (D9/①基本情報と建物情報の入力!H31)*(F9/D9/20), "-"), "-")</f>
        <v>-</v>
      </c>
      <c r="DN9" s="23" t="str">
        <f>IF(A9&lt;=①基本情報と建物情報の入力!$G$20, IF(①基本情報と建物情報の入力!H31&gt;=1,  C9, "-"), "-")</f>
        <v>-</v>
      </c>
      <c r="DO9" s="16" t="str">
        <f>IF(A9&lt;=①基本情報と建物情報の入力!$G$20, IF(①基本情報と建物情報の入力!H31&gt;=2, 0, "-"), "-")</f>
        <v>-</v>
      </c>
      <c r="DP9" s="24" t="str">
        <f>IF(A9&lt;=①基本情報と建物情報の入力!$G$20, IF(①基本情報と建物情報の入力!H31&gt;=3, 0, "-"), "-")</f>
        <v>-</v>
      </c>
      <c r="DQ9" s="23" t="str">
        <f>IF(A9&lt;=①基本情報と建物情報の入力!$G$20, IF(①基本情報と建物情報の入力!H31&gt;=1,  C9, "-"), "-")</f>
        <v>-</v>
      </c>
      <c r="DR9" s="16" t="str">
        <f>IF(A9&lt;=①基本情報と建物情報の入力!$G$20, IF(①基本情報と建物情報の入力!H31&gt;=2, 0, "-"), "-")</f>
        <v>-</v>
      </c>
      <c r="DS9" s="24" t="str">
        <f>IF(A9&lt;=①基本情報と建物情報の入力!$G$20, IF(①基本情報と建物情報の入力!H31&gt;=3, 0, "-"), "-")</f>
        <v>-</v>
      </c>
      <c r="DT9" s="23" t="str">
        <f>IF(A9&lt;=①基本情報と建物情報の入力!$G$20, IF(①基本情報と建物情報の入力!H31&gt;=1, IF(①基本情報と建物情報の入力!H31=1, C9, 0), "-"), "-")</f>
        <v>-</v>
      </c>
      <c r="DU9" s="16" t="str">
        <f>IF(A9&lt;=①基本情報と建物情報の入力!$G$20, IF(①基本情報と建物情報の入力!H31&gt;=2, C9, "-"), "-")</f>
        <v>-</v>
      </c>
      <c r="DV9" s="24" t="str">
        <f>IF(A9&lt;=①基本情報と建物情報の入力!$G$20, IF(①基本情報と建物情報の入力!H31&gt;=3, 0, "-"), "-")</f>
        <v>-</v>
      </c>
      <c r="DW9" s="23" t="str">
        <f>IF(A9&lt;=①基本情報と建物情報の入力!$G$20, IF(①基本情報と建物情報の入力!H31&gt;=1, IF(①基本情報と建物情報の入力!H31=1, C9, 0), "-"), "-")</f>
        <v>-</v>
      </c>
      <c r="DX9" s="16" t="str">
        <f>IF(A9&lt;=①基本情報と建物情報の入力!$G$20, IF(①基本情報と建物情報の入力!H31&gt;=2, C9, "-"), "-")</f>
        <v>-</v>
      </c>
      <c r="DY9" s="24" t="str">
        <f>IF(A9&lt;=①基本情報と建物情報の入力!$G$20, IF(①基本情報と建物情報の入力!H31&gt;=3, 0, "-"), "-")</f>
        <v>-</v>
      </c>
      <c r="DZ9" s="23" t="str">
        <f>IF(A9&lt;=①基本情報と建物情報の入力!$G$20, IF(①基本情報と建物情報の入力!H31&gt;=1, 0, "-"), "-")</f>
        <v>-</v>
      </c>
      <c r="EA9" s="16" t="str">
        <f>IF(A9&lt;=①基本情報と建物情報の入力!$G$20, IF(①基本情報と建物情報の入力!H31&gt;=2, IF(①基本情報と建物情報の入力!H31=1, 0, C9), "-"), "-")</f>
        <v>-</v>
      </c>
      <c r="EB9" s="24" t="str">
        <f>IF(A9&lt;=①基本情報と建物情報の入力!$G$20, IF(①基本情報と建物情報の入力!H31&gt;=3, IF(①基本情報と建物情報の入力!H31=1, 0, C9), "-"), "-")</f>
        <v>-</v>
      </c>
      <c r="EC9" s="23" t="str">
        <f>IF(A9&lt;=①基本情報と建物情報の入力!$G$20, IF(①基本情報と建物情報の入力!H31&gt;=1, IF(①基本情報と建物情報の入力!H31=1, 0, C9), "-"), "-")</f>
        <v>-</v>
      </c>
      <c r="ED9" s="16" t="str">
        <f>IF(A9&lt;=①基本情報と建物情報の入力!$G$20, IF(①基本情報と建物情報の入力!H31&gt;=2, 0, "-"), "-")</f>
        <v>-</v>
      </c>
      <c r="EE9" s="24" t="str">
        <f>IF(A9&lt;=①基本情報と建物情報の入力!$G$20, IF(①基本情報と建物情報の入力!H31&gt;=3, IF(①基本情報と建物情報の入力!H31=1, 0, C9), "-"), "-")</f>
        <v>-</v>
      </c>
      <c r="EF9" s="23" t="str">
        <f>IF(A9&lt;=①基本情報と建物情報の入力!$G$20, IF(①基本情報と建物情報の入力!H31&gt;=1, 0, "-"), "-")</f>
        <v>-</v>
      </c>
      <c r="EG9" s="16" t="str">
        <f>IF(A9&lt;=①基本情報と建物情報の入力!$G$20, IF(①基本情報と建物情報の入力!H31&gt;=2, IF(①基本情報と建物情報の入力!H31=1, 0, C9), "-"), "-")</f>
        <v>-</v>
      </c>
      <c r="EH9" s="24" t="str">
        <f>IF(A9&lt;=①基本情報と建物情報の入力!$G$20, IF(①基本情報と建物情報の入力!H31&gt;=3, IF(①基本情報と建物情報の入力!H31=1, 0, C9), "-"), "-")</f>
        <v>-</v>
      </c>
      <c r="EI9" s="16" t="str">
        <f>IF(A9&lt;=①基本情報と建物情報の入力!$G$20, IF(①基本情報と建物情報の入力!H31&gt;=1, IF(①基本情報と建物情報の入力!H31=1, 0, C9), "-"), "-")</f>
        <v>-</v>
      </c>
      <c r="EJ9" s="16" t="str">
        <f>IF(A9&lt;=①基本情報と建物情報の入力!$G$20, IF(①基本情報と建物情報の入力!H31&gt;=2, 0, "-"), "-")</f>
        <v>-</v>
      </c>
      <c r="EK9" s="16" t="str">
        <f>IF(A9&lt;=①基本情報と建物情報の入力!$G$20, IF(①基本情報と建物情報の入力!H31&gt;=3, IF(①基本情報と建物情報の入力!H31=1, 0, C9), "-"), "-")</f>
        <v>-</v>
      </c>
      <c r="EL9" s="23" t="str">
        <f>IF(A9&lt;=①基本情報と建物情報の入力!$G$20, IF(①基本情報と建物情報の入力!H31&gt;=1, C9*D9/①基本情報と建物情報の入力!H31/20, "-"), "-")</f>
        <v>-</v>
      </c>
      <c r="EM9" s="16" t="str">
        <f>IF(A9&lt;=①基本情報と建物情報の入力!$G$20, IF(①基本情報と建物情報の入力!H31&gt;=2, C9*D9/①基本情報と建物情報の入力!H31/20, "-"), "-")</f>
        <v>-</v>
      </c>
      <c r="EN9" s="24" t="str">
        <f>IF(A9&lt;=①基本情報と建物情報の入力!$G$20, IF(①基本情報と建物情報の入力!H31&gt;=3, C9*D9/①基本情報と建物情報の入力!H31/20, "-"), "-")</f>
        <v>-</v>
      </c>
      <c r="EO9" s="23" t="str">
        <f>IF(A9&lt;=①基本情報と建物情報の入力!$G$20, IF(①基本情報と建物情報の入力!H31&gt;=1, C9*E9/20, "-"), "-")</f>
        <v>-</v>
      </c>
      <c r="EP9" s="16" t="str">
        <f>IF(A9&lt;=①基本情報と建物情報の入力!$G$20, IF(①基本情報と建物情報の入力!H31&gt;=2, 0, "-"), "-")</f>
        <v>-</v>
      </c>
      <c r="EQ9" s="24" t="str">
        <f>IF(A9&lt;=①基本情報と建物情報の入力!$G$20, IF(①基本情報と建物情報の入力!H31&gt;=3, 0, "-"), "-")</f>
        <v>-</v>
      </c>
      <c r="ER9" s="23" t="str">
        <f>IF(A9&lt;=①基本情報と建物情報の入力!$G$20, IF(①基本情報と建物情報の入力!H31&gt;=1, C9*D9/①基本情報と建物情報の入力!H31/20, "-"), "-")</f>
        <v>-</v>
      </c>
      <c r="ES9" s="16" t="str">
        <f>IF(A9&lt;=①基本情報と建物情報の入力!$G$20, IF(①基本情報と建物情報の入力!H31&gt;=2, C9*D9/①基本情報と建物情報の入力!H31/20, "-"), "-")</f>
        <v>-</v>
      </c>
      <c r="ET9" s="24" t="str">
        <f>IF(A9&lt;=①基本情報と建物情報の入力!$G$20, IF(①基本情報と建物情報の入力!H31&gt;=3, C9*D9/①基本情報と建物情報の入力!H31/20, "-"), "-")</f>
        <v>-</v>
      </c>
      <c r="EU9" s="23" t="str">
        <f>IF(A9&lt;=①基本情報と建物情報の入力!$G$20, IF(①基本情報と建物情報の入力!H31&gt;=1, IF(①基本情報と建物情報の入力!H31=1, C9*E9/20, 0), "-"), "-")</f>
        <v>-</v>
      </c>
      <c r="EV9" s="16" t="str">
        <f>IF(A9&lt;=①基本情報と建物情報の入力!$G$20, IF(①基本情報と建物情報の入力!H31&gt;=2, C9*E9/20, "-"), "-")</f>
        <v>-</v>
      </c>
      <c r="EW9" s="24" t="str">
        <f>IF(A9&lt;=①基本情報と建物情報の入力!$G$20, IF(①基本情報と建物情報の入力!H31&gt;=3, 0, "-"), "-")</f>
        <v>-</v>
      </c>
      <c r="EX9" s="23" t="str">
        <f>IF(A9&lt;=①基本情報と建物情報の入力!$G$20, IF(①基本情報と建物情報の入力!H31&gt;=1, IF(A9=①基本情報と建物情報の入力!$G$20, 0, IF(AND(W9=0, G10=0), D9/①基本情報と建物情報の入力!H31, 0)), "-"), "-")</f>
        <v>-</v>
      </c>
      <c r="EY9" s="16" t="str">
        <f>IF(A9&lt;=①基本情報と建物情報の入力!$G$20, IF(①基本情報と建物情報の入力!H31&gt;=2, IF(A9=①基本情報と建物情報の入力!$G$20, 0, IF(AND(X9=0, G10=0), D9/①基本情報と建物情報の入力!H31, 0)), "-"), "-")</f>
        <v>-</v>
      </c>
      <c r="EZ9" s="24" t="str">
        <f>IF(A9&lt;=①基本情報と建物情報の入力!$G$20, IF(①基本情報と建物情報の入力!H31&gt;=3, IF(A9=①基本情報と建物情報の入力!$G$20, 0, IF(AND(Y9=0, G10=0), D9/①基本情報と建物情報の入力!H31, 0)), "-"), "-")</f>
        <v>-</v>
      </c>
      <c r="FA9" s="23" t="str">
        <f>IF(A9&lt;=①基本情報と建物情報の入力!$G$20, IF(①基本情報と建物情報の入力!H31&gt;=1, IF(A9=1, 0, IF(AND(F8=0, Z9=0), D9/①基本情報と建物情報の入力!H31, 0)), "-"), "-")</f>
        <v>-</v>
      </c>
      <c r="FB9" s="16" t="str">
        <f>IF(A9&lt;=①基本情報と建物情報の入力!$G$20, IF(①基本情報と建物情報の入力!H31&gt;=2, IF(A9=1, 0, IF(AND(F8=0, AA9=0), D9/①基本情報と建物情報の入力!H31, 0)), "-"), "-")</f>
        <v>-</v>
      </c>
      <c r="FC9" s="24" t="str">
        <f>IF(A9&lt;=①基本情報と建物情報の入力!$G$20, IF(①基本情報と建物情報の入力!H31&gt;=3, IF(A9=1, 0, IF(AND(F8=0, AB9=0), D9/①基本情報と建物情報の入力!H31, 0)), "-"), "-")</f>
        <v>-</v>
      </c>
      <c r="FD9" s="23" t="str">
        <f>IF(A9&lt;=①基本情報と建物情報の入力!$G$20, IF(①基本情報と建物情報の入力!H31&gt;=1, IF(A9=①基本情報と建物情報の入力!$G$20, 0, E9-F9/D9), "-"), "-")</f>
        <v>-</v>
      </c>
      <c r="FE9" s="16" t="str">
        <f>IF(A9&lt;=①基本情報と建物情報の入力!$G$20, IF(①基本情報と建物情報の入力!H31&gt;=2, 0, "-"), "-")</f>
        <v>-</v>
      </c>
      <c r="FF9" s="24" t="str">
        <f>IF(A9&lt;=①基本情報と建物情報の入力!$G$20, IF(①基本情報と建物情報の入力!H31&gt;=3, 0, "-"), "-")</f>
        <v>-</v>
      </c>
      <c r="FG9" s="23" t="str">
        <f>IF(A9&lt;=①基本情報と建物情報の入力!$G$20, IF(①基本情報と建物情報の入力!H31&gt;=1, IF(A9=1, 0, E9-G9/D9), "-"), "-")</f>
        <v>-</v>
      </c>
      <c r="FH9" s="16" t="str">
        <f>IF(A9&lt;=①基本情報と建物情報の入力!$G$20, IF(①基本情報と建物情報の入力!H31&gt;=2, 0, "-"), "-")</f>
        <v>-</v>
      </c>
      <c r="FI9" s="24" t="str">
        <f>IF(A9&lt;=①基本情報と建物情報の入力!$G$20, IF(①基本情報と建物情報の入力!H31&gt;=3, 0, "-"), "-")</f>
        <v>-</v>
      </c>
      <c r="FJ9" s="23" t="str">
        <f>IF(A9&lt;=①基本情報と建物情報の入力!$G$20, IF(①基本情報と建物情報の入力!H31&gt;=1, IF(A9=①基本情報と建物情報の入力!$G$20, 0, D9/①基本情報と建物情報の入力!H31), "-"), "-")</f>
        <v>-</v>
      </c>
      <c r="FK9" s="16" t="str">
        <f>IF(A9&lt;=①基本情報と建物情報の入力!$G$20, IF(①基本情報と建物情報の入力!H31&gt;=2, IF(A9=①基本情報と建物情報の入力!$G$20, 0, D9/①基本情報と建物情報の入力!H31), "-"), "-")</f>
        <v>-</v>
      </c>
      <c r="FL9" s="24" t="str">
        <f>IF(A9&lt;=①基本情報と建物情報の入力!$G$20, IF(①基本情報と建物情報の入力!H31&gt;=3, IF(A9=①基本情報と建物情報の入力!$G$20, 0, D9/①基本情報と建物情報の入力!H31), "-"), "-")</f>
        <v>-</v>
      </c>
      <c r="FM9" s="23" t="str">
        <f>IF(A9&lt;=①基本情報と建物情報の入力!$G$20, IF(①基本情報と建物情報の入力!H31&gt;=1, IF(A9=1, 0, D9/①基本情報と建物情報の入力!H31), "-"), "-")</f>
        <v>-</v>
      </c>
      <c r="FN9" s="16" t="str">
        <f>IF(A9&lt;=①基本情報と建物情報の入力!$G$20, IF(①基本情報と建物情報の入力!H31&gt;=2, IF(A9=1, 0, D9/①基本情報と建物情報の入力!H31), "-"), "-")</f>
        <v>-</v>
      </c>
      <c r="FO9" s="24" t="str">
        <f>IF(A9&lt;=①基本情報と建物情報の入力!$G$20, IF(①基本情報と建物情報の入力!H31&gt;=3, IF(A9=1, 0, D9/①基本情報と建物情報の入力!H31), "-"), "-")</f>
        <v>-</v>
      </c>
      <c r="FP9" s="23" t="str">
        <f>IF(A9&lt;=①基本情報と建物情報の入力!$G$20, IF(①基本情報と建物情報の入力!H31&gt;=1, IF(A9=①基本情報と建物情報の入力!$G$20, 0, IF(①基本情報と建物情報の入力!H31=1, E9-F9/D9, 0)), "-"), "-")</f>
        <v>-</v>
      </c>
      <c r="FQ9" s="16" t="str">
        <f>IF(A9&lt;=①基本情報と建物情報の入力!$G$20, IF(①基本情報と建物情報の入力!H31&gt;=2, IF(A9=①基本情報と建物情報の入力!$G$20, 0, E9-F9/D9), "-"), "-")</f>
        <v>-</v>
      </c>
      <c r="FR9" s="24" t="str">
        <f>IF(A9&lt;=①基本情報と建物情報の入力!$G$20, IF(①基本情報と建物情報の入力!H31&gt;=3, 0, "-"), "-")</f>
        <v>-</v>
      </c>
      <c r="FS9" s="23" t="str">
        <f>IF(A9&lt;=①基本情報と建物情報の入力!$G$20, IF(①基本情報と建物情報の入力!H31&gt;=1, IF(A9=1, 0, IF(①基本情報と建物情報の入力!H31=1, E9-G9/D9, 0)), "-"), "-")</f>
        <v>-</v>
      </c>
      <c r="FT9" s="16" t="str">
        <f>IF(A9&lt;=①基本情報と建物情報の入力!$G$20, IF(①基本情報と建物情報の入力!H31&gt;=2, IF(A9=1, 0, E9-G9/D9), "-"), "-")</f>
        <v>-</v>
      </c>
      <c r="FU9" s="24" t="str">
        <f>IF(A9&lt;=①基本情報と建物情報の入力!$G$20, IF(①基本情報と建物情報の入力!H31&gt;=3, 0, "-"), "-")</f>
        <v>-</v>
      </c>
      <c r="FV9" s="23" t="str">
        <f>IF(A9&lt;=①基本情報と建物情報の入力!$G$20, IF(①基本情報と建物情報の入力!H31&gt;=1, IF(A9=1, D9/①基本情報と建物情報の入力!H31, 0), "-"), "-")</f>
        <v>-</v>
      </c>
      <c r="FW9" s="16" t="str">
        <f>IF(A9&lt;=①基本情報と建物情報の入力!$G$20, IF(①基本情報と建物情報の入力!H31&gt;=2, IF(A9=1, D9/①基本情報と建物情報の入力!H31, 0), "-"), "-")</f>
        <v>-</v>
      </c>
      <c r="FX9" s="24" t="str">
        <f>IF(A9&lt;=①基本情報と建物情報の入力!$G$20, IF(①基本情報と建物情報の入力!H31&gt;=3, IF(A9=1, D9/①基本情報と建物情報の入力!H31, 0), "-"), "-")</f>
        <v>-</v>
      </c>
      <c r="FY9" s="23" t="str">
        <f>IF(A9&lt;=①基本情報と建物情報の入力!$G$20, IF(①基本情報と建物情報の入力!H31&gt;=1, IF(A9=1, E9, 0), "-"), "-")</f>
        <v>-</v>
      </c>
      <c r="FZ9" s="16" t="str">
        <f>IF(A9&lt;=①基本情報と建物情報の入力!$G$20, IF(①基本情報と建物情報の入力!H31&gt;=2, 0, "-"), "-")</f>
        <v>-</v>
      </c>
      <c r="GA9" s="24" t="str">
        <f>IF(A9&lt;=①基本情報と建物情報の入力!$G$20, IF(①基本情報と建物情報の入力!H31&gt;=3, 0, "-"), "-")</f>
        <v>-</v>
      </c>
      <c r="GB9" s="23" t="str">
        <f>IF(A9&lt;=①基本情報と建物情報の入力!$G$20, IF(①基本情報と建物情報の入力!H31&gt;=1, IF(A9=1, D9/①基本情報と建物情報の入力!H31, 0), "-"), "-")</f>
        <v>-</v>
      </c>
      <c r="GC9" s="16" t="str">
        <f>IF(A9&lt;=①基本情報と建物情報の入力!$G$20, IF(①基本情報と建物情報の入力!H31&gt;=2, IF(A9=1, D9/①基本情報と建物情報の入力!H31, 0), "-"), "-")</f>
        <v>-</v>
      </c>
      <c r="GD9" s="24" t="str">
        <f>IF(A9&lt;=①基本情報と建物情報の入力!$G$20, IF(①基本情報と建物情報の入力!H31&gt;=3, IF(A9=1, D9/①基本情報と建物情報の入力!H31, 0), "-"), "-")</f>
        <v>-</v>
      </c>
      <c r="GE9" s="23" t="str">
        <f>IF(A9&lt;=①基本情報と建物情報の入力!$G$20, IF(①基本情報と建物情報の入力!H31&gt;=1, IF(A9=1, IF(①基本情報と建物情報の入力!H31=1, E9, 0), 0), "-"), "-")</f>
        <v>-</v>
      </c>
      <c r="GF9" s="16" t="str">
        <f>IF(A9&lt;=①基本情報と建物情報の入力!$G$20, IF(①基本情報と建物情報の入力!H31&gt;=2, IF(A9=1, E9, 0), "-"), "-")</f>
        <v>-</v>
      </c>
      <c r="GG9" s="24" t="str">
        <f>IF(A9&lt;=①基本情報と建物情報の入力!$G$20, IF(①基本情報と建物情報の入力!H31&gt;=3, 0, "-"), "-")</f>
        <v>-</v>
      </c>
      <c r="GH9" s="23" t="str">
        <f>IF(A9&lt;=①基本情報と建物情報の入力!$G$20, IF(①基本情報と建物情報の入力!H31&gt;=1, IF(G9=0, 0, D9/①基本情報と建物情報の入力!H31), "-"), "-")</f>
        <v>-</v>
      </c>
      <c r="GI9" s="16" t="str">
        <f>IF(A9&lt;=①基本情報と建物情報の入力!$G$20, IF(①基本情報と建物情報の入力!H31&gt;=2, IF(G9=0, 0, D9/①基本情報と建物情報の入力!H31), "-"), "-")</f>
        <v>-</v>
      </c>
      <c r="GJ9" s="24" t="str">
        <f>IF(A9&lt;=①基本情報と建物情報の入力!$G$20, IF(①基本情報と建物情報の入力!H31&gt;=3, IF(G9=0, 0, D9/①基本情報と建物情報の入力!H31), "-"), "-")</f>
        <v>-</v>
      </c>
      <c r="GK9" s="23" t="str">
        <f>IF(A9&lt;=①基本情報と建物情報の入力!$G$20, IF(①基本情報と建物情報の入力!H31&gt;=1, G9/D9, "-"), "-")</f>
        <v>-</v>
      </c>
      <c r="GL9" s="16" t="str">
        <f>IF(A9&lt;=①基本情報と建物情報の入力!$G$20, IF(①基本情報と建物情報の入力!H31&gt;=2, 0, "-"), "-")</f>
        <v>-</v>
      </c>
      <c r="GM9" s="24" t="str">
        <f>IF(A9&lt;=①基本情報と建物情報の入力!$G$20, IF(①基本情報と建物情報の入力!H31&gt;=3, 0, "-"), "-")</f>
        <v>-</v>
      </c>
      <c r="GN9" s="16" t="str">
        <f>IF(A9&lt;=①基本情報と建物情報の入力!$G$20, IF(①基本情報と建物情報の入力!H31&gt;=1, 0, "-"), "-")</f>
        <v>-</v>
      </c>
      <c r="GO9" s="16" t="str">
        <f>IF(A9&lt;=①基本情報と建物情報の入力!$G$20, IF(①基本情報と建物情報の入力!H31&gt;=2, 0, "-"), "-")</f>
        <v>-</v>
      </c>
      <c r="GP9" s="16" t="str">
        <f>IF(A9&lt;=①基本情報と建物情報の入力!$G$20, IF(①基本情報と建物情報の入力!H31&gt;=3, 0, "-"), "-")</f>
        <v>-</v>
      </c>
      <c r="GQ9" s="23" t="str">
        <f>IF(A9&lt;=①基本情報と建物情報の入力!$G$20, IF(①基本情報と建物情報の入力!H31&gt;=1, IF(①基本情報と建物情報の入力!H31=1, G9/D9, 0), "-"), "-")</f>
        <v>-</v>
      </c>
      <c r="GR9" s="16" t="str">
        <f>IF(A9&lt;=①基本情報と建物情報の入力!$G$20, IF(①基本情報と建物情報の入力!H31&gt;=2, G9/D9, "-"), "-")</f>
        <v>-</v>
      </c>
      <c r="GS9" s="24" t="str">
        <f>IF(A9&lt;=①基本情報と建物情報の入力!$G$20, IF(①基本情報と建物情報の入力!H31&gt;=3, 0, "-"), "-")</f>
        <v>-</v>
      </c>
      <c r="GT9" s="23" t="str">
        <f>IF(A9&lt;=①基本情報と建物情報の入力!$G$20, IF(①基本情報と建物情報の入力!H31&gt;=1, IF(OR(G10=0,A9=①基本情報と建物情報の入力!$G$20), 0, D9/①基本情報と建物情報の入力!H31), "-"), "-")</f>
        <v>-</v>
      </c>
      <c r="GU9" s="16" t="str">
        <f>IF(A9&lt;=①基本情報と建物情報の入力!$G$20, IF(①基本情報と建物情報の入力!H31&gt;=2, IF(OR(G10=0,A9=①基本情報と建物情報の入力!$G$20), 0, D9/①基本情報と建物情報の入力!H31), "-"), "-")</f>
        <v>-</v>
      </c>
      <c r="GV9" s="24" t="str">
        <f>IF(A9&lt;=①基本情報と建物情報の入力!$G$20, IF(①基本情報と建物情報の入力!H31&gt;=3, IF(OR(G10=0,A9=①基本情報と建物情報の入力!$G$20), 0, D9/①基本情報と建物情報の入力!H31), "-"), "-")</f>
        <v>-</v>
      </c>
      <c r="GW9" s="23" t="str">
        <f>IF(A9&lt;=①基本情報と建物情報の入力!$G$20, IF(①基本情報と建物情報の入力!H31&gt;=1, IF(G9=0, 0, D9/①基本情報と建物情報の入力!H31), "-"), "-")</f>
        <v>-</v>
      </c>
      <c r="GX9" s="16" t="str">
        <f>IF(A9&lt;=①基本情報と建物情報の入力!$G$20, IF(①基本情報と建物情報の入力!H31&gt;=2, IF(G9=0, 0, D9/①基本情報と建物情報の入力!H31), "-"), "-")</f>
        <v>-</v>
      </c>
      <c r="GY9" s="24" t="str">
        <f>IF(A9&lt;=①基本情報と建物情報の入力!$G$20, IF(①基本情報と建物情報の入力!H31&gt;=3, IF(G9=0, 0, D9/①基本情報と建物情報の入力!H31), "-"), "-")</f>
        <v>-</v>
      </c>
      <c r="GZ9" s="23" t="str">
        <f>IF(A9&lt;=①基本情報と建物情報の入力!$G$20, IF(①基本情報と建物情報の入力!H31&gt;=1, 0, "-"), "-")</f>
        <v>-</v>
      </c>
      <c r="HA9" s="16" t="str">
        <f>IF(A9&lt;=①基本情報と建物情報の入力!$G$20, IF(①基本情報と建物情報の入力!H31&gt;=2, IF(OR(①基本情報と建物情報の入力!H31=1,A9&lt;&gt;1), 0, E9), "-"), "-")</f>
        <v>-</v>
      </c>
      <c r="HB9" s="24" t="str">
        <f>IF(A9&lt;=①基本情報と建物情報の入力!$G$20, IF(①基本情報と建物情報の入力!H31&gt;=3, IF(OR(①基本情報と建物情報の入力!H31=1,A9&lt;&gt;1), 0, E9), "-"), "-")</f>
        <v>-</v>
      </c>
      <c r="HC9" s="23" t="str">
        <f>IF(A9&lt;=①基本情報と建物情報の入力!$G$20, IF(①基本情報と建物情報の入力!H31&gt;=1, IF(OR(①基本情報と建物情報の入力!H31=1,A9&lt;&gt;1), 0, E9), "-"), "-")</f>
        <v>-</v>
      </c>
      <c r="HD9" s="16" t="str">
        <f>IF(A9&lt;=①基本情報と建物情報の入力!$G$20, IF(①基本情報と建物情報の入力!H31&gt;=2, 0, "-"), "-")</f>
        <v>-</v>
      </c>
      <c r="HE9" s="24" t="str">
        <f>IF(A9&lt;=①基本情報と建物情報の入力!$G$20, IF(①基本情報と建物情報の入力!H31&gt;=3, IF(OR(①基本情報と建物情報の入力!H31=1,A9&lt;&gt;1), 0, E9), "-"), "-")</f>
        <v>-</v>
      </c>
      <c r="HF9" s="23" t="str">
        <f>IF(A9&lt;=①基本情報と建物情報の入力!$G$20, IF(①基本情報と建物情報の入力!H31&gt;=1, IF(A9=1, E9*(D9/①基本情報と建物情報の入力!H31/20), 0), "-"), "-")</f>
        <v>-</v>
      </c>
      <c r="HG9" s="16" t="str">
        <f>IF(A9&lt;=①基本情報と建物情報の入力!$G$20, IF(①基本情報と建物情報の入力!H31&gt;=2, IF(A9=1, E9*(D9/①基本情報と建物情報の入力!H31/20), 0), "-"), "-")</f>
        <v>-</v>
      </c>
      <c r="HH9" s="24" t="str">
        <f>IF(A9&lt;=①基本情報と建物情報の入力!$G$20, IF(①基本情報と建物情報の入力!H31&gt;=3, IF(A9=1, E9*(D9/①基本情報と建物情報の入力!H31/20), 0), "-"), "-")</f>
        <v>-</v>
      </c>
      <c r="HI9" s="23" t="str">
        <f>IF(A9&lt;=①基本情報と建物情報の入力!$G$20, IF(①基本情報と建物情報の入力!H31&gt;=1, IF(A9=1, D9*(E9/①基本情報と建物情報の入力!H31/20), 0), "-"), "-")</f>
        <v>-</v>
      </c>
      <c r="HJ9" s="16" t="str">
        <f>IF(A9&lt;=①基本情報と建物情報の入力!$G$20, IF(①基本情報と建物情報の入力!H31&gt;=2, IF(A9=1, D9*(E9/①基本情報と建物情報の入力!H31/20), 0), "-"), "-")</f>
        <v>-</v>
      </c>
      <c r="HK9" s="24" t="str">
        <f>IF(A9&lt;=①基本情報と建物情報の入力!$G$20, IF(①基本情報と建物情報の入力!H31&gt;=3, IF(A9=1, D9*(E9/①基本情報と建物情報の入力!H31/20), 0), "-"), "-")</f>
        <v>-</v>
      </c>
      <c r="HL9" s="23" t="str">
        <f>IF(A9&lt;=①基本情報と建物情報の入力!$G$20, IF(①基本情報と建物情報の入力!H31&gt;=1, 0, "-"), "-")</f>
        <v>-</v>
      </c>
      <c r="HM9" s="16" t="str">
        <f>IF(A9&lt;=①基本情報と建物情報の入力!$G$20, IF(①基本情報と建物情報の入力!H31&gt;=2, IF(①基本情報と建物情報の入力!H31=1, 0, G9/D9), "-"), "-")</f>
        <v>-</v>
      </c>
      <c r="HN9" s="24" t="str">
        <f>IF(A9&lt;=①基本情報と建物情報の入力!$G$20, IF(①基本情報と建物情報の入力!H31&gt;=3, IF(①基本情報と建物情報の入力!H31=1, 0, G9/D9), "-"), "-")</f>
        <v>-</v>
      </c>
      <c r="HO9" s="23" t="str">
        <f>IF(A9&lt;=①基本情報と建物情報の入力!$G$20, IF(①基本情報と建物情報の入力!H31&gt;=1, IF(①基本情報と建物情報の入力!H31=1, 0, G9/D9), "-"), "-")</f>
        <v>-</v>
      </c>
      <c r="HP9" s="16" t="str">
        <f>IF(A9&lt;=①基本情報と建物情報の入力!$G$20, IF(①基本情報と建物情報の入力!H31&gt;=2, 0, "-"), "-")</f>
        <v>-</v>
      </c>
      <c r="HQ9" s="24" t="str">
        <f>IF(A9&lt;=①基本情報と建物情報の入力!$G$20, IF(①基本情報と建物情報の入力!H31&gt;=3, IF(①基本情報と建物情報の入力!H31=1, 0, G9/D9), "-"), "-")</f>
        <v>-</v>
      </c>
      <c r="HR9" s="23" t="str">
        <f>IF(A9&lt;=①基本情報と建物情報の入力!$G$20, IF(①基本情報と建物情報の入力!H31&gt;=1, (G9/D9)*(D9/①基本情報と建物情報の入力!H31/20), "-"), "-")</f>
        <v>-</v>
      </c>
      <c r="HS9" s="16" t="str">
        <f>IF(A9&lt;=①基本情報と建物情報の入力!$G$20, IF(①基本情報と建物情報の入力!H31&gt;=2, (G9/D9)*(D9/①基本情報と建物情報の入力!H31/20), "-"), "-")</f>
        <v>-</v>
      </c>
      <c r="HT9" s="24" t="str">
        <f>IF(A9&lt;=①基本情報と建物情報の入力!$G$20, IF(①基本情報と建物情報の入力!H31&gt;=3, (G9/D9)*(D9/①基本情報と建物情報の入力!H31/20), "-"), "-")</f>
        <v>-</v>
      </c>
      <c r="HU9" s="23" t="str">
        <f>IF(A9&lt;=①基本情報と建物情報の入力!$G$20, IF(①基本情報と建物情報の入力!H31&gt;=1, (D9/①基本情報と建物情報の入力!H31)*(G9/D9/20), "-"), "-")</f>
        <v>-</v>
      </c>
      <c r="HV9" s="16" t="str">
        <f>IF(A9&lt;=①基本情報と建物情報の入力!$G$20, IF(①基本情報と建物情報の入力!H31&gt;=2, (D9/①基本情報と建物情報の入力!H31)*(G9/D9/20), "-"), "-")</f>
        <v>-</v>
      </c>
      <c r="HW9" s="24" t="str">
        <f>IF(A9&lt;=①基本情報と建物情報の入力!$G$20, IF(①基本情報と建物情報の入力!H31&gt;=3, (D9/①基本情報と建物情報の入力!H31)*(G9/D9/20), "-"), "-")</f>
        <v>-</v>
      </c>
      <c r="HX9" s="69"/>
      <c r="HY9" s="16" t="str">
        <f>IF($A9&lt;=①基本情報と建物情報の入力!$G$20, IF(①基本情報と建物情報の入力!$H31&gt;=1, SUM(W9,CF9,Z9,BZ9,CC9,AD9,AG9,AJ9,AM9,AP9,AS9,AV9,AY9,BB9,BE9,BH9,BK9,BN9,BQ9,BT9,BW9),"-"),"-")</f>
        <v>-</v>
      </c>
      <c r="HZ9" s="16" t="str">
        <f>IF($A9&lt;=①基本情報と建物情報の入力!$G$20, IF(①基本情報と建物情報の入力!$H31&gt;=2, SUM(X9,CG9,AA9,CA9,CD9,AE9,AH9,AK9,AN9,AQ9,AT9,AW9,AZ9,BC9,BF9,BI9,BL9,BO9,BR9,BU9,BX9),"-"),"-")</f>
        <v>-</v>
      </c>
      <c r="IA9" s="16" t="str">
        <f>IF($A9&lt;=①基本情報と建物情報の入力!$G$20, IF(①基本情報と建物情報の入力!$H31&gt;=3, SUM(Y9,CH9,AB9,CB9,CE9,AF9,AI9,AL9,AO9,AR9,AU9,AX9,BA9,BD9,BG9,BJ9,BM9,BP9,BS9,BV9,BY9),"-"),"-")</f>
        <v>-</v>
      </c>
      <c r="IB9" s="69"/>
      <c r="IC9" s="16" t="str">
        <f>IF($A9&lt;=①基本情報と建物情報の入力!$G$20, ①基本情報と建物情報の入力!H$62, "-")</f>
        <v>-</v>
      </c>
      <c r="ID9" s="16" t="str">
        <f>IF(A9&lt;=①基本情報と建物情報の入力!$G$20, ①基本情報と建物情報の入力!$H$66/(2*(0.09-0.15)*①基本情報と建物情報の入力!$H$66+1),"-")</f>
        <v>-</v>
      </c>
      <c r="IE9" s="16" t="str">
        <f>IF($A9&lt;=①基本情報と建物情報の入力!$G$20, ①基本情報と建物情報の入力!H$64, "-")</f>
        <v>-</v>
      </c>
      <c r="IF9" s="16" t="str">
        <f>IF($A9&lt;=①基本情報と建物情報の入力!$G$20, ①基本情報と建物情報の入力!H$63, "-")</f>
        <v>-</v>
      </c>
      <c r="IG9" s="16" t="str">
        <f>IF($A9&lt;=①基本情報と建物情報の入力!$G$20, ①基本情報と建物情報の入力!H$66, "-")</f>
        <v>-</v>
      </c>
      <c r="IH9" s="16" t="str">
        <f>IF($A9&lt;=①基本情報と建物情報の入力!$G$20, ①基本情報と建物情報の入力!H$61, "-")</f>
        <v>-</v>
      </c>
      <c r="II9" s="16" t="str">
        <f>IF($A9&lt;=①基本情報と建物情報の入力!$G$20, ①基本情報と建物情報の入力!H$65, "-")</f>
        <v>-</v>
      </c>
      <c r="IJ9" s="16" t="str">
        <f>IF($A9&lt;=①基本情報と建物情報の入力!$G$20, ①基本情報と建物情報の入力!H$67, "-")</f>
        <v>-</v>
      </c>
      <c r="IK9" s="24" t="str">
        <f>IF($A9&lt;=①基本情報と建物情報の入力!$G$20, 4.65, "-")</f>
        <v>-</v>
      </c>
      <c r="IL9" s="69"/>
      <c r="IM9" s="23" t="str">
        <f t="array" ref="IM9">IF($A9&lt;=①基本情報と建物情報の入力!$G$20,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9" s="16" t="str">
        <f t="array" ref="IN9">IF($A9&lt;=①基本情報と建物情報の入力!$G$20,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9" s="16" t="str">
        <f t="array" ref="IO9">IF($A9&lt;=①基本情報と建物情報の入力!$G$20,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9" s="16" t="str">
        <f>IF($A9&lt;=①基本情報と建物情報の入力!$G$20,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9" s="16" t="str">
        <f t="array" ref="IQ9">IF($A9&lt;=①基本情報と建物情報の入力!$G$20,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9" s="16" t="str">
        <f t="array" ref="IR9">IF($A9&lt;=①基本情報と建物情報の入力!$G$20,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9" s="16" t="str">
        <f t="array" ref="IS9">IF($A9&lt;=①基本情報と建物情報の入力!$G$20,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9" s="16" t="str">
        <f t="array" ref="IT9">IF($A9&lt;=①基本情報と建物情報の入力!$G$20,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9" s="16" t="str">
        <f t="array" ref="IU9">IF($A9&lt;=①基本情報と建物情報の入力!$G$20,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9" s="16" t="str">
        <f t="array" ref="IV9">IF($A9&lt;=①基本情報と建物情報の入力!$G$20,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9" s="24" t="str">
        <f t="array" ref="IW9">IF($A9&lt;=①基本情報と建物情報の入力!$G$20,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9" s="69"/>
      <c r="IY9" s="23" t="str">
        <f>IF($A9&lt;=①基本情報と建物情報の入力!$G$20, 温度差係数!$A$10, "-")</f>
        <v>-</v>
      </c>
      <c r="IZ9" s="16" t="str">
        <f>IF($A9&lt;=①基本情報と建物情報の入力!$G$20,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9" s="16" t="str">
        <f>IF($A9&lt;=①基本情報と建物情報の入力!$G$20, 温度差係数!$B$10, "-")</f>
        <v>-</v>
      </c>
      <c r="JB9" s="24" t="str">
        <f>IF($A9&lt;=①基本情報と建物情報の入力!$G$20, INDEX(温度差係数!$C$10:$J$10, 0, MATCH(①基本情報と建物情報の入力!$G$13, 温度差係数!$C$9:$J$9, 0)), "-")</f>
        <v>-</v>
      </c>
      <c r="JC9" s="69"/>
      <c r="JD9" s="23" t="str">
        <f>IF($A9&lt;=①基本情報と建物情報の入力!$G$20, IF(①基本情報と建物情報の入力!$H31&gt;=1, W9*$IY9*$IC9,"-"),"-")</f>
        <v>-</v>
      </c>
      <c r="JE9" s="16" t="str">
        <f>IF($A9&lt;=①基本情報と建物情報の入力!$G$20, IF(①基本情報と建物情報の入力!$H31&gt;=2, X9*$IY9*$IC9,"-"),"-")</f>
        <v>-</v>
      </c>
      <c r="JF9" s="24" t="str">
        <f>IF($A9&lt;=①基本情報と建物情報の入力!$G$20, IF(①基本情報と建物情報の入力!$H31&gt;=3, Y9*$IY9*$IC9,"-"),"-")</f>
        <v>-</v>
      </c>
      <c r="JG9" s="23" t="str">
        <f>IF($A9&lt;=①基本情報と建物情報の入力!$G$20, IF(①基本情報と建物情報の入力!$H31&gt;=1, CF9*$JB9*$ID9,"-"),"-")</f>
        <v>-</v>
      </c>
      <c r="JH9" s="16" t="str">
        <f>IF($A9&lt;=①基本情報と建物情報の入力!$G$20, IF(①基本情報と建物情報の入力!$H31&gt;=2, CG9*$JB9*$ID9,"-"),"-")</f>
        <v>-</v>
      </c>
      <c r="JI9" s="24" t="str">
        <f>IF($A9&lt;=①基本情報と建物情報の入力!$G$20, IF(①基本情報と建物情報の入力!$H31&gt;=3, CH9*$JB9*$ID9,"-"),"-")</f>
        <v>-</v>
      </c>
      <c r="JJ9" s="23" t="str">
        <f>IF($A9&lt;=①基本情報と建物情報の入力!$G$20, IF(①基本情報と建物情報の入力!$H31&gt;=1, ((BB9+BE9+BK9)*$IY9+BH9*$IZ9)*$IH9,"-"),"-")</f>
        <v>-</v>
      </c>
      <c r="JK9" s="16" t="str">
        <f>IF($A9&lt;=①基本情報と建物情報の入力!$G$20, IF(①基本情報と建物情報の入力!$H31&gt;=2, ((BC9+BF9+BL9)*$IY9+BI9*$IZ9)*$IH9,"-"),"-")</f>
        <v>-</v>
      </c>
      <c r="JL9" s="24" t="str">
        <f>IF($A9&lt;=①基本情報と建物情報の入力!$G$20, IF(①基本情報と建物情報の入力!$H31&gt;=3, ((BD9+BG9+BM9)*$IY9+BJ9*$IZ9)*$IH9,"-"),"-")</f>
        <v>-</v>
      </c>
      <c r="JM9" s="23" t="str">
        <f>IF($A9&lt;=①基本情報と建物情報の入力!$G$20, IF(①基本情報と建物情報の入力!$H31&gt;=1, (BN9+BQ9+BT9+BW9)*$JB9*$II9,"-"),"-")</f>
        <v>-</v>
      </c>
      <c r="JN9" s="16" t="str">
        <f>IF($A9&lt;=①基本情報と建物情報の入力!$G$20, IF(①基本情報と建物情報の入力!$H31&gt;=2, (BO9+BR9+BU9+BX9)*$JB9*$II9,"-"),"-")</f>
        <v>-</v>
      </c>
      <c r="JO9" s="24" t="str">
        <f>IF($A9&lt;=①基本情報と建物情報の入力!$G$20, IF(①基本情報と建物情報の入力!$H31&gt;=3, (BP9+BS9+BV9+BY9)*$JB9*$II9,"-"),"-")</f>
        <v>-</v>
      </c>
      <c r="JP9" s="23" t="str">
        <f>IF($A9&lt;=①基本情報と建物情報の入力!$G$20, IF(①基本情報と建物情報の入力!$H31&gt;=1, ((AD9+AG9+AM9)*$IY9+AJ9*$IZ9)*$IJ9,"-"),"-")</f>
        <v>-</v>
      </c>
      <c r="JQ9" s="16" t="str">
        <f>IF($A9&lt;=①基本情報と建物情報の入力!$G$20, IF(①基本情報と建物情報の入力!$H31&gt;=2, ((AE9+AH9+AN9)*$IY9+AK9*$IZ9)*$IJ9,"-"),"-")</f>
        <v>-</v>
      </c>
      <c r="JR9" s="24" t="str">
        <f>IF($A9&lt;=①基本情報と建物情報の入力!$G$20, IF(①基本情報と建物情報の入力!$H31&gt;=3, ((AF9+AI9+AO9)*$IY9+AL9*$IZ9)*$IJ9,"-"),"-")</f>
        <v>-</v>
      </c>
      <c r="JS9" s="23" t="str">
        <f>IF($A9&lt;=①基本情報と建物情報の入力!$G$20, IF(①基本情報と建物情報の入力!$H31&gt;=1, ((AP9+AS9+AY9)*IY9+AV9*$IZ9)*$IK9,"-"),"-")</f>
        <v>-</v>
      </c>
      <c r="JT9" s="16" t="str">
        <f>IF($A9&lt;=①基本情報と建物情報の入力!$G$20, IF(①基本情報と建物情報の入力!$H31&gt;=2, ((AQ9+AT9+AZ9)*IY9+AW9*$IZ9)*$IK9,"-"),"-")</f>
        <v>-</v>
      </c>
      <c r="JU9" s="24" t="str">
        <f>IF($A9&lt;=①基本情報と建物情報の入力!$G$20, IF(①基本情報と建物情報の入力!$H31&gt;=3, ((AR9+AU9+BA9)*IY9+AX9*$IZ9)*$IK9,"-"),"-")</f>
        <v>-</v>
      </c>
      <c r="JV9" s="23" t="str">
        <f>IF($A9&lt;=①基本情報と建物情報の入力!$G$20, IF(①基本情報と建物情報の入力!$H31&gt;=1, BZ9*$JB9*$IG9,"-"),"-")</f>
        <v>-</v>
      </c>
      <c r="JW9" s="16" t="str">
        <f>IF($A9&lt;=①基本情報と建物情報の入力!$G$20, IF(①基本情報と建物情報の入力!$H31&gt;=2, CA9*$JB9*$IG9,"-"),"-")</f>
        <v>-</v>
      </c>
      <c r="JX9" s="24" t="str">
        <f>IF($A9&lt;=①基本情報と建物情報の入力!$G$20, IF(①基本情報と建物情報の入力!$H31&gt;=3, CB9*$IG9*$JB9,"-"),"-")</f>
        <v>-</v>
      </c>
      <c r="JY9" s="23" t="str">
        <f>IF($A9&lt;=①基本情報と建物情報の入力!$G$20, IF(①基本情報と建物情報の入力!$H31&gt;=1, CC9*$JA9*$IF9,"-"),"-")</f>
        <v>-</v>
      </c>
      <c r="JZ9" s="16" t="str">
        <f>IF($A9&lt;=①基本情報と建物情報の入力!$G$20, IF(①基本情報と建物情報の入力!$H31&gt;=2, CD9*$JA9*$IF9,"-"),"-")</f>
        <v>-</v>
      </c>
      <c r="KA9" s="24" t="str">
        <f>IF($A9&lt;=①基本情報と建物情報の入力!$G$20, IF(①基本情報と建物情報の入力!$H31&gt;=3, CE9*$JA9*$IF9,"-"),"-")</f>
        <v>-</v>
      </c>
      <c r="KB9" s="23" t="str">
        <f>IF($A9&lt;=①基本情報と建物情報の入力!$G$20, IF(①基本情報と建物情報の入力!$H31&gt;=1, Z9*$IY9*$IE9,"-"),"-")</f>
        <v>-</v>
      </c>
      <c r="KC9" s="16" t="str">
        <f>IF($A9&lt;=①基本情報と建物情報の入力!$G$20, IF(①基本情報と建物情報の入力!$H31&gt;=2, AA9*$IY9*$IE9,"-"),"-")</f>
        <v>-</v>
      </c>
      <c r="KD9" s="24" t="str">
        <f>IF($A9&lt;=①基本情報と建物情報の入力!$G$20, IF(①基本情報と建物情報の入力!$H31&gt;=3, AB9*$IY9*$IE9,"-"),"-")</f>
        <v>-</v>
      </c>
      <c r="KE9" s="69"/>
      <c r="KF9" s="23" t="str">
        <f>IF($A9&lt;=①基本情報と建物情報の入力!$G$20, IF(①基本情報と建物情報の入力!$H31&gt;=1, (CJ9+CM9+CP9+CS9)*$IY9*$IM9,"-"),"-")</f>
        <v>-</v>
      </c>
      <c r="KG9" s="16" t="str">
        <f>IF($A9&lt;=①基本情報と建物情報の入力!$G$20, IF(①基本情報と建物情報の入力!$H31&gt;=2, (CK9+CN9+CQ9+CT9)*$IY9*$IM9,"-"),"-")</f>
        <v>-</v>
      </c>
      <c r="KH9" s="24" t="str">
        <f>IF($A9&lt;=①基本情報と建物情報の入力!$G$20, IF(①基本情報と建物情報の入力!$H31&gt;=3, (CL9+CO9+CR9+CU9)*$IY9*$IM9,"-"),"-")</f>
        <v>-</v>
      </c>
      <c r="KI9" s="23" t="str">
        <f>IF($A9&lt;=①基本情報と建物情報の入力!$G$20, IF(①基本情報と建物情報の入力!$H31&gt;=1, (CV9+CY9)*$IY9*$IN9/2,"-"),"-")</f>
        <v>-</v>
      </c>
      <c r="KJ9" s="16" t="str">
        <f>IF($A9&lt;=①基本情報と建物情報の入力!$G$20, IF(①基本情報と建物情報の入力!$H31&gt;=2, (CW9+CZ9)*$IY9*$IN9/2,"-"),"-")</f>
        <v>-</v>
      </c>
      <c r="KK9" s="24" t="str">
        <f>IF($A9&lt;=①基本情報と建物情報の入力!$G$20, IF(①基本情報と建物情報の入力!$H31&gt;=3, (CX9+DA9)*$IY9*$IN9/2,"-"),"-")</f>
        <v>-</v>
      </c>
      <c r="KL9" s="23" t="str">
        <f>IF($A9&lt;=①基本情報と建物情報の入力!$G$20, IF(①基本情報と建物情報の入力!$H31&gt;=1, (DB9+DE9)*$IY9*$IO9/2 + (DH9+DK9)*$IY9*$IO9,"-"),"-")</f>
        <v>-</v>
      </c>
      <c r="KM9" s="16" t="str">
        <f>IF($A9&lt;=①基本情報と建物情報の入力!$G$20, IF(①基本情報と建物情報の入力!$H31&gt;=2, (DC9+DF9)*$IY9*$IO9/2 + (DI9+DL9)*$IY9*$IO9,"-"),"-")</f>
        <v>-</v>
      </c>
      <c r="KN9" s="24" t="str">
        <f>IF($A9&lt;=①基本情報と建物情報の入力!$G$20, IF(①基本情報と建物情報の入力!$H31&gt;=3, (DD9+DG9)*$IY9*$IO9/2 + (DJ9+DM9)*$IY9*$IO9,"-"),"-")</f>
        <v>-</v>
      </c>
      <c r="KO9" s="23" t="str">
        <f>IF($A9&lt;=①基本情報と建物情報の入力!$G$20, IF(①基本情報と建物情報の入力!$H31&gt;=1, ((DN9+DW9)*$IY9 + DQ9*($IY9/2+$IZ9/2) + DT9*($IZ9/2+$IY9/2))*$IP9,"-"),"-")</f>
        <v>-</v>
      </c>
      <c r="KP9" s="16" t="str">
        <f>IF($A9&lt;=①基本情報と建物情報の入力!$G$20, IF(①基本情報と建物情報の入力!$H31&gt;=2, ((DO9+DX9)*$IY9 + DR9*($IY9/2+$IZ9/2) + DU9*($IZ9/2+$IY9/2))*$IP9,"-"),"-")</f>
        <v>-</v>
      </c>
      <c r="KQ9" s="24" t="str">
        <f>IF($A9&lt;=①基本情報と建物情報の入力!$G$20, IF(①基本情報と建物情報の入力!$H31&gt;=3, ((DP9+DY9)*$IY9 + DS9*($IY9/2+$IZ9/2) + DV9*($IZ9/2+$IY9/2))*$IP9,"-"),"-")</f>
        <v>-</v>
      </c>
      <c r="KR9" s="23" t="str">
        <f>IF($A9&lt;=①基本情報と建物情報の入力!$G$20, IF(①基本情報と建物情報の入力!$H31&gt;=1, ((DZ9+EC9)*$IY9+(EF9+EI9)*$IZ9)*$IQ9/2 + ((EL9+EO9+EU9)*$IY9+ER9*$IZ9)*$IQ9,"-"),"-")</f>
        <v>-</v>
      </c>
      <c r="KS9" s="16" t="str">
        <f>IF($A9&lt;=①基本情報と建物情報の入力!$G$20, IF(①基本情報と建物情報の入力!$H31&gt;=2, ((EA9+ED9)*$IY9+(EG9+EJ9)*$IZ9)*$IQ9/2 + ((EM9+EP9+EV9)*$IY9+ES9*$IZ9)*$IQ9,"-"),"-")</f>
        <v>-</v>
      </c>
      <c r="KT9" s="24" t="str">
        <f>IF($A9&lt;=①基本情報と建物情報の入力!$G$20, IF(①基本情報と建物情報の入力!$H31&gt;=3, ((EB9+EE9)*$IY9+(EH9+EK9)*$IZ9)*$IQ9/2 + ((EN9+EQ9+EW9)*$IY9+ET9*$IZ9)*$IQ9,"-"),"-")</f>
        <v>-</v>
      </c>
      <c r="KU9" s="23" t="str">
        <f>IF($A9&lt;=①基本情報と建物情報の入力!$G$20, IF(①基本情報と建物情報の入力!$H31&gt;=1, ((EX9+FA9+FD9+FG9+FP9+FS9)*$IY9 + (FJ9+FM9)*$IZ9)*$IR9/2,"-"),"-")</f>
        <v>-</v>
      </c>
      <c r="KV9" s="16" t="str">
        <f>IF($A9&lt;=①基本情報と建物情報の入力!$G$20, IF(①基本情報と建物情報の入力!$H31&gt;=2, ((EY9+FB9+FE9+FH9+FQ9+FT9)*$IY9 + (FK9+FN9)*$IZ9)*$IR9/2,"-"),"-")</f>
        <v>-</v>
      </c>
      <c r="KW9" s="24" t="str">
        <f>IF($A9&lt;=①基本情報と建物情報の入力!$G$20, IF(①基本情報と建物情報の入力!$H31&gt;=3, ((EZ9+FC9+FF9+FI9+FR9+FU9)*$IY9 + (FL9+FO9)*$IZ9)*$IR9/2,"-"),"-")</f>
        <v>-</v>
      </c>
      <c r="KX9" s="23" t="str">
        <f>IF($A9&lt;=①基本情報と建物情報の入力!$G$20, IF(①基本情報と建物情報の入力!$H31&gt;=1, ((FV9+FY9+GE9)*$IY9 + GB9*$IZ9)*$IS9,"-"),"-")</f>
        <v>-</v>
      </c>
      <c r="KY9" s="16" t="str">
        <f>IF($A9&lt;=①基本情報と建物情報の入力!$G$20, IF(①基本情報と建物情報の入力!$H31&gt;=2, ((FW9+FZ9+GF9)*$IY9 + GC9*$IZ9)*$IS9,"-"),"-")</f>
        <v>-</v>
      </c>
      <c r="KZ9" s="24" t="str">
        <f>IF($A9&lt;=①基本情報と建物情報の入力!$G$20, IF(①基本情報と建物情報の入力!$H31&gt;=3, ((FX9+GA9+GG9)*$IY9 + GD9*$IZ9)*$IS9,"-"),"-")</f>
        <v>-</v>
      </c>
      <c r="LA9" s="23" t="str">
        <f>IF($A9&lt;=①基本情報と建物情報の入力!$G$20, IF(①基本情報と建物情報の入力!$H31&gt;=1, (GH9+GK9+GN9+GQ9)*$IY9*$IT9,"-"),"-")</f>
        <v>-</v>
      </c>
      <c r="LB9" s="16" t="str">
        <f>IF($A9&lt;=①基本情報と建物情報の入力!$G$20, IF(①基本情報と建物情報の入力!$H31&gt;=2, (GI9+GL9+GO9+GR9)*$IY9*$IT9,"-"),"-")</f>
        <v>-</v>
      </c>
      <c r="LC9" s="24" t="str">
        <f>IF($A9&lt;=①基本情報と建物情報の入力!$G$20, IF(①基本情報と建物情報の入力!$H31&gt;=3, (GJ9+GM9+GP9+GS9)*$IY9*$IT9,"-"),"-")</f>
        <v>-</v>
      </c>
      <c r="LD9" s="23" t="str">
        <f>IF($A9&lt;=①基本情報と建物情報の入力!$G$20, IF(①基本情報と建物情報の入力!$H31&gt;=1, (GT9+GW9)*$IY9*$IU9/2,"-"),"-")</f>
        <v>-</v>
      </c>
      <c r="LE9" s="16" t="str">
        <f>IF($A9&lt;=①基本情報と建物情報の入力!$G$20, IF(①基本情報と建物情報の入力!$H31&gt;=2, (GU9+GX9)*$IY9*$IU9/2,"-"),"-")</f>
        <v>-</v>
      </c>
      <c r="LF9" s="24" t="str">
        <f>IF($A9&lt;=①基本情報と建物情報の入力!$G$20, IF(①基本情報と建物情報の入力!$H31&gt;=3, (GV9+GY9)*$IY9*$IU9/2,"-"),"-")</f>
        <v>-</v>
      </c>
      <c r="LG9" s="23" t="str">
        <f>IF($A9&lt;=①基本情報と建物情報の入力!$G$20, IF(①基本情報と建物情報の入力!$H31&gt;=1, (GZ9+HC9)*$JA9*$IV9/2 + (HF9+HI9)*$JA9*$IV9,"-"),"-")</f>
        <v>-</v>
      </c>
      <c r="LH9" s="16" t="str">
        <f>IF($A9&lt;=①基本情報と建物情報の入力!$G$20, IF(①基本情報と建物情報の入力!$H31&gt;=2, (HA9+HD9)*$JA9*$IV9/2 + (HG9+HJ9)*$JA9*$IV9,"-"),"-")</f>
        <v>-</v>
      </c>
      <c r="LI9" s="24" t="str">
        <f>IF($A9&lt;=①基本情報と建物情報の入力!$G$20, IF(①基本情報と建物情報の入力!$H31&gt;=3, (HB9+HE9)*$JA9*$IV9/2 + (HH9+HK9)*$JA9*$IV9,"-"),"-")</f>
        <v>-</v>
      </c>
      <c r="LJ9" s="23" t="str">
        <f>IF($A9&lt;=①基本情報と建物情報の入力!$G$20, IF(①基本情報と建物情報の入力!$H31&gt;=1, (HL9+HO9)*$IY9*$IW9/2 + (HR9+HU9)*$IY9*$IW9,"-"),"-")</f>
        <v>-</v>
      </c>
      <c r="LK9" s="16" t="str">
        <f>IF($A9&lt;=①基本情報と建物情報の入力!$G$20, IF(①基本情報と建物情報の入力!$H31&gt;=2, (HM9+HP9)*$IY9*$IW9/2 + (HS9+HV9)*$IY9*$IW9,"-"),"-")</f>
        <v>-</v>
      </c>
      <c r="LL9" s="24" t="str">
        <f>IF($A9&lt;=①基本情報と建物情報の入力!$G$20, IF(①基本情報と建物情報の入力!$H31&gt;=3, (HN9+HQ9)*$IY9*$IW9/2 + (HT9+HW9)*$IY9*$IW9,"-"),"-")</f>
        <v>-</v>
      </c>
      <c r="LM9" s="69"/>
      <c r="LN9" s="23" t="str">
        <f>IF($A9&lt;=①基本情報と建物情報の入力!$G$20, IF(①基本情報と建物情報の入力!$H31&gt;=1, SUM(JJ9,JD9,JY9,KB9,JM9,JV9,JG9,JP9,JS9)+SUM(KO9,KF9,LA9,KR9,KL9,KU9,LJ9,KI9,LD9,KX9,LG9),"-"),"-")</f>
        <v>-</v>
      </c>
      <c r="LO9" s="16" t="str">
        <f>IF($A9&lt;=①基本情報と建物情報の入力!$G$20, IF(①基本情報と建物情報の入力!$H31&gt;=2, SUM(JK9,JE9,JZ9,KC9,JN9,JW9,JH9,JQ9,JT9)+SUM(KP9,KG9,LB9,KS9,KM9,KV9,LK9,KJ9,LE9,KY9,LH9),"-"),"-")</f>
        <v>-</v>
      </c>
      <c r="LP9" s="24" t="str">
        <f>IF($A9&lt;=①基本情報と建物情報の入力!$G$20, IF(①基本情報と建物情報の入力!$H31&gt;=3, SUM(JL9,JF9,KA9,KD9,JO9,JX9,JI9,JR9,JU9)+SUM(KQ9,KH9,LC9,KT9,KN9,KW9,LL9,KK9,LF9,KZ9,LI9),"-"),"-")</f>
        <v>-</v>
      </c>
      <c r="LQ9" s="16" t="str">
        <f>IF($A9&lt;=①基本情報と建物情報の入力!$G$20, IF(①基本情報と建物情報の入力!$H31&gt;=1, ROUNDUP(LN9/HY9, 2),"-"),"-")</f>
        <v>-</v>
      </c>
      <c r="LR9" s="16" t="str">
        <f>IF($A9&lt;=①基本情報と建物情報の入力!$G$20, IF(①基本情報と建物情報の入力!$H31&gt;=2, ROUNDUP(LO9/HZ9, 2),"-"),"-")</f>
        <v>-</v>
      </c>
      <c r="LS9" s="16" t="str">
        <f>IF($A9&lt;=①基本情報と建物情報の入力!$G$20, IF(①基本情報と建物情報の入力!$H31&gt;=3, ROUNDUP(LP9/IA9, 2),"-"),"-")</f>
        <v>-</v>
      </c>
      <c r="LT9" s="69"/>
      <c r="LU9" s="16" t="str">
        <f>IF($A9&lt;=①基本情報と建物情報の入力!$G$20, 0.51,"-")</f>
        <v>-</v>
      </c>
      <c r="LV9" s="16" t="str">
        <f>IF($A9&lt;=①基本情報と建物情報の入力!$G$20, IF(①基本情報と建物情報の入力!$H31&gt;=1, ①基本情報と建物情報の入力!$H$68,"-"),"-")</f>
        <v>-</v>
      </c>
      <c r="LW9" s="69"/>
      <c r="LX9" s="223" t="str">
        <f>IF($A9&lt;=①基本情報と建物情報の入力!$G$20, 0.034*1*IC9, "-")</f>
        <v>-</v>
      </c>
      <c r="LY9" s="219" t="str">
        <f>IF($A9&lt;=①基本情報と建物情報の入力!$G$20, 0.034*1*IH9, "-")</f>
        <v>-</v>
      </c>
      <c r="LZ9" s="219" t="str">
        <f>IF($A9&lt;=①基本情報と建物情報の入力!$G$20, IF(①基本情報と建物情報の入力!$H31&gt;=1, $LU9*$LV9,"-"),"-")</f>
        <v>-</v>
      </c>
      <c r="MA9" s="219" t="str">
        <f>IF($A9&lt;=①基本情報と建物情報の入力!$G$20, IF(①基本情報と建物情報の入力!$H31&gt;=1, $LU9*$LV9,"-"),"-")</f>
        <v>-</v>
      </c>
      <c r="MB9" s="219" t="str">
        <f>IF($A9&lt;=①基本情報と建物情報の入力!$G$20, IF(①基本情報と建物情報の入力!$H31&gt;=1, $LU9*$LV9,"-"),"-")</f>
        <v>-</v>
      </c>
      <c r="MC9" s="219" t="str">
        <f>IF($A9&lt;=①基本情報と建物情報の入力!$G$20, IF(①基本情報と建物情報の入力!$H31&gt;=1, $LU9*$LV9,"-"),"-")</f>
        <v>-</v>
      </c>
      <c r="MD9" s="219" t="str">
        <f>IF($A9&lt;=①基本情報と建物情報の入力!$G$20, 0.034*1*IK9, "-")</f>
        <v>-</v>
      </c>
      <c r="ME9" s="219" t="str">
        <f>IF($A9&lt;=①基本情報と建物情報の入力!$G$20, 0.034*1*IE9, "-")</f>
        <v>-</v>
      </c>
      <c r="MF9" s="69"/>
      <c r="MG9" s="219" t="str">
        <f>IF($A9&lt;=①基本情報と建物情報の入力!$G$20, 0.034*1*IM9, "-")</f>
        <v>-</v>
      </c>
      <c r="MH9" s="219" t="str">
        <f>IF($A9&lt;=①基本情報と建物情報の入力!$G$20, 0.034*1*IN9, "-")</f>
        <v>-</v>
      </c>
      <c r="MI9" s="219" t="str">
        <f>IF($A9&lt;=①基本情報と建物情報の入力!$G$20, 0.034*1*IO9, "-")</f>
        <v>-</v>
      </c>
      <c r="MJ9" s="219" t="str">
        <f>IF($A9&lt;=①基本情報と建物情報の入力!$G$20, 0.034*1*IP9, "-")</f>
        <v>-</v>
      </c>
      <c r="MK9" s="219" t="str">
        <f>IF($A9&lt;=①基本情報と建物情報の入力!$G$20, 0.034*1*IQ9, "-")</f>
        <v>-</v>
      </c>
      <c r="ML9" s="219" t="str">
        <f>IF($A9&lt;=①基本情報と建物情報の入力!$G$20, 0.034*1*IR9, "-")</f>
        <v>-</v>
      </c>
      <c r="MM9" s="219" t="str">
        <f>IF($A9&lt;=①基本情報と建物情報の入力!$G$20, 0.034*1*IS9, "-")</f>
        <v>-</v>
      </c>
      <c r="MN9" s="219" t="str">
        <f>IF($A9&lt;=①基本情報と建物情報の入力!$G$20, 0.034*1*IT9, "-")</f>
        <v>-</v>
      </c>
      <c r="MO9" s="219" t="str">
        <f>IF($A9&lt;=①基本情報と建物情報の入力!$G$20, 0.034*1*IU9, "-")</f>
        <v>-</v>
      </c>
      <c r="MP9" s="219" t="str">
        <f>IF($A9&lt;=①基本情報と建物情報の入力!$G$20, 0.034*1*IV9, "-")</f>
        <v>-</v>
      </c>
      <c r="MQ9" s="224" t="str">
        <f>IF($A9&lt;=①基本情報と建物情報の入力!$G$20, 0.034*1*IW9, "-")</f>
        <v>-</v>
      </c>
      <c r="MR9" s="69"/>
      <c r="MS9" s="71" t="str">
        <f>IF($A9&lt;=①基本情報と建物情報の入力!$G$20, INDEX(方位係数!$B$7:$H$16, MATCH(MS$4, 方位係数!$A$7:$A$16,0), MATCH(①基本情報と建物情報の入力!$G$13, 方位係数!$B$6:$I$6,0)),"-")</f>
        <v>-</v>
      </c>
      <c r="MT9" s="71" t="str">
        <f>IF($A9&lt;=①基本情報と建物情報の入力!$G$20, INDEX(方位係数!$B$7:$H$16, MATCH(MT$4, 方位係数!$A$7:$A$16,0), MATCH(①基本情報と建物情報の入力!$G$13, 方位係数!$B$6:$I$6,0)),"-")</f>
        <v>-</v>
      </c>
      <c r="MU9" s="71" t="str">
        <f>IF($A9&lt;=①基本情報と建物情報の入力!$G$20, INDEX(方位係数!$B$7:$H$16, MATCH(MU$4, 方位係数!$A$7:$A$16,0), MATCH(①基本情報と建物情報の入力!$G$13, 方位係数!$B$6:$I$6,0)),"-")</f>
        <v>-</v>
      </c>
      <c r="MV9" s="71" t="str">
        <f>IF($A9&lt;=①基本情報と建物情報の入力!$G$20, INDEX(方位係数!$B$7:$H$16, MATCH(MV$4, 方位係数!$A$7:$A$16,0), MATCH(①基本情報と建物情報の入力!$G$13, 方位係数!$B$6:$I$6,0)),"-")</f>
        <v>-</v>
      </c>
      <c r="MW9" s="71" t="str">
        <f>IF($A9&lt;=①基本情報と建物情報の入力!$G$20, INDEX(方位係数!$B$7:$H$16, MATCH(MW$4, 方位係数!$A$7:$A$16,0), MATCH(①基本情報と建物情報の入力!$G$13, 方位係数!$B$6:$I$6,0)),"-")</f>
        <v>-</v>
      </c>
      <c r="MX9" s="71" t="str">
        <f>IF($A9&lt;=①基本情報と建物情報の入力!$G$20, INDEX(方位係数!$B$7:$H$16, MATCH(MX$4, 方位係数!$A$7:$A$16,0), MATCH(①基本情報と建物情報の入力!$G$13, 方位係数!$B$6:$I$6,0)),"-")</f>
        <v>-</v>
      </c>
      <c r="MY9" s="69"/>
      <c r="MZ9" s="23" t="str">
        <f>IF($A9&lt;=①基本情報と建物情報の入力!$G$20, IF(①基本情報と建物情報の入力!$H31&gt;=1, W9*$MW9*$LX9,"-"),"-")</f>
        <v>-</v>
      </c>
      <c r="NA9" s="16" t="str">
        <f>IF($A9&lt;=①基本情報と建物情報の入力!$G$20, IF(①基本情報と建物情報の入力!$H31&gt;=2, X9*$MW9*$LX9,"-"),"-")</f>
        <v>-</v>
      </c>
      <c r="NB9" s="24" t="str">
        <f>IF($A9&lt;=①基本情報と建物情報の入力!$G$20, IF(①基本情報と建物情報の入力!$H31&gt;=3, Y9*$MW9*$LX9,"-"),"-")</f>
        <v>-</v>
      </c>
      <c r="NC9" s="23" t="str">
        <f>IF($A9&lt;=①基本情報と建物情報の入力!$G$20, IF(①基本情報と建物情報の入力!$H31&gt;=1, (BB9*$MS9+BE9*$MT9+BH9*$MU9+BK9*$MV9)*$LY9,"-"),"-")</f>
        <v>-</v>
      </c>
      <c r="ND9" s="16" t="str">
        <f>IF($A9&lt;=①基本情報と建物情報の入力!$G$20, IF(①基本情報と建物情報の入力!$H31&gt;=2, (BC9*$MS9+BF9*$MT9+BI9*$MU9+BL9*$MV9)*$LY9,"-"),"-")</f>
        <v>-</v>
      </c>
      <c r="NE9" s="24" t="str">
        <f>IF($A9&lt;=①基本情報と建物情報の入力!$G$20, IF(①基本情報と建物情報の入力!$H31&gt;=3, (BD9*$MS9+BG9*$MT9+BJ9*$MU9+BM9*$MV9)*$LY9,"-"),"-")</f>
        <v>-</v>
      </c>
      <c r="NF9" s="23" t="str">
        <f>IF($A9&lt;=①基本情報と建物情報の入力!$G$20, IF(①基本情報と建物情報の入力!$H31&gt;=1, AD9*$MS9*$LZ9+AG9*$MT9*$MA9+AJ9*$MU9*$MB9+AM9*$MV9*$MC9,"-"),"-")</f>
        <v>-</v>
      </c>
      <c r="NG9" s="16" t="str">
        <f>IF($A9&lt;=①基本情報と建物情報の入力!$G$20, IF(①基本情報と建物情報の入力!$H31&gt;=2, AE9*$MS9*$LZ9+AH9*$MT9*$MA9+AK9*$MU9*$MB9+AN9*$MV9*$MC9,"-"),"-")</f>
        <v>-</v>
      </c>
      <c r="NH9" s="24" t="str">
        <f>IF($A9&lt;=①基本情報と建物情報の入力!$G$20, IF(①基本情報と建物情報の入力!$H31&gt;=3, AF9*$MS9*$LZ9+AI9*$MT9*$MA9+AL9*$MU9*$MB9+AO9*$MV9*$MC9,"-"),"-")</f>
        <v>-</v>
      </c>
      <c r="NI9" s="23" t="str">
        <f>IF($A9&lt;=①基本情報と建物情報の入力!$G$20, IF(①基本情報と建物情報の入力!$H31&gt;=1, (AP9*MS9+AS9*MT9+AV9*MU9+AY9*$MV9)*$MD9,"-"),"-")</f>
        <v>-</v>
      </c>
      <c r="NJ9" s="16" t="str">
        <f>IF($A9&lt;=①基本情報と建物情報の入力!$G$20, IF(①基本情報と建物情報の入力!$H31&gt;=2, (AQ9*MS9+AT9*MT9+AW9*MU9+AZ9*$MV9)*$MD9,"-"),"-")</f>
        <v>-</v>
      </c>
      <c r="NK9" s="24" t="str">
        <f>IF($A9&lt;=①基本情報と建物情報の入力!$G$20, IF(①基本情報と建物情報の入力!$H31&gt;=3, (AR9*MS9+AU9*MT9+AX9*MU9+BA9*$MV9)*$MD9,"-"),"-")</f>
        <v>-</v>
      </c>
      <c r="NL9" s="23" t="str">
        <f>IF($A9&lt;=①基本情報と建物情報の入力!$G$20, IF(①基本情報と建物情報の入力!$H31&gt;=1, Z9*$MX9*$ME9,"-"),"-")</f>
        <v>-</v>
      </c>
      <c r="NM9" s="16" t="str">
        <f>IF($A9&lt;=①基本情報と建物情報の入力!$G$20, IF(①基本情報と建物情報の入力!$H31&gt;=2, AA9*$MX9*$ME9,"-"),"-")</f>
        <v>-</v>
      </c>
      <c r="NN9" s="24" t="str">
        <f>IF($A9&lt;=①基本情報と建物情報の入力!$G$20, IF(①基本情報と建物情報の入力!$H31&gt;=3, AB9*$MX9*$ME9,"-"),"-")</f>
        <v>-</v>
      </c>
      <c r="NO9" s="69"/>
      <c r="NP9" s="23" t="str">
        <f>IF($A9&lt;=①基本情報と建物情報の入力!$G$20, IF(①基本情報と建物情報の入力!$H31&gt;=1, (CJ9*($MW9+$MS9)/2+CM9*($MW9+$MT9)/2+CP9*($MW9+$MU9)/2+CS9*($MW9+$MV9)/2)*$MG9,"-"),"-")</f>
        <v>-</v>
      </c>
      <c r="NQ9" s="16" t="str">
        <f>IF($A9&lt;=①基本情報と建物情報の入力!$G$20, IF(①基本情報と建物情報の入力!$H31&gt;=2, (CK9*($MW9+$MS9)/2+CN9*($MW9+$MT9)/2+CQ9*($MW9+$MU9)/2+CT9*($MW9+$MV9)/2)*$MG9,"-"),"-")</f>
        <v>-</v>
      </c>
      <c r="NR9" s="24" t="str">
        <f>IF($A9&lt;=①基本情報と建物情報の入力!$G$20, IF(①基本情報と建物情報の入力!$H31&gt;=3, (CL9*($MW9+$MS9)/2+CO9*($MW9+$MT9)/2+CR9*($MW9+$MU9)/2+CU9*($MW9+$MV9)/2)*$MG9,"-"),"-")</f>
        <v>-</v>
      </c>
      <c r="NS9" s="23" t="str">
        <f>IF($A9&lt;=①基本情報と建物情報の入力!$G$20, IF(①基本情報と建物情報の入力!$H31&gt;=1, (CV9*($MW9+$MS9)/2+CY9*($MW9+$MS9)/2)*$MH9/2,"-"),"-")</f>
        <v>-</v>
      </c>
      <c r="NT9" s="16" t="str">
        <f>IF($A9&lt;=①基本情報と建物情報の入力!$G$20, IF(①基本情報と建物情報の入力!$H31&gt;=2, (CW9*($MW9+$MS9)/2+CZ9*($MW9+$MS9)/2)*$MH9/2,"-"),"-")</f>
        <v>-</v>
      </c>
      <c r="NU9" s="24" t="str">
        <f>IF($A9&lt;=①基本情報と建物情報の入力!$G$20, IF(①基本情報と建物情報の入力!$H31&gt;=3, (CX9*($MW9+$MS9)/2+DA9*($MW9+$MS9)/2)*$MH9/2,"-"),"-")</f>
        <v>-</v>
      </c>
      <c r="NV9" s="23" t="str">
        <f>IF($A9&lt;=①基本情報と建物情報の入力!$G$20, IF(①基本情報と建物情報の入力!$H31&gt;=1, (DB9+DE9)*$MW9*$MI9/2 + (DH9+DK9)*$MW9*$MI9,"-"),"-")</f>
        <v>-</v>
      </c>
      <c r="NW9" s="16" t="str">
        <f>IF($A9&lt;=①基本情報と建物情報の入力!$G$20, IF(①基本情報と建物情報の入力!$H31&gt;=2, (DC9+DF9)*$MW9*$MI9/2 + (DI9+DL9)*$MW9*$MI9,"-"),"-")</f>
        <v>-</v>
      </c>
      <c r="NX9" s="24" t="str">
        <f>IF($A9&lt;=①基本情報と建物情報の入力!$G$20, IF(①基本情報と建物情報の入力!$H31&gt;=3, (DD9+DG9)*$MW9*$MI9/2 + (DJ9+DM9)*$MW9*$MI9,"-"),"-")</f>
        <v>-</v>
      </c>
      <c r="NY9" s="23" t="str">
        <f>IF($A9&lt;=①基本情報と建物情報の入力!$G$20, IF(①基本情報と建物情報の入力!$H31&gt;=1, (DN9*($MS9+$MT9)/2 +DW9*($MV9+$MS9)/2 + DQ9*($MT9+$MU9)/2 + DT9*($MU9+$MV9)/2)*$MJ9,"-"),"-")</f>
        <v>-</v>
      </c>
      <c r="NZ9" s="16" t="str">
        <f>IF($A9&lt;=①基本情報と建物情報の入力!$G$20, IF(①基本情報と建物情報の入力!$H31&gt;=2, (DO9*($MS9+$MT9)/2 +DX9*($MV9+$MS9)/2 + DR9*($MT9+$MU9)/2 + DU9*($MU9+$MV9)/2)*$MJ9,"-"),"-")</f>
        <v>-</v>
      </c>
      <c r="OA9" s="24" t="str">
        <f>IF($A9&lt;=①基本情報と建物情報の入力!$G$20, IF(①基本情報と建物情報の入力!$H31&gt;=3, (DP9*($MS9+$MT9)/2 +DY9*($MV9+$MS9)/2 + DS9*($MT9+$MU9)/2 + DV9*($MU9+$MV9)/2)*$MJ9,"-"),"-")</f>
        <v>-</v>
      </c>
      <c r="OB9" s="23" t="str">
        <f>IF($A9&lt;=①基本情報と建物情報の入力!$G$20, IF(①基本情報と建物情報の入力!$H31&gt;=1, ((DZ9+EC9)*$MS9+(EF9+EI9)*$MU9)*$MK9/2 + (EL9*$MS9+EO9*$MT9+ER9*$MU9+EU9*$MV9)*$MK9,"-"),"-")</f>
        <v>-</v>
      </c>
      <c r="OC9" s="16" t="str">
        <f>IF($A9&lt;=①基本情報と建物情報の入力!$G$20, IF(①基本情報と建物情報の入力!$H31&gt;=2, ((EA9+ED9)*$MS9+(EG9+EJ9)*$MU9)*$MK9/2 + (EM9*$MS9+EP9*$MT9+ES9*$MU9+EV9*$MV9)*$MK9,"-"),"-")</f>
        <v>-</v>
      </c>
      <c r="OD9" s="24" t="str">
        <f>IF($A9&lt;=①基本情報と建物情報の入力!$G$20, IF(①基本情報と建物情報の入力!$H31&gt;=3, ((EB9+EE9)*$MS9+(EH9+EK9)*$MU9)*$MK9/2 + (EN9*$MS9+EQ9*$MT9+ET9*$MU9+EW9*$MV9)*$MK9,"-"),"-")</f>
        <v>-</v>
      </c>
      <c r="OE9" s="23" t="str">
        <f>IF($A9&lt;=①基本情報と建物情報の入力!$G$20, IF(①基本情報と建物情報の入力!$H31&gt;=1, ((EX9+FA9)*$MS9+(FD9+FG9)*$MT9+ (FJ9+FM9)*$MU9 +(FP9+FS9)*$MV9)*$ML9/2,"-"),"-")</f>
        <v>-</v>
      </c>
      <c r="OF9" s="16" t="str">
        <f>IF($A9&lt;=①基本情報と建物情報の入力!$G$20, IF(①基本情報と建物情報の入力!$H31&gt;=2, ((EY9+FB9)*$MS9+(FE9+FH9)*$MT9+ (FK9+FN9)*$MU9 +(FQ9+FT9)*$MV9)*$ML9/2,"-"),"-")</f>
        <v>-</v>
      </c>
      <c r="OG9" s="24" t="str">
        <f>IF($A9&lt;=①基本情報と建物情報の入力!$G$20, IF(①基本情報と建物情報の入力!$H31&gt;=3, ((EZ9+FC9)*$MS9+(FF9+FI9)*$MT9+ (FL9+FO9)*$MU9 +(FR9+FU9)*$MV9)*$ML9/2,"-"),"-")</f>
        <v>-</v>
      </c>
      <c r="OH9" s="16" t="str">
        <f>IF($A9&lt;=①基本情報と建物情報の入力!$G$20, IF(①基本情報と建物情報の入力!$H31&gt;=1, (FV9*$MS9/2+FY9*$MT9/2+GB9*$MU9/2+GE9*$MV9/2)*$MM9,"-"),"-")</f>
        <v>-</v>
      </c>
      <c r="OI9" s="16" t="str">
        <f>IF($A9&lt;=①基本情報と建物情報の入力!$G$20, IF(①基本情報と建物情報の入力!$H31&gt;=2, (FW9*$MS9/2+FZ9*$MT9/2+GC9*$MU9/2+GF9*$MV9/2)*$MM9,"-"),"-")</f>
        <v>-</v>
      </c>
      <c r="OJ9" s="16" t="str">
        <f>IF($A9&lt;=①基本情報と建物情報の入力!$G$20, IF(①基本情報と建物情報の入力!$H31&gt;=3, (FX9*$MS9/2+GA9*$MT9/2+GD9*$MU9/2+GG9*$MV9/2)*$MM9,"-"),"-")</f>
        <v>-</v>
      </c>
      <c r="OK9" s="23" t="str">
        <f>IF($A9&lt;=①基本情報と建物情報の入力!$G$20, IF(①基本情報と建物情報の入力!$H31&gt;=1, (GH9*($MS9+$MX9)/2+GK9*($MT9+$MX9)/2+GN9*($MU9+$MX9)/2+GQ9*($MV9+$MX9)/2)*$MN9,"-"),"-")</f>
        <v>-</v>
      </c>
      <c r="OL9" s="16" t="str">
        <f>IF($A9&lt;=①基本情報と建物情報の入力!$G$20, IF(①基本情報と建物情報の入力!$H31&gt;=2, (GI9*($MS9+$MX9)/2+GL9*($MT9+$MX9)/2+GO9*($MU9+$MX9)/2+GR9*($MV9+$MX9)/2)*$MN9,"-"),"-")</f>
        <v>-</v>
      </c>
      <c r="OM9" s="24" t="str">
        <f>IF($A9&lt;=①基本情報と建物情報の入力!$G$20, IF(①基本情報と建物情報の入力!$H31&gt;=3, (GJ9*($MS9+$MX9)/2+GM9*($MT9+$MX9)/2+GP9*($MU9+$MX9)/2+GS9*($MV9+$MX9)/2)*$MN9,"-"),"-")</f>
        <v>-</v>
      </c>
      <c r="ON9" s="23" t="str">
        <f>IF($A9&lt;=①基本情報と建物情報の入力!$G$20, IF(①基本情報と建物情報の入力!$H31&gt;=1, (GT9+GW9)*($MS9+$MX9)/2*$MO9/2,"-"),"-")</f>
        <v>-</v>
      </c>
      <c r="OO9" s="16" t="str">
        <f>IF($A9&lt;=①基本情報と建物情報の入力!$G$20, IF(①基本情報と建物情報の入力!$H31&gt;=2, (GU9+GX9)*($MS9+$MX9)/2*$MO9/2,"-"),"-")</f>
        <v>-</v>
      </c>
      <c r="OP9" s="24" t="str">
        <f>IF($A9&lt;=①基本情報と建物情報の入力!$G$20, IF(①基本情報と建物情報の入力!$H31&gt;=3, (GV9+GY9)*($MS9+$MX9)/2*$MO9/2,"-"),"-")</f>
        <v>-</v>
      </c>
      <c r="OQ9" s="23" t="str">
        <f>IF($A9&lt;=①基本情報と建物情報の入力!$G$20, IF(①基本情報と建物情報の入力!$H31&gt;=1, (HL9+HO9)*$MX9*$MQ9/2 + (HR9+HU9)*$MX9*$MQ9,"-"),"-")</f>
        <v>-</v>
      </c>
      <c r="OR9" s="16" t="str">
        <f>IF($A9&lt;=①基本情報と建物情報の入力!$G$20, IF(①基本情報と建物情報の入力!$H31&gt;=2, (HM9+HP9)*$MX9*$MQ9/2 + (HS9+HV9)*$MX9*$MQ9,"-"),"-")</f>
        <v>-</v>
      </c>
      <c r="OS9" s="24" t="str">
        <f>IF($A9&lt;=①基本情報と建物情報の入力!$G$20, IF(①基本情報と建物情報の入力!$H31&gt;=3, (HN9+HQ9)*$MX9*$MQ9/2 + (HT9+HW9)*$MX9*$MQ9,"-"),"-")</f>
        <v>-</v>
      </c>
      <c r="OT9" s="16" t="str">
        <f>IF($A9&lt;=①基本情報と建物情報の入力!$G$20, IF(①基本情報と建物情報の入力!$H31&gt;=1, SUM(MZ9,NC9,NF9,NI9,NL9)+SUM(NP9,NS9,NV9,NY9,OB9,OE9,OH9,OK9,ON9,OQ9), "-"), "-")</f>
        <v>-</v>
      </c>
      <c r="OU9" s="16" t="str">
        <f>IF($A9&lt;=①基本情報と建物情報の入力!$G$20, IF(①基本情報と建物情報の入力!$H31&gt;=2, SUM(NA9,ND9,NG9,NJ9,NM9)+SUM(NQ9,NT9,NW9,NZ9,OC9,OF9,OI9,OL9,OO9,OR9), "-"), "-")</f>
        <v>-</v>
      </c>
      <c r="OV9" s="16" t="str">
        <f>IF($A9&lt;=①基本情報と建物情報の入力!$G$20, IF(①基本情報と建物情報の入力!$H31&gt;=3, SUM(NB9,NE9,NH9,NK9,NN9)+SUM(NR9,NU9,NX9,OA9,OD9,OG9,OJ9,OM9,OP9,OS9), "-"), "-")</f>
        <v>-</v>
      </c>
      <c r="OW9" s="84" t="str">
        <f>IF($A9&lt;=①基本情報と建物情報の入力!$G$20, IF(①基本情報と建物情報の入力!$H31&gt;=1, ROUNDUP(OT9/HY9*100, 1),"-"),"-")</f>
        <v>-</v>
      </c>
      <c r="OX9" s="85" t="str">
        <f>IF($A9&lt;=①基本情報と建物情報の入力!$G$20, IF(①基本情報と建物情報の入力!$H31&gt;=2, ROUNDUP(OU9/HZ9*100, 1),"-"),"-")</f>
        <v>-</v>
      </c>
      <c r="OY9" s="85" t="str">
        <f>IF($A9&lt;=①基本情報と建物情報の入力!$G$20, IF(①基本情報と建物情報の入力!$H31&gt;=3, ROUNDUP(OV9/IA9*100, 1),"-"),"-")</f>
        <v>-</v>
      </c>
      <c r="OZ9" s="69"/>
      <c r="PA9" s="223" t="str">
        <f>IF($A9&lt;=①基本情報と建物情報の入力!$G$20, 0.93,"-")</f>
        <v>-</v>
      </c>
      <c r="PB9" s="224" t="str">
        <f>IF($A9&lt;=①基本情報と建物情報の入力!$G$20, IF(①基本情報と建物情報の入力!$H31&gt;=1, ①基本情報と建物情報の入力!$H$69,"-"),"-")</f>
        <v>-</v>
      </c>
      <c r="PC9" s="219" t="str">
        <f>IF($A9&lt;=①基本情報と建物情報の入力!$G$20, 0.034*1*IC9, "-")</f>
        <v>-</v>
      </c>
      <c r="PD9" s="219" t="str">
        <f>IF($A9&lt;=①基本情報と建物情報の入力!$G$20, 0.034*1*IH9, "-")</f>
        <v>-</v>
      </c>
      <c r="PE9" s="219" t="str">
        <f>IF($A9&lt;=①基本情報と建物情報の入力!$G$20, IF(①基本情報と建物情報の入力!$H31&gt;=1, $PA9*$PB9,"-"),"-")</f>
        <v>-</v>
      </c>
      <c r="PF9" s="219" t="str">
        <f>IF($A9&lt;=①基本情報と建物情報の入力!$G$20, IF(①基本情報と建物情報の入力!$H31&gt;=1, $PA9*$PB9,"-"),"-")</f>
        <v>-</v>
      </c>
      <c r="PG9" s="219" t="str">
        <f>IF($A9&lt;=①基本情報と建物情報の入力!$G$20, IF(①基本情報と建物情報の入力!$H31&gt;=1, $PA9*$PB9,"-"),"-")</f>
        <v>-</v>
      </c>
      <c r="PH9" s="219" t="str">
        <f>IF($A9&lt;=①基本情報と建物情報の入力!$G$20, IF(①基本情報と建物情報の入力!$H31&gt;=1, $PA9*$PB9,"-"),"-")</f>
        <v>-</v>
      </c>
      <c r="PI9" s="219" t="str">
        <f>IF($A9&lt;=①基本情報と建物情報の入力!$G$20, 0.034*1*IK9, "-")</f>
        <v>-</v>
      </c>
      <c r="PJ9" s="219" t="str">
        <f>IF($A9&lt;=①基本情報と建物情報の入力!$G$20, 0.034*1*IE9, "-")</f>
        <v>-</v>
      </c>
      <c r="PK9" s="69"/>
      <c r="PL9" s="219" t="str">
        <f>IF($A9&lt;=①基本情報と建物情報の入力!$G$20, 0.034*1*IM9, "-")</f>
        <v>-</v>
      </c>
      <c r="PM9" s="219" t="str">
        <f>IF($A9&lt;=①基本情報と建物情報の入力!$G$20, 0.034*1*IN9, "-")</f>
        <v>-</v>
      </c>
      <c r="PN9" s="219" t="str">
        <f>IF($A9&lt;=①基本情報と建物情報の入力!$G$20, 0.034*1*IO9, "-")</f>
        <v>-</v>
      </c>
      <c r="PO9" s="219" t="str">
        <f>IF($A9&lt;=①基本情報と建物情報の入力!$G$20, 0.034*1*IP9, "-")</f>
        <v>-</v>
      </c>
      <c r="PP9" s="219" t="str">
        <f>IF($A9&lt;=①基本情報と建物情報の入力!$G$20, 0.034*1*IQ9, "-")</f>
        <v>-</v>
      </c>
      <c r="PQ9" s="219" t="str">
        <f>IF($A9&lt;=①基本情報と建物情報の入力!$G$20, 0.034*1*IR9, "-")</f>
        <v>-</v>
      </c>
      <c r="PR9" s="219" t="str">
        <f>IF($A9&lt;=①基本情報と建物情報の入力!$G$20, 0.034*1*IS9, "-")</f>
        <v>-</v>
      </c>
      <c r="PS9" s="219" t="str">
        <f>IF($A9&lt;=①基本情報と建物情報の入力!$G$20, 0.034*1*IT9, "-")</f>
        <v>-</v>
      </c>
      <c r="PT9" s="219" t="str">
        <f>IF($A9&lt;=①基本情報と建物情報の入力!$G$20, 0.034*1*IU9, "-")</f>
        <v>-</v>
      </c>
      <c r="PU9" s="219" t="str">
        <f>IF($A9&lt;=①基本情報と建物情報の入力!$G$20, 0.034*1*IV9, "-")</f>
        <v>-</v>
      </c>
      <c r="PV9" s="219" t="str">
        <f>IF($A9&lt;=①基本情報と建物情報の入力!$G$20, 0.034*1*IW9, "-")</f>
        <v>-</v>
      </c>
      <c r="PW9" s="69"/>
      <c r="PX9" s="72" t="str">
        <f>IF($A9&lt;=①基本情報と建物情報の入力!$G$20, INDEX(方位係数!$B$21:$I$30, MATCH(PX$4, 方位係数!$A$21:$A$30,0), MATCH(①基本情報と建物情報の入力!$G$13, 方位係数!$B$20:$I$20,0)),"-")</f>
        <v>-</v>
      </c>
      <c r="PY9" s="71" t="str">
        <f>IF($A9&lt;=①基本情報と建物情報の入力!$G$20, INDEX(方位係数!$B$21:$I$30, MATCH(PY$4, 方位係数!$A$21:$A$30,0), MATCH(①基本情報と建物情報の入力!$G$13, 方位係数!$B$20:$I$20,0)),"-")</f>
        <v>-</v>
      </c>
      <c r="PZ9" s="71" t="str">
        <f>IF($A9&lt;=①基本情報と建物情報の入力!$G$20, INDEX(方位係数!$B$21:$I$30, MATCH(PZ$4, 方位係数!$A$21:$A$30,0), MATCH(①基本情報と建物情報の入力!$G$13, 方位係数!$B$20:$I$20,0)),"-")</f>
        <v>-</v>
      </c>
      <c r="QA9" s="71" t="str">
        <f>IF($A9&lt;=①基本情報と建物情報の入力!$G$20, INDEX(方位係数!$B$21:$I$30, MATCH(QA$4, 方位係数!$A$21:$A$30,0), MATCH(①基本情報と建物情報の入力!$G$13, 方位係数!$B$20:$I$20,0)),"-")</f>
        <v>-</v>
      </c>
      <c r="QB9" s="71" t="str">
        <f>IF($A9&lt;=①基本情報と建物情報の入力!$G$20, INDEX(方位係数!$B$21:$I$30, MATCH(QB$4, 方位係数!$A$21:$A$30,0), MATCH(①基本情報と建物情報の入力!$G$13, 方位係数!$B$20:$I$20,0)),"-")</f>
        <v>-</v>
      </c>
      <c r="QC9" s="71" t="str">
        <f>IF($A9&lt;=①基本情報と建物情報の入力!$G$20, INDEX(方位係数!$B$21:$I$30, MATCH(QC$4, 方位係数!$A$21:$A$30,0), MATCH(①基本情報と建物情報の入力!$G$13, 方位係数!$B$20:$I$20,0)),"-")</f>
        <v>-</v>
      </c>
      <c r="QD9" s="69"/>
      <c r="QE9" s="223" t="str">
        <f>IF($A9&lt;=①基本情報と建物情報の入力!$G$20, IF(①基本情報と建物情報の入力!$H31&gt;=1, W9*$QB9*$PC9,"-"),"-")</f>
        <v>-</v>
      </c>
      <c r="QF9" s="219" t="str">
        <f>IF($A9&lt;=①基本情報と建物情報の入力!$G$20, IF(①基本情報と建物情報の入力!$H31&gt;=2, X9*$QB9*$PC9,"-"),"-")</f>
        <v>-</v>
      </c>
      <c r="QG9" s="219" t="str">
        <f>IF($A9&lt;=①基本情報と建物情報の入力!$G$20, IF(①基本情報と建物情報の入力!$H31&gt;=3, Y9*$QB9*$PC9,"-"),"-")</f>
        <v>-</v>
      </c>
      <c r="QH9" s="223" t="str">
        <f>IF($A9&lt;=①基本情報と建物情報の入力!$G$20, IF(①基本情報と建物情報の入力!$H31&gt;=1, (BB9*$PX9+BE9*$PY9+BH9*$PZ9+BK9*$QA9)*$PD9,"-"),"-")</f>
        <v>-</v>
      </c>
      <c r="QI9" s="219" t="str">
        <f>IF($A9&lt;=①基本情報と建物情報の入力!$G$20, IF(①基本情報と建物情報の入力!$H31&gt;=2, (BC9*$PX9+BF9*$PY9+BI9*$PZ9+BL9*$QA9)*$PD9,"-"),"-")</f>
        <v>-</v>
      </c>
      <c r="QJ9" s="224" t="str">
        <f>IF($A9&lt;=①基本情報と建物情報の入力!$G$20, IF(①基本情報と建物情報の入力!$H31&gt;=3, (BD9*$PX9+BG9*$PY9+BJ9*$PZ9+BM9*$QA9)*$PD9,"-"),"-")</f>
        <v>-</v>
      </c>
      <c r="QK9" s="223" t="str">
        <f>IF($A9&lt;=①基本情報と建物情報の入力!$G$20, IF(①基本情報と建物情報の入力!$H31&gt;=1, AD9*$PX9*$PE9+AG9*$PY9*$PF9+AJ9*$PZ9*$PG9+AM9*$QA9*$PH9,"-"),"-")</f>
        <v>-</v>
      </c>
      <c r="QL9" s="219" t="str">
        <f>IF($A9&lt;=①基本情報と建物情報の入力!$G$20, IF(①基本情報と建物情報の入力!$H31&gt;=2, AE9*$PX9*$PE9+AH9*$PY9*$PF9+AK9*$PZ9*$PG9+AN9*$QA9*$PH9,"-"),"-")</f>
        <v>-</v>
      </c>
      <c r="QM9" s="224" t="str">
        <f>IF($A9&lt;=①基本情報と建物情報の入力!$G$20, IF(①基本情報と建物情報の入力!$H31&gt;=3, AF9*$PX9*$PE9+AI9*$PY9*$PF9+AL9*$PZ9*$PG9+AO9*$QA9*$PH9,"-"),"-")</f>
        <v>-</v>
      </c>
      <c r="QN9" s="223" t="str">
        <f>IF($A9&lt;=①基本情報と建物情報の入力!$G$20, IF(①基本情報と建物情報の入力!$H31&gt;=1, (AP9*PX9+AS9*PY9+AV9*PZ9+AY9*$QA9)*$PI9,"-"),"-")</f>
        <v>-</v>
      </c>
      <c r="QO9" s="219" t="str">
        <f>IF($A9&lt;=①基本情報と建物情報の入力!$G$20, IF(①基本情報と建物情報の入力!$H31&gt;=2, (AQ9*PX9+AT9*PY9+AW9*PZ9+AZ9*$QA9)*$PI9,"-"),"-")</f>
        <v>-</v>
      </c>
      <c r="QP9" s="224" t="str">
        <f>IF($A9&lt;=①基本情報と建物情報の入力!$G$20, IF(①基本情報と建物情報の入力!$H31&gt;=3, (AR9*PX9+AU9*PY9+AX9*PZ9+BA9*$QA9)*$PI9,"-"),"-")</f>
        <v>-</v>
      </c>
      <c r="QQ9" s="223" t="str">
        <f>IF($A9&lt;=①基本情報と建物情報の入力!$G$20, IF(①基本情報と建物情報の入力!$H31&gt;=1, Z9*$QC9*$PJ9,"-"),"-")</f>
        <v>-</v>
      </c>
      <c r="QR9" s="219" t="str">
        <f>IF($A9&lt;=①基本情報と建物情報の入力!$G$20, IF(①基本情報と建物情報の入力!$H31&gt;=2, AA9*$QC9*$PJ9,"-"),"-")</f>
        <v>-</v>
      </c>
      <c r="QS9" s="224" t="str">
        <f>IF($A9&lt;=①基本情報と建物情報の入力!$G$20, IF(①基本情報と建物情報の入力!$H31&gt;=3, AB9*$QC9*$PJ9,"-"),"-")</f>
        <v>-</v>
      </c>
      <c r="QT9" s="69"/>
      <c r="QU9" s="223" t="str">
        <f>IF($A9&lt;=①基本情報と建物情報の入力!$G$20, IF(①基本情報と建物情報の入力!$H31&gt;=1, (CJ9*($QB9+$PX9)/2+CM9*($QB9+$PY9)/2+CP9*($QB9+$PZ9)/2+CS9*($QB9+$QA9)/2)*$PL9,"-"),"-")</f>
        <v>-</v>
      </c>
      <c r="QV9" s="219" t="str">
        <f>IF($A9&lt;=①基本情報と建物情報の入力!$G$20, IF(①基本情報と建物情報の入力!$H31&gt;=2, (CK9*($QB9+$PX9)/2+CN9*($QB9+$PY9)/2+CQ9*($QB9+$PZ9)/2+CT9*($QB9+$QA9)/2)*$PL9,"-"),"-")</f>
        <v>-</v>
      </c>
      <c r="QW9" s="224" t="str">
        <f>IF($A9&lt;=①基本情報と建物情報の入力!$G$20, IF(①基本情報と建物情報の入力!$H31&gt;=3, (CL9*($QB9+$PX9)/2+CO9*($QB9+$PY9)/2+CR9*($QB9+$PZ9)/2+CU9*($QB9+$QA9)/2)*$PL9,"-"),"-")</f>
        <v>-</v>
      </c>
      <c r="QX9" s="223" t="str">
        <f>IF($A9&lt;=①基本情報と建物情報の入力!$G$20, IF(①基本情報と建物情報の入力!$H31&gt;=1, (CV9*($QB9+$PX9)/2+CY9*($QB9+$PX9)/2)*$PM9/2,"-"),"-")</f>
        <v>-</v>
      </c>
      <c r="QY9" s="219" t="str">
        <f>IF($A9&lt;=①基本情報と建物情報の入力!$G$20, IF(①基本情報と建物情報の入力!$H31&gt;=2, (CW9*($QB9+$PX9)/2+CZ9*($QB9+$PX9)/2)*$PM9/2,"-"),"-")</f>
        <v>-</v>
      </c>
      <c r="QZ9" s="224" t="str">
        <f>IF($A9&lt;=①基本情報と建物情報の入力!$G$20, IF(①基本情報と建物情報の入力!$H31&gt;=3, (CX9*($QB9+$PX9)/2+DA9*($QB9+$PX9)/2)*$PM9/2,"-"),"-")</f>
        <v>-</v>
      </c>
      <c r="RA9" s="223" t="str">
        <f>IF($A9&lt;=①基本情報と建物情報の入力!$G$20, IF(①基本情報と建物情報の入力!$H31&gt;=1, (DB9+DE9)*$QB9*$PN9/2 + (DH9+DK9)*$QB9*$PN9,"-"),"-")</f>
        <v>-</v>
      </c>
      <c r="RB9" s="219" t="str">
        <f>IF($A9&lt;=①基本情報と建物情報の入力!$G$20, IF(①基本情報と建物情報の入力!$H31&gt;=2, (DC9+DF9)*$QB9*$PN9/2 + (DI9+DL9)*$QB9*$PN9,"-"),"-")</f>
        <v>-</v>
      </c>
      <c r="RC9" s="224" t="str">
        <f>IF($A9&lt;=①基本情報と建物情報の入力!$G$20, IF(①基本情報と建物情報の入力!$H31&gt;=3, (DD9+DG9)*$QB9*$PN9/2 + (DJ9+DM9)*$QB9*$PN9,"-"),"-")</f>
        <v>-</v>
      </c>
      <c r="RD9" s="223" t="str">
        <f>IF($A9&lt;=①基本情報と建物情報の入力!$G$20, IF(①基本情報と建物情報の入力!$H31&gt;=1, (DN9*($PX9+$PY9)/2 +DW9*($QA9+$PX9)/2 + DQ9*($PY9+$PZ9)/2 + DT9*($PZ9+$QA9)/2)*$PO9,"-"),"-")</f>
        <v>-</v>
      </c>
      <c r="RE9" s="219" t="str">
        <f>IF($A9&lt;=①基本情報と建物情報の入力!$G$20, IF(①基本情報と建物情報の入力!$H31&gt;=2, (DO9*($PX9+$PY9)/2 +DX9*($QA9+$PX9)/2 + DR9*($PY9+$PZ9)/2 + DU9*($PZ9+$QA9)/2)*$PO9,"-"),"-")</f>
        <v>-</v>
      </c>
      <c r="RF9" s="224" t="str">
        <f>IF($A9&lt;=①基本情報と建物情報の入力!$G$20, IF(①基本情報と建物情報の入力!$H31&gt;=3, (DP9*($PX9+$PY9)/2 +DY9*($QA9+$PX9)/2 + DS9*($PY9+$PZ9)/2 + DV9*($PZ9+$QA9)/2)*$PO9,"-"),"-")</f>
        <v>-</v>
      </c>
      <c r="RG9" s="223" t="str">
        <f>IF($A9&lt;=①基本情報と建物情報の入力!$G$20, IF(①基本情報と建物情報の入力!$H31&gt;=1, ((DZ9+EC9)*$PX9+(EF9+EI9)*$PZ9)*$PP9/2 + (EL9*$PX9+EO9*$PY9+ER9*$PZ9+EU9*$QA9)*$PP9,"-"),"-")</f>
        <v>-</v>
      </c>
      <c r="RH9" s="219" t="str">
        <f>IF($A9&lt;=①基本情報と建物情報の入力!$G$20, IF(①基本情報と建物情報の入力!$H31&gt;=2, ((EA9+ED9)*$PX9+(EG9+EJ9)*$PZ9)*$PP9/2 + (EM9*$PX9+EP9*$PY9+ES9*$PZ9+EV9*$QA9)*$PP9,"-"),"-")</f>
        <v>-</v>
      </c>
      <c r="RI9" s="224" t="str">
        <f>IF($A9&lt;=①基本情報と建物情報の入力!$G$20, IF(①基本情報と建物情報の入力!$H31&gt;=3, ((EB9+EE9)*$PX9+(EH9+EK9)*$PZ9)*$PP9/2 + (EN9*$PX9+EQ9*$PY9+ET9*$PZ9+EW9*$QA9)*$PP9,"-"),"-")</f>
        <v>-</v>
      </c>
      <c r="RJ9" s="223" t="str">
        <f>IF($A9&lt;=①基本情報と建物情報の入力!$G$20, IF(①基本情報と建物情報の入力!$H31&gt;=1, ((EX9+FA9)*$PX9+(FD9+FG9)*$PY9+ (FJ9+FM9)*$PZ9 +(FP9+FS9)*$QA9)*$PQ9/2,"-"),"-")</f>
        <v>-</v>
      </c>
      <c r="RK9" s="219" t="str">
        <f>IF($A9&lt;=①基本情報と建物情報の入力!$G$20, IF(①基本情報と建物情報の入力!$H31&gt;=2, ((EY9+FB9)*$PX9+(FE9+FH9)*$PY9+ (FK9+FN9)*$PZ9 +(FQ9+FT9)*$QA9)*$PQ9/2,"-"),"-")</f>
        <v>-</v>
      </c>
      <c r="RL9" s="224" t="str">
        <f>IF($A9&lt;=①基本情報と建物情報の入力!$G$20, IF(①基本情報と建物情報の入力!$H31&gt;=3, ((EZ9+FC9)*$PX9+(FF9+FI9)*$PY9+ (FL9+FO9)*$PZ9 +(FR9+FU9)*$QA9)*$PQ9/2,"-"),"-")</f>
        <v>-</v>
      </c>
      <c r="RM9" s="223" t="str">
        <f>IF($A9&lt;=①基本情報と建物情報の入力!$G$20, IF(①基本情報と建物情報の入力!$H31&gt;=1, (FV9*$PX9/2+FY9*$PY9/2+GB9*$PZ9/2+GE9*$QA9/2)*$PR9,"-"),"-")</f>
        <v>-</v>
      </c>
      <c r="RN9" s="219" t="str">
        <f>IF($A9&lt;=①基本情報と建物情報の入力!$G$20, IF(①基本情報と建物情報の入力!$H31&gt;=2, (FW9*$PX9/2+FZ9*$PY9/2+GC9*$PZ9/2+GF9*$QA9/2)*$PR9,"-"),"-")</f>
        <v>-</v>
      </c>
      <c r="RO9" s="224" t="str">
        <f>IF($A9&lt;=①基本情報と建物情報の入力!$G$20, IF(①基本情報と建物情報の入力!$H31&gt;=3, (FX9*$PX9/2+GA9*$PY9/2+GD9*$PZ9/2+GG9*$QA9/2)*$PR9,"-"),"-")</f>
        <v>-</v>
      </c>
      <c r="RP9" s="223" t="str">
        <f>IF($A9&lt;=①基本情報と建物情報の入力!$G$20, IF(①基本情報と建物情報の入力!$H31&gt;=1, (GH9*($PX9+$QC9)/2+GK9*($PY9+$QC9)/2+GN9*($PZ9+$QC9)/2+GQ9*($QA9+$QC9)/2)*$PS9,"-"),"-")</f>
        <v>-</v>
      </c>
      <c r="RQ9" s="219" t="str">
        <f>IF($A9&lt;=①基本情報と建物情報の入力!$G$20, IF(①基本情報と建物情報の入力!$H31&gt;=2, (GI9*($PX9+$QC9)/2+GL9*($PY9+$QC9)/2+GO9*($PZ9+$QC9)/2+GR9*($QA9+$QC9)/2)*$PS9,"-"),"-")</f>
        <v>-</v>
      </c>
      <c r="RR9" s="224" t="str">
        <f>IF($A9&lt;=①基本情報と建物情報の入力!$G$20, IF(①基本情報と建物情報の入力!$H31&gt;=3, (GJ9*($PX9+$QC9)/2+GM9*($PY9+$QC9)/2+GP9*($PZ9+$QC9)/2+GS9*($QA9+$QC9)/2)*$PS9,"-"),"-")</f>
        <v>-</v>
      </c>
      <c r="RS9" s="223" t="str">
        <f>IF($A9&lt;=①基本情報と建物情報の入力!$G$20, IF(①基本情報と建物情報の入力!$H31&gt;=1, (GT9+GW9)*($PX9+$QC9)/2*$PT9/2,"-"),"-")</f>
        <v>-</v>
      </c>
      <c r="RT9" s="219" t="str">
        <f>IF($A9&lt;=①基本情報と建物情報の入力!$G$20, IF(①基本情報と建物情報の入力!$H31&gt;=2, (GU9+GX9)*($PX9+$QC9)/2*$PT9/2,"-"),"-")</f>
        <v>-</v>
      </c>
      <c r="RU9" s="224" t="str">
        <f>IF($A9&lt;=①基本情報と建物情報の入力!$G$20, IF(①基本情報と建物情報の入力!$H31&gt;=3, (GV9+GY9)*($PX9+$QC9)/2*$PT9/2,"-"),"-")</f>
        <v>-</v>
      </c>
      <c r="RV9" s="223" t="str">
        <f>IF($A9&lt;=①基本情報と建物情報の入力!$G$20, IF(①基本情報と建物情報の入力!$H31&gt;=1, (HL9+HO9)*$QC9*$PV9/2 + (HR9+HU9)*$QC9*$PV9,"-"),"-")</f>
        <v>-</v>
      </c>
      <c r="RW9" s="219" t="str">
        <f>IF($A9&lt;=①基本情報と建物情報の入力!$G$20, IF(①基本情報と建物情報の入力!$H31&gt;=2, (HM9+HP9)*$QC9*$PV9/2 + (HS9+HV9)*$QC9*$PV9,"-"),"-")</f>
        <v>-</v>
      </c>
      <c r="RX9" s="224" t="str">
        <f>IF($A9&lt;=①基本情報と建物情報の入力!$G$20, IF(①基本情報と建物情報の入力!$H31&gt;=3, (HN9+HQ9)*$QC9*$PV9/2 + (HT9+HW9)*$QC9*$PV9,"-"),"-")</f>
        <v>-</v>
      </c>
      <c r="RY9" s="16" t="str">
        <f>IF($A9&lt;=①基本情報と建物情報の入力!$G$20, IF(①基本情報と建物情報の入力!$H31&gt;=1, SUM(QE9,QH9,QK9,QN9,QQ9)+SUM(QU9,QX9,RA9,RD9,RG9,RJ9,RM9,RP9,RS9,RV9), "-"), "-")</f>
        <v>-</v>
      </c>
      <c r="RZ9" s="16" t="str">
        <f>IF($A9&lt;=①基本情報と建物情報の入力!$G$20, IF(①基本情報と建物情報の入力!$H31&gt;=2, SUM(QF9,QI9,QL9,QO9,QR9)+SUM(QV9,QY9,RB9,RE9,RH9,RK9,RN9,RQ9,RT9,RW9), "-"), "-")</f>
        <v>-</v>
      </c>
      <c r="SA9" s="16" t="str">
        <f>IF($A9&lt;=①基本情報と建物情報の入力!$G$20, IF(①基本情報と建物情報の入力!$H31&gt;=3, SUM(QG9,QJ9,QM9,QP9,QS9)+SUM(QW9,QZ9,RC9,RF9,RI9,RL9,RO9,RR9,RU9,RX9), "-"), "-")</f>
        <v>-</v>
      </c>
      <c r="SB9" s="84" t="str">
        <f>IF($A9&lt;=①基本情報と建物情報の入力!$G$20, IF(①基本情報と建物情報の入力!$H31&gt;=1, ROUNDUP(RY9/HY9*100,1),"-"),"-")</f>
        <v>-</v>
      </c>
      <c r="SC9" s="85" t="str">
        <f>IF($A9&lt;=①基本情報と建物情報の入力!$G$20, IF(①基本情報と建物情報の入力!$H31&gt;=2,ROUNDUP(RZ9/HZ9*100,1),"-"),"-")</f>
        <v>-</v>
      </c>
      <c r="SD9" s="86" t="str">
        <f>IF($A9&lt;=①基本情報と建物情報の入力!$G$20, IF(①基本情報と建物情報の入力!$H31&gt;=3, ROUNDUP(SA9/IA9*100,1),"-"),"-")</f>
        <v>-</v>
      </c>
      <c r="SE9" s="69"/>
      <c r="SF9" s="129" t="str">
        <f>IF($A9&lt;=①基本情報と建物情報の入力!$G$20, IF(①基本情報と建物情報の入力!$H31&gt;=1, 1,"-"), "-")</f>
        <v>-</v>
      </c>
      <c r="SG9" s="130" t="str">
        <f>IF($A9&lt;=①基本情報と建物情報の入力!$G$20, IF(①基本情報と建物情報の入力!$H31&gt;=2, 1,"-"), "-")</f>
        <v>-</v>
      </c>
      <c r="SH9" s="131" t="str">
        <f>IF($A9&lt;=①基本情報と建物情報の入力!$G$20, IF(①基本情報と建物情報の入力!$H31&gt;=3, ①基本情報と建物情報の入力!$H31-2,"-"), "-")</f>
        <v>-</v>
      </c>
      <c r="SI9" s="23" t="str">
        <f>IF($A9&lt;=①基本情報と建物情報の入力!$G$20, IF(①基本情報と建物情報の入力!$H31&gt;=1, HY9*SF9, "-"),"-")</f>
        <v>-</v>
      </c>
      <c r="SJ9" s="16" t="str">
        <f>IF($A9&lt;=①基本情報と建物情報の入力!$G$20, IF(①基本情報と建物情報の入力!$H31&gt;=2, HZ9*SG9, "-"),"-")</f>
        <v>-</v>
      </c>
      <c r="SK9" s="24" t="str">
        <f>IF($A9&lt;=①基本情報と建物情報の入力!$G$20, IF(①基本情報と建物情報の入力!$H31&gt;=3, IA9*SH9, "-"),"-")</f>
        <v>-</v>
      </c>
      <c r="SL9" s="23" t="str">
        <f>IF($A9&lt;=①基本情報と建物情報の入力!$G$20, IF(①基本情報と建物情報の入力!$H31&gt;=1,  LN9*SF9, "-"),"-")</f>
        <v>-</v>
      </c>
      <c r="SM9" s="16" t="str">
        <f>IF($A9&lt;=①基本情報と建物情報の入力!$G$20, IF(①基本情報と建物情報の入力!$H31&gt;=2,  LO9*SG9, "-"),"-")</f>
        <v>-</v>
      </c>
      <c r="SN9" s="24" t="str">
        <f>IF($A9&lt;=①基本情報と建物情報の入力!$G$20, IF(①基本情報と建物情報の入力!$H31&gt;=3,  LP9*SH9, "-"),"-")</f>
        <v>-</v>
      </c>
      <c r="SO9" s="23" t="str">
        <f>IF($A9&lt;=①基本情報と建物情報の入力!$G$20, IF(①基本情報と建物情報の入力!$H31&gt;=1,  RY9*SF9, "-"),"-")</f>
        <v>-</v>
      </c>
      <c r="SP9" s="16" t="str">
        <f>IF($A9&lt;=①基本情報と建物情報の入力!$G$20, IF(①基本情報と建物情報の入力!$H31&gt;=2,  RZ9*SG9, "-"),"-")</f>
        <v>-</v>
      </c>
      <c r="SQ9" s="24" t="str">
        <f>IF($A9&lt;=①基本情報と建物情報の入力!$G$20, IF(①基本情報と建物情報の入力!$H31&gt;=3,  SA9*SH9, "-"),"-")</f>
        <v>-</v>
      </c>
      <c r="SR9" s="76"/>
      <c r="SS9" s="76"/>
      <c r="ST9" s="69"/>
      <c r="SU9" s="129" t="str">
        <f>IF($A9&lt;=①基本情報と建物情報の入力!$G$20,IF(①基本情報と建物情報の入力!$H31&gt;=1,③一次エネルギー消費量の計算結果!E21-③一次エネルギー消費量の計算結果!F21,"-"),"-")</f>
        <v>-</v>
      </c>
      <c r="SV9" s="130" t="str">
        <f>IF($A9&lt;=①基本情報と建物情報の入力!$G$20,IF(①基本情報と建物情報の入力!$H31&gt;=2,③一次エネルギー消費量の計算結果!E22-③一次エネルギー消費量の計算結果!F22,"-"),"-")</f>
        <v>-</v>
      </c>
      <c r="SW9" s="131" t="str">
        <f>IF($A9&lt;=①基本情報と建物情報の入力!$G$20,IF(①基本情報と建物情報の入力!$H31&gt;=3,③一次エネルギー消費量の計算結果!E23-③一次エネルギー消費量の計算結果!F23,"-"),"-")</f>
        <v>-</v>
      </c>
      <c r="SX9" s="129" t="str">
        <f>IF($A9&lt;=①基本情報と建物情報の入力!$G$20,IF(①基本情報と建物情報の入力!$H31&gt;=1,③一次エネルギー消費量の計算結果!G21-③一次エネルギー消費量の計算結果!H21,"-"),"-")</f>
        <v>-</v>
      </c>
      <c r="SY9" s="130" t="str">
        <f>IF($A9&lt;=①基本情報と建物情報の入力!$G$20,IF(①基本情報と建物情報の入力!$H31&gt;=2,③一次エネルギー消費量の計算結果!G22-③一次エネルギー消費量の計算結果!H22,"-"),"-")</f>
        <v>-</v>
      </c>
      <c r="SZ9" s="131" t="str">
        <f>IF($A9&lt;=①基本情報と建物情報の入力!$G$20,IF(①基本情報と建物情報の入力!$H31&gt;=3,③一次エネルギー消費量の計算結果!G23-③一次エネルギー消費量の計算結果!H23,"-"),"-")</f>
        <v>-</v>
      </c>
      <c r="TA9" s="129" t="str">
        <f>IF($A9&lt;=①基本情報と建物情報の入力!$G$20, IF(①基本情報と建物情報の入力!$H31&gt;=1,SU9*SF9,"-"), "-")</f>
        <v>-</v>
      </c>
      <c r="TB9" s="130" t="str">
        <f>IF($A9&lt;=①基本情報と建物情報の入力!$G$20, IF(①基本情報と建物情報の入力!$H31&gt;=2,SV9*SG9,"-"), "-")</f>
        <v>-</v>
      </c>
      <c r="TC9" s="131" t="str">
        <f>IF($A9&lt;=①基本情報と建物情報の入力!$G$20, IF(①基本情報と建物情報の入力!$H31&gt;=3,SW9*SH9,"-"), "-")</f>
        <v>-</v>
      </c>
      <c r="TD9" s="129" t="str">
        <f>IF($A9&lt;=①基本情報と建物情報の入力!$G$20, IF(①基本情報と建物情報の入力!$H31&gt;=1,SX9*SF9,"-"), "-")</f>
        <v>-</v>
      </c>
      <c r="TE9" s="130" t="str">
        <f>IF($A9&lt;=①基本情報と建物情報の入力!$G$20, IF(①基本情報と建物情報の入力!$H31&gt;=2,SY9*SG9,"-"), "-")</f>
        <v>-</v>
      </c>
      <c r="TF9" s="130" t="str">
        <f>IF($A9&lt;=①基本情報と建物情報の入力!$G$20, IF(①基本情報と建物情報の入力!$H31&gt;=3,SZ9*SH9,"-"), "-")</f>
        <v>-</v>
      </c>
      <c r="TG9" s="76"/>
      <c r="TH9" s="76"/>
    </row>
    <row r="10" spans="1:528" s="16" customFormat="1" x14ac:dyDescent="0.45">
      <c r="A10" s="17">
        <f t="shared" si="0"/>
        <v>4</v>
      </c>
      <c r="B10" s="93" t="s">
        <v>65</v>
      </c>
      <c r="C10" s="16" t="str">
        <f>IF(A10&lt;=①基本情報と建物情報の入力!$G$20, ①基本情報と建物情報の入力!$G$19/①基本情報と建物情報の入力!$G$20, "-")</f>
        <v>-</v>
      </c>
      <c r="D10" s="16" t="str">
        <f>IF(A10&lt;=①基本情報と建物情報の入力!$G$20, IF(①基本情報と建物情報の入力!H32&gt;=1, (①基本情報と建物情報の入力!$D32+SQRT(①基本情報と建物情報の入力!$D32^2-16*①基本情報と建物情報の入力!$C32))/4, "-"), "-")</f>
        <v>-</v>
      </c>
      <c r="E10" s="16" t="str">
        <f>IF(A10&lt;=①基本情報と建物情報の入力!$G$20, IF(①基本情報と建物情報の入力!H32&gt;=1, (①基本情報と建物情報の入力!$D32-SQRT(①基本情報と建物情報の入力!$D32^2-16*①基本情報と建物情報の入力!$C32))/4, "-"), "-")</f>
        <v>-</v>
      </c>
      <c r="F10" s="16" t="str">
        <f>IF(A10&lt;=①基本情報と建物情報の入力!$G$20, IF(①基本情報と建物情報の入力!H32&gt;=1, IF(A10=①基本情報と建物情報の入力!$G$20, ①基本情報と建物情報の入力!$C32, ①基本情報と建物情報の入力!G32), "-"), "-")</f>
        <v>-</v>
      </c>
      <c r="G10" s="16" t="str">
        <f>IF(A10&lt;=①基本情報と建物情報の入力!$G$20, IF(①基本情報と建物情報の入力!H32&gt;=1, IF(A10=1, 0, ①基本情報と建物情報の入力!F32), "-"), "-")</f>
        <v>-</v>
      </c>
      <c r="H10" s="16" t="str">
        <f>IF(A10&lt;=①基本情報と建物情報の入力!$G$20, IF(①基本情報と建物情報の入力!H32&gt;=1, IF(A10=1, 0, ①基本情報と建物情報の入力!C32-G10), "-"), "-")</f>
        <v>-</v>
      </c>
      <c r="I10" s="16" t="str">
        <f>IF(A10&lt;=①基本情報と建物情報の入力!$G$20, IF(①基本情報と建物情報の入力!H32&gt;=1, IF(A10=1, ①基本情報と建物情報の入力!C32, 0), "-"), "-")</f>
        <v>-</v>
      </c>
      <c r="J10" s="23" t="str">
        <f>IF(A10&lt;=①基本情報と建物情報の入力!$G$20,IF(①基本情報と建物情報の入力!H32&gt;=1, ①基本情報と建物情報の入力!$E32*(1-(0.24/①基本情報と建物情報の入力!$H32))*0.64,"-"), "-")</f>
        <v>-</v>
      </c>
      <c r="K10" s="16" t="str">
        <f>IF(A10&lt;=①基本情報と建物情報の入力!$G$20,IF(①基本情報と建物情報の入力!H32&gt;=1,①基本情報と建物情報の入力!$E32*0.12/①基本情報と建物情報の入力!$H32,"-"), "-")</f>
        <v>-</v>
      </c>
      <c r="L10" s="16" t="str">
        <f>IF(A10&lt;=①基本情報と建物情報の入力!$G$20,IF(①基本情報と建物情報の入力!H32&gt;=1,①基本情報と建物情報の入力!$E32*(1-(0.24/①基本情報と建物情報の入力!$H32))*0.36,"-"), "-")</f>
        <v>-</v>
      </c>
      <c r="M10" s="24" t="str">
        <f>IF(A10&lt;=①基本情報と建物情報の入力!$G$20,IF(①基本情報と建物情報の入力!H32&gt;=1,①基本情報と建物情報の入力!$E32*0.12/①基本情報と建物情報の入力!$H32,"-"), "-")</f>
        <v>-</v>
      </c>
      <c r="N10" s="23" t="str">
        <f>IF(A10&lt;=①基本情報と建物情報の入力!$G$20, IF(①基本情報と建物情報の入力!H32&gt;=1,①基本情報と建物情報の入力!C32/①基本情報と建物情報の入力!H32, "-"), "-")</f>
        <v>-</v>
      </c>
      <c r="O10" s="16" t="str">
        <f>IF(A10&lt;=①基本情報と建物情報の入力!$G$20, IF(①基本情報と建物情報の入力!H32&gt;=2, ①基本情報と建物情報の入力!C32/①基本情報と建物情報の入力!H32, "-"),"-")</f>
        <v>-</v>
      </c>
      <c r="P10" s="24" t="str">
        <f>IF(A10&lt;=①基本情報と建物情報の入力!$G$20, IF(①基本情報と建物情報の入力!H32&gt;=3, ①基本情報と建物情報の入力!C32/①基本情報と建物情報の入力!H32, "-"),"-")</f>
        <v>-</v>
      </c>
      <c r="Q10" s="23" t="str">
        <f>IF($A10&lt;=①基本情報と建物情報の入力!$G$20, IF(①基本情報と建物情報の入力!$H32&gt;=1, IF(①基本情報と建物情報の入力!$I32="有り", N10*室面積の比率!$B$4, N10*室面積の比率!$B$5),"-"), "-")</f>
        <v>-</v>
      </c>
      <c r="R10" s="16" t="str">
        <f>IF($A10&lt;=①基本情報と建物情報の入力!$G$20, IF(①基本情報と建物情報の入力!$H32&gt;=2, IF(①基本情報と建物情報の入力!$I32="有り", O10*室面積の比率!$B$4, O10*室面積の比率!$B$5),"-"), "-")</f>
        <v>-</v>
      </c>
      <c r="S10" s="24" t="str">
        <f>IF($A10&lt;=①基本情報と建物情報の入力!$G$20, IF(①基本情報と建物情報の入力!$H32&gt;=3, IF(①基本情報と建物情報の入力!$I32="有り", P10*室面積の比率!$B$4, P10*室面積の比率!$B$5),"-"), "-")</f>
        <v>-</v>
      </c>
      <c r="T10" s="23" t="str">
        <f>IF($A10&lt;=①基本情報と建物情報の入力!$G$20, IF(①基本情報と建物情報の入力!$H32&gt;=1, IF(①基本情報と建物情報の入力!$I32="有り", N10*室面積の比率!$C$4, 0),"-"), "-")</f>
        <v>-</v>
      </c>
      <c r="U10" s="16" t="str">
        <f>IF($A10&lt;=①基本情報と建物情報の入力!$G$20, IF(①基本情報と建物情報の入力!$H32&gt;=2, IF(①基本情報と建物情報の入力!$I32="有り", O10*室面積の比率!$C$4, 0),"-"), "-")</f>
        <v>-</v>
      </c>
      <c r="V10" s="24" t="str">
        <f>IF($A10&lt;=①基本情報と建物情報の入力!$G$20, IF(①基本情報と建物情報の入力!$H32&gt;=3, IF(①基本情報と建物情報の入力!$I32="有り", P10*室面積の比率!$C$4, 0),"-"), "-")</f>
        <v>-</v>
      </c>
      <c r="W10" s="23" t="str">
        <f>IF(A10&lt;=①基本情報と建物情報の入力!$G$20, IF(①基本情報と建物情報の入力!H32&gt;=1, F10/①基本情報と建物情報の入力!H32, "-"),"-")</f>
        <v>-</v>
      </c>
      <c r="X10" s="16" t="str">
        <f>IF(A10&lt;=①基本情報と建物情報の入力!$G$20, IF(①基本情報と建物情報の入力!H32&gt;=2, F10/①基本情報と建物情報の入力!H32, "-"),"-")</f>
        <v>-</v>
      </c>
      <c r="Y10" s="24" t="str">
        <f>IF(A10&lt;=①基本情報と建物情報の入力!$G$20, IF(①基本情報と建物情報の入力!H32&gt;=3, F10/①基本情報と建物情報の入力!H32, "-"),"-")</f>
        <v>-</v>
      </c>
      <c r="Z10" s="23" t="str">
        <f>IF(A10&lt;=①基本情報と建物情報の入力!$G$20, IF(①基本情報と建物情報の入力!H32&gt;=1, G10/①基本情報と建物情報の入力!H32, "-"),"-")</f>
        <v>-</v>
      </c>
      <c r="AA10" s="16" t="str">
        <f>IF(A10&lt;=①基本情報と建物情報の入力!$G$20, IF(①基本情報と建物情報の入力!H32&gt;=2, G10/①基本情報と建物情報の入力!H32, "-"),"-")</f>
        <v>-</v>
      </c>
      <c r="AB10" s="24" t="str">
        <f>IF(A10&lt;=①基本情報と建物情報の入力!$G$20, IF(①基本情報と建物情報の入力!H32&gt;=3, G10/①基本情報と建物情報の入力!H32, "-"),"-")</f>
        <v>-</v>
      </c>
      <c r="AC10" s="69"/>
      <c r="AD10" s="23" t="str">
        <f>IF(A10&lt;=①基本情報と建物情報の入力!$G$20, IF(①基本情報と建物情報の入力!H32&gt;=1,J10/①基本情報と建物情報の入力!H32,"-"), "-")</f>
        <v>-</v>
      </c>
      <c r="AE10" s="16" t="str">
        <f>IF(A10&lt;=①基本情報と建物情報の入力!$G$20, IF(①基本情報と建物情報の入力!H32&gt;=2,J10/①基本情報と建物情報の入力!H32,"-"), "-")</f>
        <v>-</v>
      </c>
      <c r="AF10" s="24" t="str">
        <f>IF(A10&lt;=①基本情報と建物情報の入力!$G$20, IF(①基本情報と建物情報の入力!H32&gt;=3,J10/①基本情報と建物情報の入力!H32,"-"), "-")</f>
        <v>-</v>
      </c>
      <c r="AG10" s="23" t="str">
        <f>IF(A10&lt;=①基本情報と建物情報の入力!$G$20,IF(①基本情報と建物情報の入力!H32&gt;=1,K10,"-"), "-")</f>
        <v>-</v>
      </c>
      <c r="AH10" s="16" t="str">
        <f>IF(A10&lt;=①基本情報と建物情報の入力!$G$20,IF(①基本情報と建物情報の入力!H32&gt;=2,0,"-"), "-")</f>
        <v>-</v>
      </c>
      <c r="AI10" s="24" t="str">
        <f>IF(A10&lt;=①基本情報と建物情報の入力!$G$20,IF(①基本情報と建物情報の入力!H32&gt;=3,0,"-"), "-")</f>
        <v>-</v>
      </c>
      <c r="AJ10" s="16" t="str">
        <f>IF(A10&lt;=①基本情報と建物情報の入力!$G$20, IF(①基本情報と建物情報の入力!H32&gt;=1,L10/①基本情報と建物情報の入力!H32,"-"), "-")</f>
        <v>-</v>
      </c>
      <c r="AK10" s="16" t="str">
        <f>IF(A10&lt;=①基本情報と建物情報の入力!$G$20, IF(①基本情報と建物情報の入力!H32&gt;=2,L10/①基本情報と建物情報の入力!H32,"-"), "-")</f>
        <v>-</v>
      </c>
      <c r="AL10" s="16" t="str">
        <f>IF(A10&lt;=①基本情報と建物情報の入力!$G$20, IF(①基本情報と建物情報の入力!H32&gt;=3,L10/①基本情報と建物情報の入力!H32,"-"), "-")</f>
        <v>-</v>
      </c>
      <c r="AM10" s="23" t="str">
        <f>IF(A10&lt;=①基本情報と建物情報の入力!$G$20,IF(①基本情報と建物情報の入力!H32&gt;=1,IF(①基本情報と建物情報の入力!H32=1, M10,0), "-"),"-")</f>
        <v>-</v>
      </c>
      <c r="AN10" s="16" t="str">
        <f>IF(A10&lt;=①基本情報と建物情報の入力!$G$20, IF(①基本情報と建物情報の入力!H32&gt;=2, M10, "-"), "-")</f>
        <v>-</v>
      </c>
      <c r="AO10" s="24" t="str">
        <f>IF(A10&lt;=①基本情報と建物情報の入力!$G$20,IF(①基本情報と建物情報の入力!H32&gt;=3, 0, "-"),"-")</f>
        <v>-</v>
      </c>
      <c r="AP10" s="23" t="str">
        <f>IF(A10&lt;=①基本情報と建物情報の入力!$G$20,IF(①基本情報と建物情報の入力!H32&gt;=1,0,"-"), "-")</f>
        <v>-</v>
      </c>
      <c r="AQ10" s="16" t="str">
        <f>IF(A10&lt;=①基本情報と建物情報の入力!$G$20,IF(①基本情報と建物情報の入力!H32&gt;=2,0,"-"), "-")</f>
        <v>-</v>
      </c>
      <c r="AR10" s="24" t="str">
        <f>IF(A10&lt;=①基本情報と建物情報の入力!$G$20,IF(①基本情報と建物情報の入力!H32&gt;=3,0,"-"), "-")</f>
        <v>-</v>
      </c>
      <c r="AS10" s="23" t="str">
        <f>IF(A10&lt;=①基本情報と建物情報の入力!$G$20,IF(①基本情報と建物情報の入力!H32&gt;=1,0,"-"), "-")</f>
        <v>-</v>
      </c>
      <c r="AT10" s="16" t="str">
        <f>IF(A10&lt;=①基本情報と建物情報の入力!$G$20,IF(①基本情報と建物情報の入力!H32&gt;=2,0,"-"), "-")</f>
        <v>-</v>
      </c>
      <c r="AU10" s="24" t="str">
        <f>IF(A10&lt;=①基本情報と建物情報の入力!$G$20,IF(①基本情報と建物情報の入力!H32&gt;=3,0,"-"), "-")</f>
        <v>-</v>
      </c>
      <c r="AV10" s="23" t="str">
        <f>IF(A10&lt;=①基本情報と建物情報の入力!$G$20,IF(①基本情報と建物情報の入力!H32&gt;=1,1.6,"-"), "-")</f>
        <v>-</v>
      </c>
      <c r="AW10" s="16" t="str">
        <f>IF(A10&lt;=①基本情報と建物情報の入力!$G$20,IF(①基本情報と建物情報の入力!H32&gt;=2,1.6,"-"), "-")</f>
        <v>-</v>
      </c>
      <c r="AX10" s="24" t="str">
        <f>IF(A10&lt;=①基本情報と建物情報の入力!$G$20,IF(①基本情報と建物情報の入力!H32&gt;=3,1.6,"-"), "-")</f>
        <v>-</v>
      </c>
      <c r="AY10" s="16" t="str">
        <f>IF(A10&lt;=①基本情報と建物情報の入力!$G$20,IF(①基本情報と建物情報の入力!H32&gt;=1,0,"-"), "-")</f>
        <v>-</v>
      </c>
      <c r="AZ10" s="16" t="str">
        <f>IF(A10&lt;=①基本情報と建物情報の入力!$G$20,IF(①基本情報と建物情報の入力!H32&gt;=2,0,"-"), "-")</f>
        <v>-</v>
      </c>
      <c r="BA10" s="16" t="str">
        <f>IF(A10&lt;=①基本情報と建物情報の入力!$G$20,IF(①基本情報と建物情報の入力!H32&gt;=3,0,"-"), "-")</f>
        <v>-</v>
      </c>
      <c r="BB10" s="23" t="str">
        <f>IF(A10&lt;=①基本情報と建物情報の入力!$G$20, IF(①基本情報と建物情報の入力!H32&gt;=1,(D10*C10-J10)/①基本情報と建物情報の入力!H32, "-"), "-")</f>
        <v>-</v>
      </c>
      <c r="BC10" s="16" t="str">
        <f>IF(A10&lt;=①基本情報と建物情報の入力!$G$20, IF(①基本情報と建物情報の入力!H32&gt;=2,(D10*C10-J10)/①基本情報と建物情報の入力!H32, "-"), "-")</f>
        <v>-</v>
      </c>
      <c r="BD10" s="24" t="str">
        <f>IF(A10&lt;=①基本情報と建物情報の入力!$G$20, IF(①基本情報と建物情報の入力!H32&gt;=3,(D10*C10-J10)/①基本情報と建物情報の入力!H32, "-"), "-")</f>
        <v>-</v>
      </c>
      <c r="BE10" s="16" t="str">
        <f>IF(A10&lt;=①基本情報と建物情報の入力!$G$20, IF(①基本情報と建物情報の入力!H32&gt;=1,E10*C10-K10, "-"), "-")</f>
        <v>-</v>
      </c>
      <c r="BF10" s="16" t="str">
        <f>IF(A10&lt;=①基本情報と建物情報の入力!$G$20, IF(①基本情報と建物情報の入力!H32&gt;=2,0, "-"), "-")</f>
        <v>-</v>
      </c>
      <c r="BG10" s="16" t="str">
        <f>IF(A10&lt;=①基本情報と建物情報の入力!$G$20, IF(①基本情報と建物情報の入力!H32&gt;=3,0, "-"), "-")</f>
        <v>-</v>
      </c>
      <c r="BH10" s="23" t="str">
        <f>IF(A10&lt;=①基本情報と建物情報の入力!$G$20, IF(①基本情報と建物情報の入力!H32&gt;=1,(D10*C10-L10)/①基本情報と建物情報の入力!H32-AV10, "-"), "-")</f>
        <v>-</v>
      </c>
      <c r="BI10" s="16" t="str">
        <f>IF(A10&lt;=①基本情報と建物情報の入力!$G$20, IF(①基本情報と建物情報の入力!H32&gt;=2,(D10*C10-L10)/①基本情報と建物情報の入力!H32-AV10, "-"), "-")</f>
        <v>-</v>
      </c>
      <c r="BJ10" s="24" t="str">
        <f>IF(A10&lt;=①基本情報と建物情報の入力!$G$20, IF(①基本情報と建物情報の入力!H32&gt;=3,(D10*C10-L10)/①基本情報と建物情報の入力!H32-AV10, "-"), "-")</f>
        <v>-</v>
      </c>
      <c r="BK10" s="23" t="str">
        <f>IF(A10&lt;=①基本情報と建物情報の入力!$G$20, IF(①基本情報と建物情報の入力!H32&gt;=1,IF(①基本情報と建物情報の入力!H32=1, E10*C10-K10, 0), "-"), "-")</f>
        <v>-</v>
      </c>
      <c r="BL10" s="16" t="str">
        <f>IF(A10&lt;=①基本情報と建物情報の入力!$G$20, IF(①基本情報と建物情報の入力!H32&gt;=2,E10*C10-M10, "-"), "-")</f>
        <v>-</v>
      </c>
      <c r="BM10" s="24" t="str">
        <f>IF(A10&lt;=①基本情報と建物情報の入力!$G$20, IF(①基本情報と建物情報の入力!H32&gt;=3,0, "-"), "-")</f>
        <v>-</v>
      </c>
      <c r="BN10" s="16" t="str">
        <f>IF(A10&lt;=①基本情報と建物情報の入力!$G$20, IF(①基本情報と建物情報の入力!H32&gt;=1, 0, "-"), "-")</f>
        <v>-</v>
      </c>
      <c r="BO10" s="16" t="str">
        <f>IF(A10&lt;=①基本情報と建物情報の入力!$G$20, IF(①基本情報と建物情報の入力!H32&gt;=2, 0, "-"), "-")</f>
        <v>-</v>
      </c>
      <c r="BP10" s="24" t="str">
        <f>IF(A10&lt;=①基本情報と建物情報の入力!$G$20, IF(①基本情報と建物情報の入力!H32&gt;=3, 0, "-"), "-")</f>
        <v>-</v>
      </c>
      <c r="BQ10" s="16" t="str">
        <f>IF(A10&lt;=①基本情報と建物情報の入力!$G$20, IF(①基本情報と建物情報の入力!H32&gt;=1, 0, "-"), "-")</f>
        <v>-</v>
      </c>
      <c r="BR10" s="16" t="str">
        <f>IF(A10&lt;=①基本情報と建物情報の入力!$G$20, IF(①基本情報と建物情報の入力!H32&gt;=2, E10*C10, "-"), "-")</f>
        <v>-</v>
      </c>
      <c r="BS10" s="24" t="str">
        <f>IF(A10&lt;=①基本情報と建物情報の入力!$G$20, IF(①基本情報と建物情報の入力!H32&gt;=3, E10*C10, "-"), "-")</f>
        <v>-</v>
      </c>
      <c r="BT10" s="16" t="str">
        <f>IF(A10&lt;=①基本情報と建物情報の入力!$G$20, IF(①基本情報と建物情報の入力!H32&gt;=1, 0, "-"), "-")</f>
        <v>-</v>
      </c>
      <c r="BU10" s="16" t="str">
        <f>IF(A10&lt;=①基本情報と建物情報の入力!$G$20, IF(①基本情報と建物情報の入力!H32&gt;=2, 0, "-"), "-")</f>
        <v>-</v>
      </c>
      <c r="BV10" s="24" t="str">
        <f>IF(A10&lt;=①基本情報と建物情報の入力!$G$20, IF(①基本情報と建物情報の入力!H32&gt;=3, 0, "-"), "-")</f>
        <v>-</v>
      </c>
      <c r="BW10" s="23" t="str">
        <f>IF(A10&lt;=①基本情報と建物情報の入力!$G$20, IF(①基本情報と建物情報の入力!H32&gt;=1, IF(①基本情報と建物情報の入力!H32=1, 0, E10*C10), "-"), "-")</f>
        <v>-</v>
      </c>
      <c r="BX10" s="16" t="str">
        <f>IF(A10&lt;=①基本情報と建物情報の入力!$G$20, IF(①基本情報と建物情報の入力!H32&gt;=2, 0, "-"), "-")</f>
        <v>-</v>
      </c>
      <c r="BY10" s="24" t="str">
        <f>IF(A10&lt;=①基本情報と建物情報の入力!$G$20, IF(①基本情報と建物情報の入力!H32&gt;=3, E10*C10, "-"), "-")</f>
        <v>-</v>
      </c>
      <c r="BZ10" s="16" t="str">
        <f>IF(A10&lt;=①基本情報と建物情報の入力!$G$20, IF(①基本情報と建物情報の入力!H32&gt;=1,  H10/①基本情報と建物情報の入力!H32, "-"), "-")</f>
        <v>-</v>
      </c>
      <c r="CA10" s="16" t="str">
        <f>IF(A10&lt;=①基本情報と建物情報の入力!$G$20, IF(①基本情報と建物情報の入力!H32&gt;=2,  H10/①基本情報と建物情報の入力!H32, "-"), "-")</f>
        <v>-</v>
      </c>
      <c r="CB10" s="16" t="str">
        <f>IF(A10&lt;=①基本情報と建物情報の入力!$G$20, IF(①基本情報と建物情報の入力!H32&gt;=3,  H10/①基本情報と建物情報の入力!H32, "-"), "-")</f>
        <v>-</v>
      </c>
      <c r="CC10" s="23" t="str">
        <f>IF(A10&lt;=①基本情報と建物情報の入力!$G$20, IF(①基本情報と建物情報の入力!H32&gt;=1, I10/①基本情報と建物情報の入力!H32, "-"), "-")</f>
        <v>-</v>
      </c>
      <c r="CD10" s="16" t="str">
        <f>IF(A10&lt;=①基本情報と建物情報の入力!$G$20, IF(①基本情報と建物情報の入力!H32&gt;=2, I10/①基本情報と建物情報の入力!H32, "-"), "-")</f>
        <v>-</v>
      </c>
      <c r="CE10" s="24" t="str">
        <f>IF(A10&lt;=①基本情報と建物情報の入力!$G$20, IF(①基本情報と建物情報の入力!H32&gt;=3, I10/①基本情報と建物情報の入力!H32, "-"), "-")</f>
        <v>-</v>
      </c>
      <c r="CF10" s="16" t="str">
        <f>IF(A10&lt;=①基本情報と建物情報の入力!$G$20, IF(①基本情報と建物情報の入力!H32&gt;=1, IF(A10=①基本情報と建物情報の入力!$G$20, 0,(①基本情報と建物情報の入力!C32-F10)/①基本情報と建物情報の入力!H32), "-"), "-")</f>
        <v>-</v>
      </c>
      <c r="CG10" s="16" t="str">
        <f>IF(A10&lt;=①基本情報と建物情報の入力!$G$20, IF(①基本情報と建物情報の入力!H32&gt;=2, IF(A10=①基本情報と建物情報の入力!$G$20, 0,(①基本情報と建物情報の入力!C32-F10)/①基本情報と建物情報の入力!H32), "-"), "-")</f>
        <v>-</v>
      </c>
      <c r="CH10" s="16" t="str">
        <f>IF(A10&lt;=①基本情報と建物情報の入力!$G$20, IF(①基本情報と建物情報の入力!H32&gt;=3, IF(A10=①基本情報と建物情報の入力!$G$20, 0,(①基本情報と建物情報の入力!C32-F10)/①基本情報と建物情報の入力!H32), "-"), "-")</f>
        <v>-</v>
      </c>
      <c r="CI10" s="69"/>
      <c r="CJ10" s="23" t="str">
        <f>IF(A10&lt;=①基本情報と建物情報の入力!$G$20, IF(①基本情報と建物情報の入力!H32&gt;=1, IF(F10=0, 0, D10/①基本情報と建物情報の入力!H32), "-"), "-")</f>
        <v>-</v>
      </c>
      <c r="CK10" s="16" t="str">
        <f>IF(A10&lt;=①基本情報と建物情報の入力!$G$20, IF(①基本情報と建物情報の入力!H32&gt;=2, IF(F10=0, 0, D10/①基本情報と建物情報の入力!H32), "-"), "-")</f>
        <v>-</v>
      </c>
      <c r="CL10" s="24" t="str">
        <f>IF(A10&lt;=①基本情報と建物情報の入力!$G$20, IF(①基本情報と建物情報の入力!H32&gt;=3, IF(F10=0, 0, D10/①基本情報と建物情報の入力!H32), "-"), "-")</f>
        <v>-</v>
      </c>
      <c r="CM10" s="23" t="str">
        <f>IF(A10&lt;=①基本情報と建物情報の入力!$G$20, IF(①基本情報と建物情報の入力!H32&gt;=1, F10/D10, "-"), "-")</f>
        <v>-</v>
      </c>
      <c r="CN10" s="16" t="str">
        <f>IF(A10&lt;=①基本情報と建物情報の入力!$G$20, IF(①基本情報と建物情報の入力!H32&gt;=2, 0, "-"), "-")</f>
        <v>-</v>
      </c>
      <c r="CO10" s="24" t="str">
        <f>IF(A10&lt;=①基本情報と建物情報の入力!$G$20, IF(①基本情報と建物情報の入力!H32&gt;=3, 0, "-"), "-")</f>
        <v>-</v>
      </c>
      <c r="CP10" s="23" t="str">
        <f>IF(A10&lt;=①基本情報と建物情報の入力!$G$20, IF(①基本情報と建物情報の入力!H32&gt;=1, IF(A10=①基本情報と建物情報の入力!$G$20, D10/①基本情報と建物情報の入力!H32, 0), "-"), "-")</f>
        <v>-</v>
      </c>
      <c r="CQ10" s="16" t="str">
        <f>IF(A10&lt;=①基本情報と建物情報の入力!$G$20, IF(①基本情報と建物情報の入力!H32&gt;=2, IF(A10=①基本情報と建物情報の入力!$G$20, D10/①基本情報と建物情報の入力!H32, 0), "-"), "-")</f>
        <v>-</v>
      </c>
      <c r="CR10" s="24" t="str">
        <f>IF(A10&lt;=①基本情報と建物情報の入力!$G$20, IF(①基本情報と建物情報の入力!H32&gt;=3, IF(A10=①基本情報と建物情報の入力!$G$20, D10/①基本情報と建物情報の入力!H32, 0), "-"), "-")</f>
        <v>-</v>
      </c>
      <c r="CS10" s="23" t="str">
        <f>IF(A10&lt;=①基本情報と建物情報の入力!$G$20, IF(①基本情報と建物情報の入力!H32&gt;=1, IF(①基本情報と建物情報の入力!H32=1, F10/D10, 0), "-"), "-")</f>
        <v>-</v>
      </c>
      <c r="CT10" s="16" t="str">
        <f>IF(A10&lt;=①基本情報と建物情報の入力!$G$20, IF(①基本情報と建物情報の入力!H32&gt;=2, F10/D10, "-"), "-")</f>
        <v>-</v>
      </c>
      <c r="CU10" s="24" t="str">
        <f>IF(A10&lt;=①基本情報と建物情報の入力!$G$20, IF(①基本情報と建物情報の入力!H32&gt;=3, 0, "-"), "-")</f>
        <v>-</v>
      </c>
      <c r="CV10" s="16" t="str">
        <f>IF(A10&lt;=①基本情報と建物情報の入力!$G$20, IF(①基本情報と建物情報の入力!H32&gt;=1, IF(OR(F10=0,A10=①基本情報と建物情報の入力!$G$20), 0, D10/①基本情報と建物情報の入力!H32), "-"), "-")</f>
        <v>-</v>
      </c>
      <c r="CW10" s="16" t="str">
        <f>IF(A10&lt;=①基本情報と建物情報の入力!$G$20, IF(①基本情報と建物情報の入力!H32&gt;=2, IF(OR(F10=0,A10=①基本情報と建物情報の入力!$G$20), 0, D10/①基本情報と建物情報の入力!H32), "-"), "-")</f>
        <v>-</v>
      </c>
      <c r="CX10" s="16" t="str">
        <f>IF(A10&lt;=①基本情報と建物情報の入力!$G$20, IF(①基本情報と建物情報の入力!H32&gt;=3, IF(OR(F10=0,A10=①基本情報と建物情報の入力!$G$20), 0, D10/①基本情報と建物情報の入力!H32), "-"), "-")</f>
        <v>-</v>
      </c>
      <c r="CY10" s="23" t="str">
        <f>IF(A10&lt;=①基本情報と建物情報の入力!$G$20, IF(①基本情報と建物情報の入力!H32&gt;=1, IF(OR(F9=0,A10=1), 0, D10/①基本情報と建物情報の入力!H32), "-"), "-")</f>
        <v>-</v>
      </c>
      <c r="CZ10" s="16" t="str">
        <f>IF(A10&lt;=①基本情報と建物情報の入力!$G$20, IF(①基本情報と建物情報の入力!H32&gt;=2, IF(OR(F9=0,A10=1), 0, D10/①基本情報と建物情報の入力!H32), "-"), "-")</f>
        <v>-</v>
      </c>
      <c r="DA10" s="24" t="str">
        <f>IF(A10&lt;=①基本情報と建物情報の入力!$G$20, IF(①基本情報と建物情報の入力!H32&gt;=3, IF(OR(F9=0,A10=1), 0, D10/①基本情報と建物情報の入力!H32), "-"), "-")</f>
        <v>-</v>
      </c>
      <c r="DB10" s="23" t="str">
        <f>IF(A10&lt;=①基本情報と建物情報の入力!$G$20, IF(①基本情報と建物情報の入力!H32&gt;=1, 0, "-"), "-")</f>
        <v>-</v>
      </c>
      <c r="DC10" s="16" t="str">
        <f>IF(A10&lt;=①基本情報と建物情報の入力!$G$20, IF(①基本情報と建物情報の入力!H32&gt;=2, IF(①基本情報と建物情報の入力!H32=1, 0, F10/D10), "-"), "-")</f>
        <v>-</v>
      </c>
      <c r="DD10" s="24" t="str">
        <f>IF(A10&lt;=①基本情報と建物情報の入力!$G$20, IF(①基本情報と建物情報の入力!H32&gt;=3, IF(①基本情報と建物情報の入力!H32=1, 0, F10/D10), "-"), "-")</f>
        <v>-</v>
      </c>
      <c r="DE10" s="16" t="str">
        <f>IF(A10&lt;=①基本情報と建物情報の入力!$G$20, IF(①基本情報と建物情報の入力!H32&gt;=1, IF(①基本情報と建物情報の入力!H32=1, 0, F10/D10), "-"), "-")</f>
        <v>-</v>
      </c>
      <c r="DF10" s="16" t="str">
        <f>IF(A10&lt;=①基本情報と建物情報の入力!$G$20, IF(①基本情報と建物情報の入力!H32&gt;=2, 0, "-"), "-")</f>
        <v>-</v>
      </c>
      <c r="DG10" s="16" t="str">
        <f>IF(A10&lt;=①基本情報と建物情報の入力!$G$20, IF(①基本情報と建物情報の入力!H32&gt;=3, IF(①基本情報と建物情報の入力!H32=1, 0, F10/D10), "-"), "-")</f>
        <v>-</v>
      </c>
      <c r="DH10" s="23" t="str">
        <f>IF(A10&lt;=①基本情報と建物情報の入力!$G$20, IF(①基本情報と建物情報の入力!H32&gt;=1, (F10/D10)*(D10/①基本情報と建物情報の入力!H32/20), "-"), "-")</f>
        <v>-</v>
      </c>
      <c r="DI10" s="16" t="str">
        <f>IF(A10&lt;=①基本情報と建物情報の入力!$G$20, IF(①基本情報と建物情報の入力!H32&gt;=2, (F10/D10)*(D10/①基本情報と建物情報の入力!H32/20), "-"), "-")</f>
        <v>-</v>
      </c>
      <c r="DJ10" s="24" t="str">
        <f>IF(A10&lt;=①基本情報と建物情報の入力!$G$20, IF(①基本情報と建物情報の入力!H32&gt;=3, (F10/D10)*(D10/①基本情報と建物情報の入力!H32/20), "-"), "-")</f>
        <v>-</v>
      </c>
      <c r="DK10" s="23" t="str">
        <f>IF(A10&lt;=①基本情報と建物情報の入力!$G$20, IF(①基本情報と建物情報の入力!H32&gt;=1, (D10/①基本情報と建物情報の入力!H32)*(F10/D10/20), "-"), "-")</f>
        <v>-</v>
      </c>
      <c r="DL10" s="16" t="str">
        <f>IF(A10&lt;=①基本情報と建物情報の入力!$G$20, IF(①基本情報と建物情報の入力!H32&gt;=2, (D10/①基本情報と建物情報の入力!H32)*(F10/D10/20), "-"), "-")</f>
        <v>-</v>
      </c>
      <c r="DM10" s="24" t="str">
        <f>IF(A10&lt;=①基本情報と建物情報の入力!$G$20, IF(①基本情報と建物情報の入力!H32&gt;=3, (D10/①基本情報と建物情報の入力!H32)*(F10/D10/20), "-"), "-")</f>
        <v>-</v>
      </c>
      <c r="DN10" s="23" t="str">
        <f>IF(A10&lt;=①基本情報と建物情報の入力!$G$20, IF(①基本情報と建物情報の入力!H32&gt;=1,  C10, "-"), "-")</f>
        <v>-</v>
      </c>
      <c r="DO10" s="16" t="str">
        <f>IF(A10&lt;=①基本情報と建物情報の入力!$G$20, IF(①基本情報と建物情報の入力!H32&gt;=2, 0, "-"), "-")</f>
        <v>-</v>
      </c>
      <c r="DP10" s="24" t="str">
        <f>IF(A10&lt;=①基本情報と建物情報の入力!$G$20, IF(①基本情報と建物情報の入力!H32&gt;=3, 0, "-"), "-")</f>
        <v>-</v>
      </c>
      <c r="DQ10" s="23" t="str">
        <f>IF(A10&lt;=①基本情報と建物情報の入力!$G$20, IF(①基本情報と建物情報の入力!H32&gt;=1,  C10, "-"), "-")</f>
        <v>-</v>
      </c>
      <c r="DR10" s="16" t="str">
        <f>IF(A10&lt;=①基本情報と建物情報の入力!$G$20, IF(①基本情報と建物情報の入力!H32&gt;=2, 0, "-"), "-")</f>
        <v>-</v>
      </c>
      <c r="DS10" s="24" t="str">
        <f>IF(A10&lt;=①基本情報と建物情報の入力!$G$20, IF(①基本情報と建物情報の入力!H32&gt;=3, 0, "-"), "-")</f>
        <v>-</v>
      </c>
      <c r="DT10" s="23" t="str">
        <f>IF(A10&lt;=①基本情報と建物情報の入力!$G$20, IF(①基本情報と建物情報の入力!H32&gt;=1, IF(①基本情報と建物情報の入力!H32=1, C10, 0), "-"), "-")</f>
        <v>-</v>
      </c>
      <c r="DU10" s="16" t="str">
        <f>IF(A10&lt;=①基本情報と建物情報の入力!$G$20, IF(①基本情報と建物情報の入力!H32&gt;=2, C10, "-"), "-")</f>
        <v>-</v>
      </c>
      <c r="DV10" s="24" t="str">
        <f>IF(A10&lt;=①基本情報と建物情報の入力!$G$20, IF(①基本情報と建物情報の入力!H32&gt;=3, 0, "-"), "-")</f>
        <v>-</v>
      </c>
      <c r="DW10" s="23" t="str">
        <f>IF(A10&lt;=①基本情報と建物情報の入力!$G$20, IF(①基本情報と建物情報の入力!H32&gt;=1, IF(①基本情報と建物情報の入力!H32=1, C10, 0), "-"), "-")</f>
        <v>-</v>
      </c>
      <c r="DX10" s="16" t="str">
        <f>IF(A10&lt;=①基本情報と建物情報の入力!$G$20, IF(①基本情報と建物情報の入力!H32&gt;=2, C10, "-"), "-")</f>
        <v>-</v>
      </c>
      <c r="DY10" s="24" t="str">
        <f>IF(A10&lt;=①基本情報と建物情報の入力!$G$20, IF(①基本情報と建物情報の入力!H32&gt;=3, 0, "-"), "-")</f>
        <v>-</v>
      </c>
      <c r="DZ10" s="23" t="str">
        <f>IF(A10&lt;=①基本情報と建物情報の入力!$G$20, IF(①基本情報と建物情報の入力!H32&gt;=1, 0, "-"), "-")</f>
        <v>-</v>
      </c>
      <c r="EA10" s="16" t="str">
        <f>IF(A10&lt;=①基本情報と建物情報の入力!$G$20, IF(①基本情報と建物情報の入力!H32&gt;=2, IF(①基本情報と建物情報の入力!H32=1, 0, C10), "-"), "-")</f>
        <v>-</v>
      </c>
      <c r="EB10" s="24" t="str">
        <f>IF(A10&lt;=①基本情報と建物情報の入力!$G$20, IF(①基本情報と建物情報の入力!H32&gt;=3, IF(①基本情報と建物情報の入力!H32=1, 0, C10), "-"), "-")</f>
        <v>-</v>
      </c>
      <c r="EC10" s="23" t="str">
        <f>IF(A10&lt;=①基本情報と建物情報の入力!$G$20, IF(①基本情報と建物情報の入力!H32&gt;=1, IF(①基本情報と建物情報の入力!H32=1, 0, C10), "-"), "-")</f>
        <v>-</v>
      </c>
      <c r="ED10" s="16" t="str">
        <f>IF(A10&lt;=①基本情報と建物情報の入力!$G$20, IF(①基本情報と建物情報の入力!H32&gt;=2, 0, "-"), "-")</f>
        <v>-</v>
      </c>
      <c r="EE10" s="24" t="str">
        <f>IF(A10&lt;=①基本情報と建物情報の入力!$G$20, IF(①基本情報と建物情報の入力!H32&gt;=3, IF(①基本情報と建物情報の入力!H32=1, 0, C10), "-"), "-")</f>
        <v>-</v>
      </c>
      <c r="EF10" s="23" t="str">
        <f>IF(A10&lt;=①基本情報と建物情報の入力!$G$20, IF(①基本情報と建物情報の入力!H32&gt;=1, 0, "-"), "-")</f>
        <v>-</v>
      </c>
      <c r="EG10" s="16" t="str">
        <f>IF(A10&lt;=①基本情報と建物情報の入力!$G$20, IF(①基本情報と建物情報の入力!H32&gt;=2, IF(①基本情報と建物情報の入力!H32=1, 0, C10), "-"), "-")</f>
        <v>-</v>
      </c>
      <c r="EH10" s="24" t="str">
        <f>IF(A10&lt;=①基本情報と建物情報の入力!$G$20, IF(①基本情報と建物情報の入力!H32&gt;=3, IF(①基本情報と建物情報の入力!H32=1, 0, C10), "-"), "-")</f>
        <v>-</v>
      </c>
      <c r="EI10" s="16" t="str">
        <f>IF(A10&lt;=①基本情報と建物情報の入力!$G$20, IF(①基本情報と建物情報の入力!H32&gt;=1, IF(①基本情報と建物情報の入力!H32=1, 0, C10), "-"), "-")</f>
        <v>-</v>
      </c>
      <c r="EJ10" s="16" t="str">
        <f>IF(A10&lt;=①基本情報と建物情報の入力!$G$20, IF(①基本情報と建物情報の入力!H32&gt;=2, 0, "-"), "-")</f>
        <v>-</v>
      </c>
      <c r="EK10" s="16" t="str">
        <f>IF(A10&lt;=①基本情報と建物情報の入力!$G$20, IF(①基本情報と建物情報の入力!H32&gt;=3, IF(①基本情報と建物情報の入力!H32=1, 0, C10), "-"), "-")</f>
        <v>-</v>
      </c>
      <c r="EL10" s="23" t="str">
        <f>IF(A10&lt;=①基本情報と建物情報の入力!$G$20, IF(①基本情報と建物情報の入力!H32&gt;=1, C10*D10/①基本情報と建物情報の入力!H32/20, "-"), "-")</f>
        <v>-</v>
      </c>
      <c r="EM10" s="16" t="str">
        <f>IF(A10&lt;=①基本情報と建物情報の入力!$G$20, IF(①基本情報と建物情報の入力!H32&gt;=2, C10*D10/①基本情報と建物情報の入力!H32/20, "-"), "-")</f>
        <v>-</v>
      </c>
      <c r="EN10" s="24" t="str">
        <f>IF(A10&lt;=①基本情報と建物情報の入力!$G$20, IF(①基本情報と建物情報の入力!H32&gt;=3, C10*D10/①基本情報と建物情報の入力!H32/20, "-"), "-")</f>
        <v>-</v>
      </c>
      <c r="EO10" s="23" t="str">
        <f>IF(A10&lt;=①基本情報と建物情報の入力!$G$20, IF(①基本情報と建物情報の入力!H32&gt;=1, C10*E10/20, "-"), "-")</f>
        <v>-</v>
      </c>
      <c r="EP10" s="16" t="str">
        <f>IF(A10&lt;=①基本情報と建物情報の入力!$G$20, IF(①基本情報と建物情報の入力!H32&gt;=2, 0, "-"), "-")</f>
        <v>-</v>
      </c>
      <c r="EQ10" s="24" t="str">
        <f>IF(A10&lt;=①基本情報と建物情報の入力!$G$20, IF(①基本情報と建物情報の入力!H32&gt;=3, 0, "-"), "-")</f>
        <v>-</v>
      </c>
      <c r="ER10" s="23" t="str">
        <f>IF(A10&lt;=①基本情報と建物情報の入力!$G$20, IF(①基本情報と建物情報の入力!H32&gt;=1, C10*D10/①基本情報と建物情報の入力!H32/20, "-"), "-")</f>
        <v>-</v>
      </c>
      <c r="ES10" s="16" t="str">
        <f>IF(A10&lt;=①基本情報と建物情報の入力!$G$20, IF(①基本情報と建物情報の入力!H32&gt;=2, C10*D10/①基本情報と建物情報の入力!H32/20, "-"), "-")</f>
        <v>-</v>
      </c>
      <c r="ET10" s="24" t="str">
        <f>IF(A10&lt;=①基本情報と建物情報の入力!$G$20, IF(①基本情報と建物情報の入力!H32&gt;=3, C10*D10/①基本情報と建物情報の入力!H32/20, "-"), "-")</f>
        <v>-</v>
      </c>
      <c r="EU10" s="23" t="str">
        <f>IF(A10&lt;=①基本情報と建物情報の入力!$G$20, IF(①基本情報と建物情報の入力!H32&gt;=1, IF(①基本情報と建物情報の入力!H32=1, C10*E10/20, 0), "-"), "-")</f>
        <v>-</v>
      </c>
      <c r="EV10" s="16" t="str">
        <f>IF(A10&lt;=①基本情報と建物情報の入力!$G$20, IF(①基本情報と建物情報の入力!H32&gt;=2, C10*E10/20, "-"), "-")</f>
        <v>-</v>
      </c>
      <c r="EW10" s="24" t="str">
        <f>IF(A10&lt;=①基本情報と建物情報の入力!$G$20, IF(①基本情報と建物情報の入力!H32&gt;=3, 0, "-"), "-")</f>
        <v>-</v>
      </c>
      <c r="EX10" s="23" t="str">
        <f>IF(A10&lt;=①基本情報と建物情報の入力!$G$20, IF(①基本情報と建物情報の入力!H32&gt;=1, IF(A10=①基本情報と建物情報の入力!$G$20, 0, IF(AND(W10=0, G11=0), D10/①基本情報と建物情報の入力!H32, 0)), "-"), "-")</f>
        <v>-</v>
      </c>
      <c r="EY10" s="16" t="str">
        <f>IF(A10&lt;=①基本情報と建物情報の入力!$G$20, IF(①基本情報と建物情報の入力!H32&gt;=2, IF(A10=①基本情報と建物情報の入力!$G$20, 0, IF(AND(X10=0, G11=0), D10/①基本情報と建物情報の入力!H32, 0)), "-"), "-")</f>
        <v>-</v>
      </c>
      <c r="EZ10" s="24" t="str">
        <f>IF(A10&lt;=①基本情報と建物情報の入力!$G$20, IF(①基本情報と建物情報の入力!H32&gt;=3, IF(A10=①基本情報と建物情報の入力!$G$20, 0, IF(AND(Y10=0, G11=0), D10/①基本情報と建物情報の入力!H32, 0)), "-"), "-")</f>
        <v>-</v>
      </c>
      <c r="FA10" s="23" t="str">
        <f>IF(A10&lt;=①基本情報と建物情報の入力!$G$20, IF(①基本情報と建物情報の入力!H32&gt;=1, IF(A10=1, 0, IF(AND(F9=0, Z10=0), D10/①基本情報と建物情報の入力!H32, 0)), "-"), "-")</f>
        <v>-</v>
      </c>
      <c r="FB10" s="16" t="str">
        <f>IF(A10&lt;=①基本情報と建物情報の入力!$G$20, IF(①基本情報と建物情報の入力!H32&gt;=2, IF(A10=1, 0, IF(AND(F9=0, AA10=0), D10/①基本情報と建物情報の入力!H32, 0)), "-"), "-")</f>
        <v>-</v>
      </c>
      <c r="FC10" s="24" t="str">
        <f>IF(A10&lt;=①基本情報と建物情報の入力!$G$20, IF(①基本情報と建物情報の入力!H32&gt;=3, IF(A10=1, 0, IF(AND(F9=0, AB10=0), D10/①基本情報と建物情報の入力!H32, 0)), "-"), "-")</f>
        <v>-</v>
      </c>
      <c r="FD10" s="23" t="str">
        <f>IF(A10&lt;=①基本情報と建物情報の入力!$G$20, IF(①基本情報と建物情報の入力!H32&gt;=1, IF(A10=①基本情報と建物情報の入力!$G$20, 0, E10-F10/D10), "-"), "-")</f>
        <v>-</v>
      </c>
      <c r="FE10" s="16" t="str">
        <f>IF(A10&lt;=①基本情報と建物情報の入力!$G$20, IF(①基本情報と建物情報の入力!H32&gt;=2, 0, "-"), "-")</f>
        <v>-</v>
      </c>
      <c r="FF10" s="24" t="str">
        <f>IF(A10&lt;=①基本情報と建物情報の入力!$G$20, IF(①基本情報と建物情報の入力!H32&gt;=3, 0, "-"), "-")</f>
        <v>-</v>
      </c>
      <c r="FG10" s="23" t="str">
        <f>IF(A10&lt;=①基本情報と建物情報の入力!$G$20, IF(①基本情報と建物情報の入力!H32&gt;=1, IF(A10=1, 0, E10-G10/D10), "-"), "-")</f>
        <v>-</v>
      </c>
      <c r="FH10" s="16" t="str">
        <f>IF(A10&lt;=①基本情報と建物情報の入力!$G$20, IF(①基本情報と建物情報の入力!H32&gt;=2, 0, "-"), "-")</f>
        <v>-</v>
      </c>
      <c r="FI10" s="24" t="str">
        <f>IF(A10&lt;=①基本情報と建物情報の入力!$G$20, IF(①基本情報と建物情報の入力!H32&gt;=3, 0, "-"), "-")</f>
        <v>-</v>
      </c>
      <c r="FJ10" s="23" t="str">
        <f>IF(A10&lt;=①基本情報と建物情報の入力!$G$20, IF(①基本情報と建物情報の入力!H32&gt;=1, IF(A10=①基本情報と建物情報の入力!$G$20, 0, D10/①基本情報と建物情報の入力!H32), "-"), "-")</f>
        <v>-</v>
      </c>
      <c r="FK10" s="16" t="str">
        <f>IF(A10&lt;=①基本情報と建物情報の入力!$G$20, IF(①基本情報と建物情報の入力!H32&gt;=2, IF(A10=①基本情報と建物情報の入力!$G$20, 0, D10/①基本情報と建物情報の入力!H32), "-"), "-")</f>
        <v>-</v>
      </c>
      <c r="FL10" s="24" t="str">
        <f>IF(A10&lt;=①基本情報と建物情報の入力!$G$20, IF(①基本情報と建物情報の入力!H32&gt;=3, IF(A10=①基本情報と建物情報の入力!$G$20, 0, D10/①基本情報と建物情報の入力!H32), "-"), "-")</f>
        <v>-</v>
      </c>
      <c r="FM10" s="23" t="str">
        <f>IF(A10&lt;=①基本情報と建物情報の入力!$G$20, IF(①基本情報と建物情報の入力!H32&gt;=1, IF(A10=1, 0, D10/①基本情報と建物情報の入力!H32), "-"), "-")</f>
        <v>-</v>
      </c>
      <c r="FN10" s="16" t="str">
        <f>IF(A10&lt;=①基本情報と建物情報の入力!$G$20, IF(①基本情報と建物情報の入力!H32&gt;=2, IF(A10=1, 0, D10/①基本情報と建物情報の入力!H32), "-"), "-")</f>
        <v>-</v>
      </c>
      <c r="FO10" s="24" t="str">
        <f>IF(A10&lt;=①基本情報と建物情報の入力!$G$20, IF(①基本情報と建物情報の入力!H32&gt;=3, IF(A10=1, 0, D10/①基本情報と建物情報の入力!H32), "-"), "-")</f>
        <v>-</v>
      </c>
      <c r="FP10" s="23" t="str">
        <f>IF(A10&lt;=①基本情報と建物情報の入力!$G$20, IF(①基本情報と建物情報の入力!H32&gt;=1, IF(A10=①基本情報と建物情報の入力!$G$20, 0, IF(①基本情報と建物情報の入力!H32=1, E10-F10/D10, 0)), "-"), "-")</f>
        <v>-</v>
      </c>
      <c r="FQ10" s="16" t="str">
        <f>IF(A10&lt;=①基本情報と建物情報の入力!$G$20, IF(①基本情報と建物情報の入力!H32&gt;=2, IF(A10=①基本情報と建物情報の入力!$G$20, 0, E10-F10/D10), "-"), "-")</f>
        <v>-</v>
      </c>
      <c r="FR10" s="24" t="str">
        <f>IF(A10&lt;=①基本情報と建物情報の入力!$G$20, IF(①基本情報と建物情報の入力!H32&gt;=3, 0, "-"), "-")</f>
        <v>-</v>
      </c>
      <c r="FS10" s="23" t="str">
        <f>IF(A10&lt;=①基本情報と建物情報の入力!$G$20, IF(①基本情報と建物情報の入力!H32&gt;=1, IF(A10=1, 0, IF(①基本情報と建物情報の入力!H32=1, E10-G10/D10, 0)), "-"), "-")</f>
        <v>-</v>
      </c>
      <c r="FT10" s="16" t="str">
        <f>IF(A10&lt;=①基本情報と建物情報の入力!$G$20, IF(①基本情報と建物情報の入力!H32&gt;=2, IF(A10=1, 0, E10-G10/D10), "-"), "-")</f>
        <v>-</v>
      </c>
      <c r="FU10" s="24" t="str">
        <f>IF(A10&lt;=①基本情報と建物情報の入力!$G$20, IF(①基本情報と建物情報の入力!H32&gt;=3, 0, "-"), "-")</f>
        <v>-</v>
      </c>
      <c r="FV10" s="23" t="str">
        <f>IF(A10&lt;=①基本情報と建物情報の入力!$G$20, IF(①基本情報と建物情報の入力!H32&gt;=1, IF(A10=1, D10/①基本情報と建物情報の入力!H32, 0), "-"), "-")</f>
        <v>-</v>
      </c>
      <c r="FW10" s="16" t="str">
        <f>IF(A10&lt;=①基本情報と建物情報の入力!$G$20, IF(①基本情報と建物情報の入力!H32&gt;=2, IF(A10=1, D10/①基本情報と建物情報の入力!H32, 0), "-"), "-")</f>
        <v>-</v>
      </c>
      <c r="FX10" s="24" t="str">
        <f>IF(A10&lt;=①基本情報と建物情報の入力!$G$20, IF(①基本情報と建物情報の入力!H32&gt;=3, IF(A10=1, D10/①基本情報と建物情報の入力!H32, 0), "-"), "-")</f>
        <v>-</v>
      </c>
      <c r="FY10" s="23" t="str">
        <f>IF(A10&lt;=①基本情報と建物情報の入力!$G$20, IF(①基本情報と建物情報の入力!H32&gt;=1, IF(A10=1, E10, 0), "-"), "-")</f>
        <v>-</v>
      </c>
      <c r="FZ10" s="16" t="str">
        <f>IF(A10&lt;=①基本情報と建物情報の入力!$G$20, IF(①基本情報と建物情報の入力!H32&gt;=2, 0, "-"), "-")</f>
        <v>-</v>
      </c>
      <c r="GA10" s="24" t="str">
        <f>IF(A10&lt;=①基本情報と建物情報の入力!$G$20, IF(①基本情報と建物情報の入力!H32&gt;=3, 0, "-"), "-")</f>
        <v>-</v>
      </c>
      <c r="GB10" s="23" t="str">
        <f>IF(A10&lt;=①基本情報と建物情報の入力!$G$20, IF(①基本情報と建物情報の入力!H32&gt;=1, IF(A10=1, D10/①基本情報と建物情報の入力!H32, 0), "-"), "-")</f>
        <v>-</v>
      </c>
      <c r="GC10" s="16" t="str">
        <f>IF(A10&lt;=①基本情報と建物情報の入力!$G$20, IF(①基本情報と建物情報の入力!H32&gt;=2, IF(A10=1, D10/①基本情報と建物情報の入力!H32, 0), "-"), "-")</f>
        <v>-</v>
      </c>
      <c r="GD10" s="24" t="str">
        <f>IF(A10&lt;=①基本情報と建物情報の入力!$G$20, IF(①基本情報と建物情報の入力!H32&gt;=3, IF(A10=1, D10/①基本情報と建物情報の入力!H32, 0), "-"), "-")</f>
        <v>-</v>
      </c>
      <c r="GE10" s="23" t="str">
        <f>IF(A10&lt;=①基本情報と建物情報の入力!$G$20, IF(①基本情報と建物情報の入力!H32&gt;=1, IF(A10=1, IF(①基本情報と建物情報の入力!H32=1, E10, 0), 0), "-"), "-")</f>
        <v>-</v>
      </c>
      <c r="GF10" s="16" t="str">
        <f>IF(A10&lt;=①基本情報と建物情報の入力!$G$20, IF(①基本情報と建物情報の入力!H32&gt;=2, IF(A10=1, E10, 0), "-"), "-")</f>
        <v>-</v>
      </c>
      <c r="GG10" s="24" t="str">
        <f>IF(A10&lt;=①基本情報と建物情報の入力!$G$20, IF(①基本情報と建物情報の入力!H32&gt;=3, 0, "-"), "-")</f>
        <v>-</v>
      </c>
      <c r="GH10" s="23" t="str">
        <f>IF(A10&lt;=①基本情報と建物情報の入力!$G$20, IF(①基本情報と建物情報の入力!H32&gt;=1, IF(G10=0, 0, D10/①基本情報と建物情報の入力!H32), "-"), "-")</f>
        <v>-</v>
      </c>
      <c r="GI10" s="16" t="str">
        <f>IF(A10&lt;=①基本情報と建物情報の入力!$G$20, IF(①基本情報と建物情報の入力!H32&gt;=2, IF(G10=0, 0, D10/①基本情報と建物情報の入力!H32), "-"), "-")</f>
        <v>-</v>
      </c>
      <c r="GJ10" s="24" t="str">
        <f>IF(A10&lt;=①基本情報と建物情報の入力!$G$20, IF(①基本情報と建物情報の入力!H32&gt;=3, IF(G10=0, 0, D10/①基本情報と建物情報の入力!H32), "-"), "-")</f>
        <v>-</v>
      </c>
      <c r="GK10" s="23" t="str">
        <f>IF(A10&lt;=①基本情報と建物情報の入力!$G$20, IF(①基本情報と建物情報の入力!H32&gt;=1, G10/D10, "-"), "-")</f>
        <v>-</v>
      </c>
      <c r="GL10" s="16" t="str">
        <f>IF(A10&lt;=①基本情報と建物情報の入力!$G$20, IF(①基本情報と建物情報の入力!H32&gt;=2, 0, "-"), "-")</f>
        <v>-</v>
      </c>
      <c r="GM10" s="24" t="str">
        <f>IF(A10&lt;=①基本情報と建物情報の入力!$G$20, IF(①基本情報と建物情報の入力!H32&gt;=3, 0, "-"), "-")</f>
        <v>-</v>
      </c>
      <c r="GN10" s="16" t="str">
        <f>IF(A10&lt;=①基本情報と建物情報の入力!$G$20, IF(①基本情報と建物情報の入力!H32&gt;=1, 0, "-"), "-")</f>
        <v>-</v>
      </c>
      <c r="GO10" s="16" t="str">
        <f>IF(A10&lt;=①基本情報と建物情報の入力!$G$20, IF(①基本情報と建物情報の入力!H32&gt;=2, 0, "-"), "-")</f>
        <v>-</v>
      </c>
      <c r="GP10" s="16" t="str">
        <f>IF(A10&lt;=①基本情報と建物情報の入力!$G$20, IF(①基本情報と建物情報の入力!H32&gt;=3, 0, "-"), "-")</f>
        <v>-</v>
      </c>
      <c r="GQ10" s="23" t="str">
        <f>IF(A10&lt;=①基本情報と建物情報の入力!$G$20, IF(①基本情報と建物情報の入力!H32&gt;=1, IF(①基本情報と建物情報の入力!H32=1, G10/D10, 0), "-"), "-")</f>
        <v>-</v>
      </c>
      <c r="GR10" s="16" t="str">
        <f>IF(A10&lt;=①基本情報と建物情報の入力!$G$20, IF(①基本情報と建物情報の入力!H32&gt;=2, G10/D10, "-"), "-")</f>
        <v>-</v>
      </c>
      <c r="GS10" s="24" t="str">
        <f>IF(A10&lt;=①基本情報と建物情報の入力!$G$20, IF(①基本情報と建物情報の入力!H32&gt;=3, 0, "-"), "-")</f>
        <v>-</v>
      </c>
      <c r="GT10" s="23" t="str">
        <f>IF(A10&lt;=①基本情報と建物情報の入力!$G$20, IF(①基本情報と建物情報の入力!H32&gt;=1, IF(OR(G11=0,A10=①基本情報と建物情報の入力!$G$20), 0, D10/①基本情報と建物情報の入力!H32), "-"), "-")</f>
        <v>-</v>
      </c>
      <c r="GU10" s="16" t="str">
        <f>IF(A10&lt;=①基本情報と建物情報の入力!$G$20, IF(①基本情報と建物情報の入力!H32&gt;=2, IF(OR(G11=0,A10=①基本情報と建物情報の入力!$G$20), 0, D10/①基本情報と建物情報の入力!H32), "-"), "-")</f>
        <v>-</v>
      </c>
      <c r="GV10" s="24" t="str">
        <f>IF(A10&lt;=①基本情報と建物情報の入力!$G$20, IF(①基本情報と建物情報の入力!H32&gt;=3, IF(OR(G11=0,A10=①基本情報と建物情報の入力!$G$20), 0, D10/①基本情報と建物情報の入力!H32), "-"), "-")</f>
        <v>-</v>
      </c>
      <c r="GW10" s="23" t="str">
        <f>IF(A10&lt;=①基本情報と建物情報の入力!$G$20, IF(①基本情報と建物情報の入力!H32&gt;=1, IF(G10=0, 0, D10/①基本情報と建物情報の入力!H32), "-"), "-")</f>
        <v>-</v>
      </c>
      <c r="GX10" s="16" t="str">
        <f>IF(A10&lt;=①基本情報と建物情報の入力!$G$20, IF(①基本情報と建物情報の入力!H32&gt;=2, IF(G10=0, 0, D10/①基本情報と建物情報の入力!H32), "-"), "-")</f>
        <v>-</v>
      </c>
      <c r="GY10" s="24" t="str">
        <f>IF(A10&lt;=①基本情報と建物情報の入力!$G$20, IF(①基本情報と建物情報の入力!H32&gt;=3, IF(G10=0, 0, D10/①基本情報と建物情報の入力!H32), "-"), "-")</f>
        <v>-</v>
      </c>
      <c r="GZ10" s="23" t="str">
        <f>IF(A10&lt;=①基本情報と建物情報の入力!$G$20, IF(①基本情報と建物情報の入力!H32&gt;=1, 0, "-"), "-")</f>
        <v>-</v>
      </c>
      <c r="HA10" s="16" t="str">
        <f>IF(A10&lt;=①基本情報と建物情報の入力!$G$20, IF(①基本情報と建物情報の入力!H32&gt;=2, IF(OR(①基本情報と建物情報の入力!H32=1,A10&lt;&gt;1), 0, E10), "-"), "-")</f>
        <v>-</v>
      </c>
      <c r="HB10" s="24" t="str">
        <f>IF(A10&lt;=①基本情報と建物情報の入力!$G$20, IF(①基本情報と建物情報の入力!H32&gt;=3, IF(OR(①基本情報と建物情報の入力!H32=1,A10&lt;&gt;1), 0, E10), "-"), "-")</f>
        <v>-</v>
      </c>
      <c r="HC10" s="23" t="str">
        <f>IF(A10&lt;=①基本情報と建物情報の入力!$G$20, IF(①基本情報と建物情報の入力!H32&gt;=1, IF(OR(①基本情報と建物情報の入力!H32=1,A10&lt;&gt;1), 0, E10), "-"), "-")</f>
        <v>-</v>
      </c>
      <c r="HD10" s="16" t="str">
        <f>IF(A10&lt;=①基本情報と建物情報の入力!$G$20, IF(①基本情報と建物情報の入力!H32&gt;=2, 0, "-"), "-")</f>
        <v>-</v>
      </c>
      <c r="HE10" s="24" t="str">
        <f>IF(A10&lt;=①基本情報と建物情報の入力!$G$20, IF(①基本情報と建物情報の入力!H32&gt;=3, IF(OR(①基本情報と建物情報の入力!H32=1,A10&lt;&gt;1), 0, E10), "-"), "-")</f>
        <v>-</v>
      </c>
      <c r="HF10" s="23" t="str">
        <f>IF(A10&lt;=①基本情報と建物情報の入力!$G$20, IF(①基本情報と建物情報の入力!H32&gt;=1, IF(A10=1, E10*(D10/①基本情報と建物情報の入力!H32/20), 0), "-"), "-")</f>
        <v>-</v>
      </c>
      <c r="HG10" s="16" t="str">
        <f>IF(A10&lt;=①基本情報と建物情報の入力!$G$20, IF(①基本情報と建物情報の入力!H32&gt;=2, IF(A10=1, E10*(D10/①基本情報と建物情報の入力!H32/20), 0), "-"), "-")</f>
        <v>-</v>
      </c>
      <c r="HH10" s="24" t="str">
        <f>IF(A10&lt;=①基本情報と建物情報の入力!$G$20, IF(①基本情報と建物情報の入力!H32&gt;=3, IF(A10=1, E10*(D10/①基本情報と建物情報の入力!H32/20), 0), "-"), "-")</f>
        <v>-</v>
      </c>
      <c r="HI10" s="23" t="str">
        <f>IF(A10&lt;=①基本情報と建物情報の入力!$G$20, IF(①基本情報と建物情報の入力!H32&gt;=1, IF(A10=1, D10*(E10/①基本情報と建物情報の入力!H32/20), 0), "-"), "-")</f>
        <v>-</v>
      </c>
      <c r="HJ10" s="16" t="str">
        <f>IF(A10&lt;=①基本情報と建物情報の入力!$G$20, IF(①基本情報と建物情報の入力!H32&gt;=2, IF(A10=1, D10*(E10/①基本情報と建物情報の入力!H32/20), 0), "-"), "-")</f>
        <v>-</v>
      </c>
      <c r="HK10" s="24" t="str">
        <f>IF(A10&lt;=①基本情報と建物情報の入力!$G$20, IF(①基本情報と建物情報の入力!H32&gt;=3, IF(A10=1, D10*(E10/①基本情報と建物情報の入力!H32/20), 0), "-"), "-")</f>
        <v>-</v>
      </c>
      <c r="HL10" s="23" t="str">
        <f>IF(A10&lt;=①基本情報と建物情報の入力!$G$20, IF(①基本情報と建物情報の入力!H32&gt;=1, 0, "-"), "-")</f>
        <v>-</v>
      </c>
      <c r="HM10" s="16" t="str">
        <f>IF(A10&lt;=①基本情報と建物情報の入力!$G$20, IF(①基本情報と建物情報の入力!H32&gt;=2, IF(①基本情報と建物情報の入力!H32=1, 0, G10/D10), "-"), "-")</f>
        <v>-</v>
      </c>
      <c r="HN10" s="24" t="str">
        <f>IF(A10&lt;=①基本情報と建物情報の入力!$G$20, IF(①基本情報と建物情報の入力!H32&gt;=3, IF(①基本情報と建物情報の入力!H32=1, 0, G10/D10), "-"), "-")</f>
        <v>-</v>
      </c>
      <c r="HO10" s="23" t="str">
        <f>IF(A10&lt;=①基本情報と建物情報の入力!$G$20, IF(①基本情報と建物情報の入力!H32&gt;=1, IF(①基本情報と建物情報の入力!H32=1, 0, G10/D10), "-"), "-")</f>
        <v>-</v>
      </c>
      <c r="HP10" s="16" t="str">
        <f>IF(A10&lt;=①基本情報と建物情報の入力!$G$20, IF(①基本情報と建物情報の入力!H32&gt;=2, 0, "-"), "-")</f>
        <v>-</v>
      </c>
      <c r="HQ10" s="24" t="str">
        <f>IF(A10&lt;=①基本情報と建物情報の入力!$G$20, IF(①基本情報と建物情報の入力!H32&gt;=3, IF(①基本情報と建物情報の入力!H32=1, 0, G10/D10), "-"), "-")</f>
        <v>-</v>
      </c>
      <c r="HR10" s="23" t="str">
        <f>IF(A10&lt;=①基本情報と建物情報の入力!$G$20, IF(①基本情報と建物情報の入力!H32&gt;=1, (G10/D10)*(D10/①基本情報と建物情報の入力!H32/20), "-"), "-")</f>
        <v>-</v>
      </c>
      <c r="HS10" s="16" t="str">
        <f>IF(A10&lt;=①基本情報と建物情報の入力!$G$20, IF(①基本情報と建物情報の入力!H32&gt;=2, (G10/D10)*(D10/①基本情報と建物情報の入力!H32/20), "-"), "-")</f>
        <v>-</v>
      </c>
      <c r="HT10" s="24" t="str">
        <f>IF(A10&lt;=①基本情報と建物情報の入力!$G$20, IF(①基本情報と建物情報の入力!H32&gt;=3, (G10/D10)*(D10/①基本情報と建物情報の入力!H32/20), "-"), "-")</f>
        <v>-</v>
      </c>
      <c r="HU10" s="23" t="str">
        <f>IF(A10&lt;=①基本情報と建物情報の入力!$G$20, IF(①基本情報と建物情報の入力!H32&gt;=1, (D10/①基本情報と建物情報の入力!H32)*(G10/D10/20), "-"), "-")</f>
        <v>-</v>
      </c>
      <c r="HV10" s="16" t="str">
        <f>IF(A10&lt;=①基本情報と建物情報の入力!$G$20, IF(①基本情報と建物情報の入力!H32&gt;=2, (D10/①基本情報と建物情報の入力!H32)*(G10/D10/20), "-"), "-")</f>
        <v>-</v>
      </c>
      <c r="HW10" s="24" t="str">
        <f>IF(A10&lt;=①基本情報と建物情報の入力!$G$20, IF(①基本情報と建物情報の入力!H32&gt;=3, (D10/①基本情報と建物情報の入力!H32)*(G10/D10/20), "-"), "-")</f>
        <v>-</v>
      </c>
      <c r="HX10" s="69"/>
      <c r="HY10" s="16" t="str">
        <f>IF($A10&lt;=①基本情報と建物情報の入力!$G$20, IF(①基本情報と建物情報の入力!$H32&gt;=1, SUM(W10,CF10,Z10,BZ10,CC10,AD10,AG10,AJ10,AM10,AP10,AS10,AV10,AY10,BB10,BE10,BH10,BK10,BN10,BQ10,BT10,BW10),"-"),"-")</f>
        <v>-</v>
      </c>
      <c r="HZ10" s="16" t="str">
        <f>IF($A10&lt;=①基本情報と建物情報の入力!$G$20, IF(①基本情報と建物情報の入力!$H32&gt;=2, SUM(X10,CG10,AA10,CA10,CD10,AE10,AH10,AK10,AN10,AQ10,AT10,AW10,AZ10,BC10,BF10,BI10,BL10,BO10,BR10,BU10,BX10),"-"),"-")</f>
        <v>-</v>
      </c>
      <c r="IA10" s="16" t="str">
        <f>IF($A10&lt;=①基本情報と建物情報の入力!$G$20, IF(①基本情報と建物情報の入力!$H32&gt;=3, SUM(Y10,CH10,AB10,CB10,CE10,AF10,AI10,AL10,AO10,AR10,AU10,AX10,BA10,BD10,BG10,BJ10,BM10,BP10,BS10,BV10,BY10),"-"),"-")</f>
        <v>-</v>
      </c>
      <c r="IB10" s="69"/>
      <c r="IC10" s="16" t="str">
        <f>IF($A10&lt;=①基本情報と建物情報の入力!$G$20, ①基本情報と建物情報の入力!H$62, "-")</f>
        <v>-</v>
      </c>
      <c r="ID10" s="16" t="str">
        <f>IF(A10&lt;=①基本情報と建物情報の入力!$G$20, ①基本情報と建物情報の入力!$H$66/(2*(0.09-0.15)*①基本情報と建物情報の入力!$H$66+1),"-")</f>
        <v>-</v>
      </c>
      <c r="IE10" s="16" t="str">
        <f>IF($A10&lt;=①基本情報と建物情報の入力!$G$20, ①基本情報と建物情報の入力!H$64, "-")</f>
        <v>-</v>
      </c>
      <c r="IF10" s="16" t="str">
        <f>IF($A10&lt;=①基本情報と建物情報の入力!$G$20, ①基本情報と建物情報の入力!H$63, "-")</f>
        <v>-</v>
      </c>
      <c r="IG10" s="16" t="str">
        <f>IF($A10&lt;=①基本情報と建物情報の入力!$G$20, ①基本情報と建物情報の入力!H$66, "-")</f>
        <v>-</v>
      </c>
      <c r="IH10" s="16" t="str">
        <f>IF($A10&lt;=①基本情報と建物情報の入力!$G$20, ①基本情報と建物情報の入力!H$61, "-")</f>
        <v>-</v>
      </c>
      <c r="II10" s="16" t="str">
        <f>IF($A10&lt;=①基本情報と建物情報の入力!$G$20, ①基本情報と建物情報の入力!H$65, "-")</f>
        <v>-</v>
      </c>
      <c r="IJ10" s="16" t="str">
        <f>IF($A10&lt;=①基本情報と建物情報の入力!$G$20, ①基本情報と建物情報の入力!H$67, "-")</f>
        <v>-</v>
      </c>
      <c r="IK10" s="24" t="str">
        <f>IF($A10&lt;=①基本情報と建物情報の入力!$G$20, 4.65, "-")</f>
        <v>-</v>
      </c>
      <c r="IL10" s="69"/>
      <c r="IM10" s="23" t="str">
        <f t="array" ref="IM10">IF($A10&lt;=①基本情報と建物情報の入力!$G$20,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0" s="16" t="str">
        <f t="array" ref="IN10">IF($A10&lt;=①基本情報と建物情報の入力!$G$20,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0" s="16" t="str">
        <f t="array" ref="IO10">IF($A10&lt;=①基本情報と建物情報の入力!$G$20,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0" s="16" t="str">
        <f>IF($A10&lt;=①基本情報と建物情報の入力!$G$20,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0" s="16" t="str">
        <f t="array" ref="IQ10">IF($A10&lt;=①基本情報と建物情報の入力!$G$20,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0" s="16" t="str">
        <f t="array" ref="IR10">IF($A10&lt;=①基本情報と建物情報の入力!$G$20,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0" s="16" t="str">
        <f t="array" ref="IS10">IF($A10&lt;=①基本情報と建物情報の入力!$G$20,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0" s="16" t="str">
        <f t="array" ref="IT10">IF($A10&lt;=①基本情報と建物情報の入力!$G$20,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0" s="16" t="str">
        <f t="array" ref="IU10">IF($A10&lt;=①基本情報と建物情報の入力!$G$20,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0" s="16" t="str">
        <f t="array" ref="IV10">IF($A10&lt;=①基本情報と建物情報の入力!$G$20,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0" s="24" t="str">
        <f t="array" ref="IW10">IF($A10&lt;=①基本情報と建物情報の入力!$G$20,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0" s="69"/>
      <c r="IY10" s="23" t="str">
        <f>IF($A10&lt;=①基本情報と建物情報の入力!$G$20, 温度差係数!$A$10, "-")</f>
        <v>-</v>
      </c>
      <c r="IZ10" s="16" t="str">
        <f>IF($A10&lt;=①基本情報と建物情報の入力!$G$20,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0" s="16" t="str">
        <f>IF($A10&lt;=①基本情報と建物情報の入力!$G$20, 温度差係数!$B$10, "-")</f>
        <v>-</v>
      </c>
      <c r="JB10" s="24" t="str">
        <f>IF($A10&lt;=①基本情報と建物情報の入力!$G$20, INDEX(温度差係数!$C$10:$J$10, 0, MATCH(①基本情報と建物情報の入力!$G$13, 温度差係数!$C$9:$J$9, 0)), "-")</f>
        <v>-</v>
      </c>
      <c r="JC10" s="69"/>
      <c r="JD10" s="23" t="str">
        <f>IF($A10&lt;=①基本情報と建物情報の入力!$G$20, IF(①基本情報と建物情報の入力!$H32&gt;=1, W10*$IY10*$IC10,"-"),"-")</f>
        <v>-</v>
      </c>
      <c r="JE10" s="16" t="str">
        <f>IF($A10&lt;=①基本情報と建物情報の入力!$G$20, IF(①基本情報と建物情報の入力!$H32&gt;=2, X10*$IY10*$IC10,"-"),"-")</f>
        <v>-</v>
      </c>
      <c r="JF10" s="24" t="str">
        <f>IF($A10&lt;=①基本情報と建物情報の入力!$G$20, IF(①基本情報と建物情報の入力!$H32&gt;=3, Y10*$IY10*$IC10,"-"),"-")</f>
        <v>-</v>
      </c>
      <c r="JG10" s="23" t="str">
        <f>IF($A10&lt;=①基本情報と建物情報の入力!$G$20, IF(①基本情報と建物情報の入力!$H32&gt;=1, CF10*$JB10*$ID10,"-"),"-")</f>
        <v>-</v>
      </c>
      <c r="JH10" s="16" t="str">
        <f>IF($A10&lt;=①基本情報と建物情報の入力!$G$20, IF(①基本情報と建物情報の入力!$H32&gt;=2, CG10*$JB10*$ID10,"-"),"-")</f>
        <v>-</v>
      </c>
      <c r="JI10" s="24" t="str">
        <f>IF($A10&lt;=①基本情報と建物情報の入力!$G$20, IF(①基本情報と建物情報の入力!$H32&gt;=3, CH10*$JB10*$ID10,"-"),"-")</f>
        <v>-</v>
      </c>
      <c r="JJ10" s="23" t="str">
        <f>IF($A10&lt;=①基本情報と建物情報の入力!$G$20, IF(①基本情報と建物情報の入力!$H32&gt;=1, ((BB10+BE10+BK10)*$IY10+BH10*$IZ10)*$IH10,"-"),"-")</f>
        <v>-</v>
      </c>
      <c r="JK10" s="16" t="str">
        <f>IF($A10&lt;=①基本情報と建物情報の入力!$G$20, IF(①基本情報と建物情報の入力!$H32&gt;=2, ((BC10+BF10+BL10)*$IY10+BI10*$IZ10)*$IH10,"-"),"-")</f>
        <v>-</v>
      </c>
      <c r="JL10" s="24" t="str">
        <f>IF($A10&lt;=①基本情報と建物情報の入力!$G$20, IF(①基本情報と建物情報の入力!$H32&gt;=3, ((BD10+BG10+BM10)*$IY10+BJ10*$IZ10)*$IH10,"-"),"-")</f>
        <v>-</v>
      </c>
      <c r="JM10" s="23" t="str">
        <f>IF($A10&lt;=①基本情報と建物情報の入力!$G$20, IF(①基本情報と建物情報の入力!$H32&gt;=1, (BN10+BQ10+BT10+BW10)*$JB10*$II10,"-"),"-")</f>
        <v>-</v>
      </c>
      <c r="JN10" s="16" t="str">
        <f>IF($A10&lt;=①基本情報と建物情報の入力!$G$20, IF(①基本情報と建物情報の入力!$H32&gt;=2, (BO10+BR10+BU10+BX10)*$JB10*$II10,"-"),"-")</f>
        <v>-</v>
      </c>
      <c r="JO10" s="24" t="str">
        <f>IF($A10&lt;=①基本情報と建物情報の入力!$G$20, IF(①基本情報と建物情報の入力!$H32&gt;=3, (BP10+BS10+BV10+BY10)*$JB10*$II10,"-"),"-")</f>
        <v>-</v>
      </c>
      <c r="JP10" s="23" t="str">
        <f>IF($A10&lt;=①基本情報と建物情報の入力!$G$20, IF(①基本情報と建物情報の入力!$H32&gt;=1, ((AD10+AG10+AM10)*$IY10+AJ10*$IZ10)*$IJ10,"-"),"-")</f>
        <v>-</v>
      </c>
      <c r="JQ10" s="16" t="str">
        <f>IF($A10&lt;=①基本情報と建物情報の入力!$G$20, IF(①基本情報と建物情報の入力!$H32&gt;=2, ((AE10+AH10+AN10)*$IY10+AK10*$IZ10)*$IJ10,"-"),"-")</f>
        <v>-</v>
      </c>
      <c r="JR10" s="24" t="str">
        <f>IF($A10&lt;=①基本情報と建物情報の入力!$G$20, IF(①基本情報と建物情報の入力!$H32&gt;=3, ((AF10+AI10+AO10)*$IY10+AL10*$IZ10)*$IJ10,"-"),"-")</f>
        <v>-</v>
      </c>
      <c r="JS10" s="23" t="str">
        <f>IF($A10&lt;=①基本情報と建物情報の入力!$G$20, IF(①基本情報と建物情報の入力!$H32&gt;=1, ((AP10+AS10+AY10)*IY10+AV10*$IZ10)*$IK10,"-"),"-")</f>
        <v>-</v>
      </c>
      <c r="JT10" s="16" t="str">
        <f>IF($A10&lt;=①基本情報と建物情報の入力!$G$20, IF(①基本情報と建物情報の入力!$H32&gt;=2, ((AQ10+AT10+AZ10)*IY10+AW10*$IZ10)*$IK10,"-"),"-")</f>
        <v>-</v>
      </c>
      <c r="JU10" s="24" t="str">
        <f>IF($A10&lt;=①基本情報と建物情報の入力!$G$20, IF(①基本情報と建物情報の入力!$H32&gt;=3, ((AR10+AU10+BA10)*IY10+AX10*$IZ10)*$IK10,"-"),"-")</f>
        <v>-</v>
      </c>
      <c r="JV10" s="23" t="str">
        <f>IF($A10&lt;=①基本情報と建物情報の入力!$G$20, IF(①基本情報と建物情報の入力!$H32&gt;=1, BZ10*$JB10*$IG10,"-"),"-")</f>
        <v>-</v>
      </c>
      <c r="JW10" s="16" t="str">
        <f>IF($A10&lt;=①基本情報と建物情報の入力!$G$20, IF(①基本情報と建物情報の入力!$H32&gt;=2, CA10*$JB10*$IG10,"-"),"-")</f>
        <v>-</v>
      </c>
      <c r="JX10" s="24" t="str">
        <f>IF($A10&lt;=①基本情報と建物情報の入力!$G$20, IF(①基本情報と建物情報の入力!$H32&gt;=3, CB10*$IG10*$JB10,"-"),"-")</f>
        <v>-</v>
      </c>
      <c r="JY10" s="23" t="str">
        <f>IF($A10&lt;=①基本情報と建物情報の入力!$G$20, IF(①基本情報と建物情報の入力!$H32&gt;=1, CC10*$JA10*$IF10,"-"),"-")</f>
        <v>-</v>
      </c>
      <c r="JZ10" s="16" t="str">
        <f>IF($A10&lt;=①基本情報と建物情報の入力!$G$20, IF(①基本情報と建物情報の入力!$H32&gt;=2, CD10*$JA10*$IF10,"-"),"-")</f>
        <v>-</v>
      </c>
      <c r="KA10" s="24" t="str">
        <f>IF($A10&lt;=①基本情報と建物情報の入力!$G$20, IF(①基本情報と建物情報の入力!$H32&gt;=3, CE10*$JA10*$IF10,"-"),"-")</f>
        <v>-</v>
      </c>
      <c r="KB10" s="23" t="str">
        <f>IF($A10&lt;=①基本情報と建物情報の入力!$G$20, IF(①基本情報と建物情報の入力!$H32&gt;=1, Z10*$IY10*$IE10,"-"),"-")</f>
        <v>-</v>
      </c>
      <c r="KC10" s="16" t="str">
        <f>IF($A10&lt;=①基本情報と建物情報の入力!$G$20, IF(①基本情報と建物情報の入力!$H32&gt;=2, AA10*$IY10*$IE10,"-"),"-")</f>
        <v>-</v>
      </c>
      <c r="KD10" s="24" t="str">
        <f>IF($A10&lt;=①基本情報と建物情報の入力!$G$20, IF(①基本情報と建物情報の入力!$H32&gt;=3, AB10*$IY10*$IE10,"-"),"-")</f>
        <v>-</v>
      </c>
      <c r="KE10" s="69"/>
      <c r="KF10" s="23" t="str">
        <f>IF($A10&lt;=①基本情報と建物情報の入力!$G$20, IF(①基本情報と建物情報の入力!$H32&gt;=1, (CJ10+CM10+CP10+CS10)*$IY10*$IM10,"-"),"-")</f>
        <v>-</v>
      </c>
      <c r="KG10" s="16" t="str">
        <f>IF($A10&lt;=①基本情報と建物情報の入力!$G$20, IF(①基本情報と建物情報の入力!$H32&gt;=2, (CK10+CN10+CQ10+CT10)*$IY10*$IM10,"-"),"-")</f>
        <v>-</v>
      </c>
      <c r="KH10" s="24" t="str">
        <f>IF($A10&lt;=①基本情報と建物情報の入力!$G$20, IF(①基本情報と建物情報の入力!$H32&gt;=3, (CL10+CO10+CR10+CU10)*$IY10*$IM10,"-"),"-")</f>
        <v>-</v>
      </c>
      <c r="KI10" s="23" t="str">
        <f>IF($A10&lt;=①基本情報と建物情報の入力!$G$20, IF(①基本情報と建物情報の入力!$H32&gt;=1, (CV10+CY10)*$IY10*$IN10/2,"-"),"-")</f>
        <v>-</v>
      </c>
      <c r="KJ10" s="16" t="str">
        <f>IF($A10&lt;=①基本情報と建物情報の入力!$G$20, IF(①基本情報と建物情報の入力!$H32&gt;=2, (CW10+CZ10)*$IY10*$IN10/2,"-"),"-")</f>
        <v>-</v>
      </c>
      <c r="KK10" s="24" t="str">
        <f>IF($A10&lt;=①基本情報と建物情報の入力!$G$20, IF(①基本情報と建物情報の入力!$H32&gt;=3, (CX10+DA10)*$IY10*$IN10/2,"-"),"-")</f>
        <v>-</v>
      </c>
      <c r="KL10" s="23" t="str">
        <f>IF($A10&lt;=①基本情報と建物情報の入力!$G$20, IF(①基本情報と建物情報の入力!$H32&gt;=1, (DB10+DE10)*$IY10*$IO10/2 + (DH10+DK10)*$IY10*$IO10,"-"),"-")</f>
        <v>-</v>
      </c>
      <c r="KM10" s="16" t="str">
        <f>IF($A10&lt;=①基本情報と建物情報の入力!$G$20, IF(①基本情報と建物情報の入力!$H32&gt;=2, (DC10+DF10)*$IY10*$IO10/2 + (DI10+DL10)*$IY10*$IO10,"-"),"-")</f>
        <v>-</v>
      </c>
      <c r="KN10" s="24" t="str">
        <f>IF($A10&lt;=①基本情報と建物情報の入力!$G$20, IF(①基本情報と建物情報の入力!$H32&gt;=3, (DD10+DG10)*$IY10*$IO10/2 + (DJ10+DM10)*$IY10*$IO10,"-"),"-")</f>
        <v>-</v>
      </c>
      <c r="KO10" s="23" t="str">
        <f>IF($A10&lt;=①基本情報と建物情報の入力!$G$20, IF(①基本情報と建物情報の入力!$H32&gt;=1, ((DN10+DW10)*$IY10 + DQ10*($IY10/2+$IZ10/2) + DT10*($IZ10/2+$IY10/2))*$IP10,"-"),"-")</f>
        <v>-</v>
      </c>
      <c r="KP10" s="16" t="str">
        <f>IF($A10&lt;=①基本情報と建物情報の入力!$G$20, IF(①基本情報と建物情報の入力!$H32&gt;=2, ((DO10+DX10)*$IY10 + DR10*($IY10/2+$IZ10/2) + DU10*($IZ10/2+$IY10/2))*$IP10,"-"),"-")</f>
        <v>-</v>
      </c>
      <c r="KQ10" s="24" t="str">
        <f>IF($A10&lt;=①基本情報と建物情報の入力!$G$20, IF(①基本情報と建物情報の入力!$H32&gt;=3, ((DP10+DY10)*$IY10 + DS10*($IY10/2+$IZ10/2) + DV10*($IZ10/2+$IY10/2))*$IP10,"-"),"-")</f>
        <v>-</v>
      </c>
      <c r="KR10" s="23" t="str">
        <f>IF($A10&lt;=①基本情報と建物情報の入力!$G$20, IF(①基本情報と建物情報の入力!$H32&gt;=1, ((DZ10+EC10)*$IY10+(EF10+EI10)*$IZ10)*$IQ10/2 + ((EL10+EO10+EU10)*$IY10+ER10*$IZ10)*$IQ10,"-"),"-")</f>
        <v>-</v>
      </c>
      <c r="KS10" s="16" t="str">
        <f>IF($A10&lt;=①基本情報と建物情報の入力!$G$20, IF(①基本情報と建物情報の入力!$H32&gt;=2, ((EA10+ED10)*$IY10+(EG10+EJ10)*$IZ10)*$IQ10/2 + ((EM10+EP10+EV10)*$IY10+ES10*$IZ10)*$IQ10,"-"),"-")</f>
        <v>-</v>
      </c>
      <c r="KT10" s="24" t="str">
        <f>IF($A10&lt;=①基本情報と建物情報の入力!$G$20, IF(①基本情報と建物情報の入力!$H32&gt;=3, ((EB10+EE10)*$IY10+(EH10+EK10)*$IZ10)*$IQ10/2 + ((EN10+EQ10+EW10)*$IY10+ET10*$IZ10)*$IQ10,"-"),"-")</f>
        <v>-</v>
      </c>
      <c r="KU10" s="23" t="str">
        <f>IF($A10&lt;=①基本情報と建物情報の入力!$G$20, IF(①基本情報と建物情報の入力!$H32&gt;=1, ((EX10+FA10+FD10+FG10+FP10+FS10)*$IY10 + (FJ10+FM10)*$IZ10)*$IR10/2,"-"),"-")</f>
        <v>-</v>
      </c>
      <c r="KV10" s="16" t="str">
        <f>IF($A10&lt;=①基本情報と建物情報の入力!$G$20, IF(①基本情報と建物情報の入力!$H32&gt;=2, ((EY10+FB10+FE10+FH10+FQ10+FT10)*$IY10 + (FK10+FN10)*$IZ10)*$IR10/2,"-"),"-")</f>
        <v>-</v>
      </c>
      <c r="KW10" s="24" t="str">
        <f>IF($A10&lt;=①基本情報と建物情報の入力!$G$20, IF(①基本情報と建物情報の入力!$H32&gt;=3, ((EZ10+FC10+FF10+FI10+FR10+FU10)*$IY10 + (FL10+FO10)*$IZ10)*$IR10/2,"-"),"-")</f>
        <v>-</v>
      </c>
      <c r="KX10" s="23" t="str">
        <f>IF($A10&lt;=①基本情報と建物情報の入力!$G$20, IF(①基本情報と建物情報の入力!$H32&gt;=1, ((FV10+FY10+GE10)*$IY10 + GB10*$IZ10)*$IS10,"-"),"-")</f>
        <v>-</v>
      </c>
      <c r="KY10" s="16" t="str">
        <f>IF($A10&lt;=①基本情報と建物情報の入力!$G$20, IF(①基本情報と建物情報の入力!$H32&gt;=2, ((FW10+FZ10+GF10)*$IY10 + GC10*$IZ10)*$IS10,"-"),"-")</f>
        <v>-</v>
      </c>
      <c r="KZ10" s="24" t="str">
        <f>IF($A10&lt;=①基本情報と建物情報の入力!$G$20, IF(①基本情報と建物情報の入力!$H32&gt;=3, ((FX10+GA10+GG10)*$IY10 + GD10*$IZ10)*$IS10,"-"),"-")</f>
        <v>-</v>
      </c>
      <c r="LA10" s="23" t="str">
        <f>IF($A10&lt;=①基本情報と建物情報の入力!$G$20, IF(①基本情報と建物情報の入力!$H32&gt;=1, (GH10+GK10+GN10+GQ10)*$IY10*$IT10,"-"),"-")</f>
        <v>-</v>
      </c>
      <c r="LB10" s="16" t="str">
        <f>IF($A10&lt;=①基本情報と建物情報の入力!$G$20, IF(①基本情報と建物情報の入力!$H32&gt;=2, (GI10+GL10+GO10+GR10)*$IY10*$IT10,"-"),"-")</f>
        <v>-</v>
      </c>
      <c r="LC10" s="24" t="str">
        <f>IF($A10&lt;=①基本情報と建物情報の入力!$G$20, IF(①基本情報と建物情報の入力!$H32&gt;=3, (GJ10+GM10+GP10+GS10)*$IY10*$IT10,"-"),"-")</f>
        <v>-</v>
      </c>
      <c r="LD10" s="23" t="str">
        <f>IF($A10&lt;=①基本情報と建物情報の入力!$G$20, IF(①基本情報と建物情報の入力!$H32&gt;=1, (GT10+GW10)*$IY10*$IU10/2,"-"),"-")</f>
        <v>-</v>
      </c>
      <c r="LE10" s="16" t="str">
        <f>IF($A10&lt;=①基本情報と建物情報の入力!$G$20, IF(①基本情報と建物情報の入力!$H32&gt;=2, (GU10+GX10)*$IY10*$IU10/2,"-"),"-")</f>
        <v>-</v>
      </c>
      <c r="LF10" s="24" t="str">
        <f>IF($A10&lt;=①基本情報と建物情報の入力!$G$20, IF(①基本情報と建物情報の入力!$H32&gt;=3, (GV10+GY10)*$IY10*$IU10/2,"-"),"-")</f>
        <v>-</v>
      </c>
      <c r="LG10" s="23" t="str">
        <f>IF($A10&lt;=①基本情報と建物情報の入力!$G$20, IF(①基本情報と建物情報の入力!$H32&gt;=1, (GZ10+HC10)*$JA10*$IV10/2 + (HF10+HI10)*$JA10*$IV10,"-"),"-")</f>
        <v>-</v>
      </c>
      <c r="LH10" s="16" t="str">
        <f>IF($A10&lt;=①基本情報と建物情報の入力!$G$20, IF(①基本情報と建物情報の入力!$H32&gt;=2, (HA10+HD10)*$JA10*$IV10/2 + (HG10+HJ10)*$JA10*$IV10,"-"),"-")</f>
        <v>-</v>
      </c>
      <c r="LI10" s="24" t="str">
        <f>IF($A10&lt;=①基本情報と建物情報の入力!$G$20, IF(①基本情報と建物情報の入力!$H32&gt;=3, (HB10+HE10)*$JA10*$IV10/2 + (HH10+HK10)*$JA10*$IV10,"-"),"-")</f>
        <v>-</v>
      </c>
      <c r="LJ10" s="23" t="str">
        <f>IF($A10&lt;=①基本情報と建物情報の入力!$G$20, IF(①基本情報と建物情報の入力!$H32&gt;=1, (HL10+HO10)*$IY10*$IW10/2 + (HR10+HU10)*$IY10*$IW10,"-"),"-")</f>
        <v>-</v>
      </c>
      <c r="LK10" s="16" t="str">
        <f>IF($A10&lt;=①基本情報と建物情報の入力!$G$20, IF(①基本情報と建物情報の入力!$H32&gt;=2, (HM10+HP10)*$IY10*$IW10/2 + (HS10+HV10)*$IY10*$IW10,"-"),"-")</f>
        <v>-</v>
      </c>
      <c r="LL10" s="24" t="str">
        <f>IF($A10&lt;=①基本情報と建物情報の入力!$G$20, IF(①基本情報と建物情報の入力!$H32&gt;=3, (HN10+HQ10)*$IY10*$IW10/2 + (HT10+HW10)*$IY10*$IW10,"-"),"-")</f>
        <v>-</v>
      </c>
      <c r="LM10" s="69"/>
      <c r="LN10" s="23" t="str">
        <f>IF($A10&lt;=①基本情報と建物情報の入力!$G$20, IF(①基本情報と建物情報の入力!$H32&gt;=1, SUM(JJ10,JD10,JY10,KB10,JM10,JV10,JG10,JP10,JS10)+SUM(KO10,KF10,LA10,KR10,KL10,KU10,LJ10,KI10,LD10,KX10,LG10),"-"),"-")</f>
        <v>-</v>
      </c>
      <c r="LO10" s="16" t="str">
        <f>IF($A10&lt;=①基本情報と建物情報の入力!$G$20, IF(①基本情報と建物情報の入力!$H32&gt;=2, SUM(JK10,JE10,JZ10,KC10,JN10,JW10,JH10,JQ10,JT10)+SUM(KP10,KG10,LB10,KS10,KM10,KV10,LK10,KJ10,LE10,KY10,LH10),"-"),"-")</f>
        <v>-</v>
      </c>
      <c r="LP10" s="24" t="str">
        <f>IF($A10&lt;=①基本情報と建物情報の入力!$G$20, IF(①基本情報と建物情報の入力!$H32&gt;=3, SUM(JL10,JF10,KA10,KD10,JO10,JX10,JI10,JR10,JU10)+SUM(KQ10,KH10,LC10,KT10,KN10,KW10,LL10,KK10,LF10,KZ10,LI10),"-"),"-")</f>
        <v>-</v>
      </c>
      <c r="LQ10" s="16" t="str">
        <f>IF($A10&lt;=①基本情報と建物情報の入力!$G$20, IF(①基本情報と建物情報の入力!$H32&gt;=1, ROUNDUP(LN10/HY10, 2),"-"),"-")</f>
        <v>-</v>
      </c>
      <c r="LR10" s="16" t="str">
        <f>IF($A10&lt;=①基本情報と建物情報の入力!$G$20, IF(①基本情報と建物情報の入力!$H32&gt;=2, ROUNDUP(LO10/HZ10, 2),"-"),"-")</f>
        <v>-</v>
      </c>
      <c r="LS10" s="16" t="str">
        <f>IF($A10&lt;=①基本情報と建物情報の入力!$G$20, IF(①基本情報と建物情報の入力!$H32&gt;=3, ROUNDUP(LP10/IA10, 2),"-"),"-")</f>
        <v>-</v>
      </c>
      <c r="LT10" s="69"/>
      <c r="LU10" s="16" t="str">
        <f>IF($A10&lt;=①基本情報と建物情報の入力!$G$20, 0.51,"-")</f>
        <v>-</v>
      </c>
      <c r="LV10" s="16" t="str">
        <f>IF($A10&lt;=①基本情報と建物情報の入力!$G$20, IF(①基本情報と建物情報の入力!$H32&gt;=1, ①基本情報と建物情報の入力!$H$68,"-"),"-")</f>
        <v>-</v>
      </c>
      <c r="LW10" s="69"/>
      <c r="LX10" s="223" t="str">
        <f>IF($A10&lt;=①基本情報と建物情報の入力!$G$20, 0.034*1*IC10, "-")</f>
        <v>-</v>
      </c>
      <c r="LY10" s="219" t="str">
        <f>IF($A10&lt;=①基本情報と建物情報の入力!$G$20, 0.034*1*IH10, "-")</f>
        <v>-</v>
      </c>
      <c r="LZ10" s="219" t="str">
        <f>IF($A10&lt;=①基本情報と建物情報の入力!$G$20, IF(①基本情報と建物情報の入力!$H32&gt;=1, $LU10*$LV10,"-"),"-")</f>
        <v>-</v>
      </c>
      <c r="MA10" s="219" t="str">
        <f>IF($A10&lt;=①基本情報と建物情報の入力!$G$20, IF(①基本情報と建物情報の入力!$H32&gt;=1, $LU10*$LV10,"-"),"-")</f>
        <v>-</v>
      </c>
      <c r="MB10" s="219" t="str">
        <f>IF($A10&lt;=①基本情報と建物情報の入力!$G$20, IF(①基本情報と建物情報の入力!$H32&gt;=1, $LU10*$LV10,"-"),"-")</f>
        <v>-</v>
      </c>
      <c r="MC10" s="219" t="str">
        <f>IF($A10&lt;=①基本情報と建物情報の入力!$G$20, IF(①基本情報と建物情報の入力!$H32&gt;=1, $LU10*$LV10,"-"),"-")</f>
        <v>-</v>
      </c>
      <c r="MD10" s="219" t="str">
        <f>IF($A10&lt;=①基本情報と建物情報の入力!$G$20, 0.034*1*IK10, "-")</f>
        <v>-</v>
      </c>
      <c r="ME10" s="219" t="str">
        <f>IF($A10&lt;=①基本情報と建物情報の入力!$G$20, 0.034*1*IE10, "-")</f>
        <v>-</v>
      </c>
      <c r="MF10" s="69"/>
      <c r="MG10" s="219" t="str">
        <f>IF($A10&lt;=①基本情報と建物情報の入力!$G$20, 0.034*1*IM10, "-")</f>
        <v>-</v>
      </c>
      <c r="MH10" s="219" t="str">
        <f>IF($A10&lt;=①基本情報と建物情報の入力!$G$20, 0.034*1*IN10, "-")</f>
        <v>-</v>
      </c>
      <c r="MI10" s="219" t="str">
        <f>IF($A10&lt;=①基本情報と建物情報の入力!$G$20, 0.034*1*IO10, "-")</f>
        <v>-</v>
      </c>
      <c r="MJ10" s="219" t="str">
        <f>IF($A10&lt;=①基本情報と建物情報の入力!$G$20, 0.034*1*IP10, "-")</f>
        <v>-</v>
      </c>
      <c r="MK10" s="219" t="str">
        <f>IF($A10&lt;=①基本情報と建物情報の入力!$G$20, 0.034*1*IQ10, "-")</f>
        <v>-</v>
      </c>
      <c r="ML10" s="219" t="str">
        <f>IF($A10&lt;=①基本情報と建物情報の入力!$G$20, 0.034*1*IR10, "-")</f>
        <v>-</v>
      </c>
      <c r="MM10" s="219" t="str">
        <f>IF($A10&lt;=①基本情報と建物情報の入力!$G$20, 0.034*1*IS10, "-")</f>
        <v>-</v>
      </c>
      <c r="MN10" s="219" t="str">
        <f>IF($A10&lt;=①基本情報と建物情報の入力!$G$20, 0.034*1*IT10, "-")</f>
        <v>-</v>
      </c>
      <c r="MO10" s="219" t="str">
        <f>IF($A10&lt;=①基本情報と建物情報の入力!$G$20, 0.034*1*IU10, "-")</f>
        <v>-</v>
      </c>
      <c r="MP10" s="219" t="str">
        <f>IF($A10&lt;=①基本情報と建物情報の入力!$G$20, 0.034*1*IV10, "-")</f>
        <v>-</v>
      </c>
      <c r="MQ10" s="224" t="str">
        <f>IF($A10&lt;=①基本情報と建物情報の入力!$G$20, 0.034*1*IW10, "-")</f>
        <v>-</v>
      </c>
      <c r="MR10" s="69"/>
      <c r="MS10" s="71" t="str">
        <f>IF($A10&lt;=①基本情報と建物情報の入力!$G$20, INDEX(方位係数!$B$7:$H$16, MATCH(MS$4, 方位係数!$A$7:$A$16,0), MATCH(①基本情報と建物情報の入力!$G$13, 方位係数!$B$6:$I$6,0)),"-")</f>
        <v>-</v>
      </c>
      <c r="MT10" s="71" t="str">
        <f>IF($A10&lt;=①基本情報と建物情報の入力!$G$20, INDEX(方位係数!$B$7:$H$16, MATCH(MT$4, 方位係数!$A$7:$A$16,0), MATCH(①基本情報と建物情報の入力!$G$13, 方位係数!$B$6:$I$6,0)),"-")</f>
        <v>-</v>
      </c>
      <c r="MU10" s="71" t="str">
        <f>IF($A10&lt;=①基本情報と建物情報の入力!$G$20, INDEX(方位係数!$B$7:$H$16, MATCH(MU$4, 方位係数!$A$7:$A$16,0), MATCH(①基本情報と建物情報の入力!$G$13, 方位係数!$B$6:$I$6,0)),"-")</f>
        <v>-</v>
      </c>
      <c r="MV10" s="71" t="str">
        <f>IF($A10&lt;=①基本情報と建物情報の入力!$G$20, INDEX(方位係数!$B$7:$H$16, MATCH(MV$4, 方位係数!$A$7:$A$16,0), MATCH(①基本情報と建物情報の入力!$G$13, 方位係数!$B$6:$I$6,0)),"-")</f>
        <v>-</v>
      </c>
      <c r="MW10" s="71" t="str">
        <f>IF($A10&lt;=①基本情報と建物情報の入力!$G$20, INDEX(方位係数!$B$7:$H$16, MATCH(MW$4, 方位係数!$A$7:$A$16,0), MATCH(①基本情報と建物情報の入力!$G$13, 方位係数!$B$6:$I$6,0)),"-")</f>
        <v>-</v>
      </c>
      <c r="MX10" s="71" t="str">
        <f>IF($A10&lt;=①基本情報と建物情報の入力!$G$20, INDEX(方位係数!$B$7:$H$16, MATCH(MX$4, 方位係数!$A$7:$A$16,0), MATCH(①基本情報と建物情報の入力!$G$13, 方位係数!$B$6:$I$6,0)),"-")</f>
        <v>-</v>
      </c>
      <c r="MY10" s="69"/>
      <c r="MZ10" s="23" t="str">
        <f>IF($A10&lt;=①基本情報と建物情報の入力!$G$20, IF(①基本情報と建物情報の入力!$H32&gt;=1, W10*$MW10*$LX10,"-"),"-")</f>
        <v>-</v>
      </c>
      <c r="NA10" s="16" t="str">
        <f>IF($A10&lt;=①基本情報と建物情報の入力!$G$20, IF(①基本情報と建物情報の入力!$H32&gt;=2, X10*$MW10*$LX10,"-"),"-")</f>
        <v>-</v>
      </c>
      <c r="NB10" s="24" t="str">
        <f>IF($A10&lt;=①基本情報と建物情報の入力!$G$20, IF(①基本情報と建物情報の入力!$H32&gt;=3, Y10*$MW10*$LX10,"-"),"-")</f>
        <v>-</v>
      </c>
      <c r="NC10" s="23" t="str">
        <f>IF($A10&lt;=①基本情報と建物情報の入力!$G$20, IF(①基本情報と建物情報の入力!$H32&gt;=1, (BB10*$MS10+BE10*$MT10+BH10*$MU10+BK10*$MV10)*$LY10,"-"),"-")</f>
        <v>-</v>
      </c>
      <c r="ND10" s="16" t="str">
        <f>IF($A10&lt;=①基本情報と建物情報の入力!$G$20, IF(①基本情報と建物情報の入力!$H32&gt;=2, (BC10*$MS10+BF10*$MT10+BI10*$MU10+BL10*$MV10)*$LY10,"-"),"-")</f>
        <v>-</v>
      </c>
      <c r="NE10" s="24" t="str">
        <f>IF($A10&lt;=①基本情報と建物情報の入力!$G$20, IF(①基本情報と建物情報の入力!$H32&gt;=3, (BD10*$MS10+BG10*$MT10+BJ10*$MU10+BM10*$MV10)*$LY10,"-"),"-")</f>
        <v>-</v>
      </c>
      <c r="NF10" s="23" t="str">
        <f>IF($A10&lt;=①基本情報と建物情報の入力!$G$20, IF(①基本情報と建物情報の入力!$H32&gt;=1, AD10*$MS10*$LZ10+AG10*$MT10*$MA10+AJ10*$MU10*$MB10+AM10*$MV10*$MC10,"-"),"-")</f>
        <v>-</v>
      </c>
      <c r="NG10" s="16" t="str">
        <f>IF($A10&lt;=①基本情報と建物情報の入力!$G$20, IF(①基本情報と建物情報の入力!$H32&gt;=2, AE10*$MS10*$LZ10+AH10*$MT10*$MA10+AK10*$MU10*$MB10+AN10*$MV10*$MC10,"-"),"-")</f>
        <v>-</v>
      </c>
      <c r="NH10" s="24" t="str">
        <f>IF($A10&lt;=①基本情報と建物情報の入力!$G$20, IF(①基本情報と建物情報の入力!$H32&gt;=3, AF10*$MS10*$LZ10+AI10*$MT10*$MA10+AL10*$MU10*$MB10+AO10*$MV10*$MC10,"-"),"-")</f>
        <v>-</v>
      </c>
      <c r="NI10" s="23" t="str">
        <f>IF($A10&lt;=①基本情報と建物情報の入力!$G$20, IF(①基本情報と建物情報の入力!$H32&gt;=1, (AP10*MS10+AS10*MT10+AV10*MU10+AY10*$MV10)*$MD10,"-"),"-")</f>
        <v>-</v>
      </c>
      <c r="NJ10" s="16" t="str">
        <f>IF($A10&lt;=①基本情報と建物情報の入力!$G$20, IF(①基本情報と建物情報の入力!$H32&gt;=2, (AQ10*MS10+AT10*MT10+AW10*MU10+AZ10*$MV10)*$MD10,"-"),"-")</f>
        <v>-</v>
      </c>
      <c r="NK10" s="24" t="str">
        <f>IF($A10&lt;=①基本情報と建物情報の入力!$G$20, IF(①基本情報と建物情報の入力!$H32&gt;=3, (AR10*MS10+AU10*MT10+AX10*MU10+BA10*$MV10)*$MD10,"-"),"-")</f>
        <v>-</v>
      </c>
      <c r="NL10" s="23" t="str">
        <f>IF($A10&lt;=①基本情報と建物情報の入力!$G$20, IF(①基本情報と建物情報の入力!$H32&gt;=1, Z10*$MX10*$ME10,"-"),"-")</f>
        <v>-</v>
      </c>
      <c r="NM10" s="16" t="str">
        <f>IF($A10&lt;=①基本情報と建物情報の入力!$G$20, IF(①基本情報と建物情報の入力!$H32&gt;=2, AA10*$MX10*$ME10,"-"),"-")</f>
        <v>-</v>
      </c>
      <c r="NN10" s="24" t="str">
        <f>IF($A10&lt;=①基本情報と建物情報の入力!$G$20, IF(①基本情報と建物情報の入力!$H32&gt;=3, AB10*$MX10*$ME10,"-"),"-")</f>
        <v>-</v>
      </c>
      <c r="NO10" s="69"/>
      <c r="NP10" s="23" t="str">
        <f>IF($A10&lt;=①基本情報と建物情報の入力!$G$20, IF(①基本情報と建物情報の入力!$H32&gt;=1, (CJ10*($MW10+$MS10)/2+CM10*($MW10+$MT10)/2+CP10*($MW10+$MU10)/2+CS10*($MW10+$MV10)/2)*$MG10,"-"),"-")</f>
        <v>-</v>
      </c>
      <c r="NQ10" s="16" t="str">
        <f>IF($A10&lt;=①基本情報と建物情報の入力!$G$20, IF(①基本情報と建物情報の入力!$H32&gt;=2, (CK10*($MW10+$MS10)/2+CN10*($MW10+$MT10)/2+CQ10*($MW10+$MU10)/2+CT10*($MW10+$MV10)/2)*$MG10,"-"),"-")</f>
        <v>-</v>
      </c>
      <c r="NR10" s="24" t="str">
        <f>IF($A10&lt;=①基本情報と建物情報の入力!$G$20, IF(①基本情報と建物情報の入力!$H32&gt;=3, (CL10*($MW10+$MS10)/2+CO10*($MW10+$MT10)/2+CR10*($MW10+$MU10)/2+CU10*($MW10+$MV10)/2)*$MG10,"-"),"-")</f>
        <v>-</v>
      </c>
      <c r="NS10" s="23" t="str">
        <f>IF($A10&lt;=①基本情報と建物情報の入力!$G$20, IF(①基本情報と建物情報の入力!$H32&gt;=1, (CV10*($MW10+$MS10)/2+CY10*($MW10+$MS10)/2)*$MH10/2,"-"),"-")</f>
        <v>-</v>
      </c>
      <c r="NT10" s="16" t="str">
        <f>IF($A10&lt;=①基本情報と建物情報の入力!$G$20, IF(①基本情報と建物情報の入力!$H32&gt;=2, (CW10*($MW10+$MS10)/2+CZ10*($MW10+$MS10)/2)*$MH10/2,"-"),"-")</f>
        <v>-</v>
      </c>
      <c r="NU10" s="24" t="str">
        <f>IF($A10&lt;=①基本情報と建物情報の入力!$G$20, IF(①基本情報と建物情報の入力!$H32&gt;=3, (CX10*($MW10+$MS10)/2+DA10*($MW10+$MS10)/2)*$MH10/2,"-"),"-")</f>
        <v>-</v>
      </c>
      <c r="NV10" s="23" t="str">
        <f>IF($A10&lt;=①基本情報と建物情報の入力!$G$20, IF(①基本情報と建物情報の入力!$H32&gt;=1, (DB10+DE10)*$MW10*$MI10/2 + (DH10+DK10)*$MW10*$MI10,"-"),"-")</f>
        <v>-</v>
      </c>
      <c r="NW10" s="16" t="str">
        <f>IF($A10&lt;=①基本情報と建物情報の入力!$G$20, IF(①基本情報と建物情報の入力!$H32&gt;=2, (DC10+DF10)*$MW10*$MI10/2 + (DI10+DL10)*$MW10*$MI10,"-"),"-")</f>
        <v>-</v>
      </c>
      <c r="NX10" s="24" t="str">
        <f>IF($A10&lt;=①基本情報と建物情報の入力!$G$20, IF(①基本情報と建物情報の入力!$H32&gt;=3, (DD10+DG10)*$MW10*$MI10/2 + (DJ10+DM10)*$MW10*$MI10,"-"),"-")</f>
        <v>-</v>
      </c>
      <c r="NY10" s="23" t="str">
        <f>IF($A10&lt;=①基本情報と建物情報の入力!$G$20, IF(①基本情報と建物情報の入力!$H32&gt;=1, (DN10*($MS10+$MT10)/2 +DW10*($MV10+$MS10)/2 + DQ10*($MT10+$MU10)/2 + DT10*($MU10+$MV10)/2)*$MJ10,"-"),"-")</f>
        <v>-</v>
      </c>
      <c r="NZ10" s="16" t="str">
        <f>IF($A10&lt;=①基本情報と建物情報の入力!$G$20, IF(①基本情報と建物情報の入力!$H32&gt;=2, (DO10*($MS10+$MT10)/2 +DX10*($MV10+$MS10)/2 + DR10*($MT10+$MU10)/2 + DU10*($MU10+$MV10)/2)*$MJ10,"-"),"-")</f>
        <v>-</v>
      </c>
      <c r="OA10" s="24" t="str">
        <f>IF($A10&lt;=①基本情報と建物情報の入力!$G$20, IF(①基本情報と建物情報の入力!$H32&gt;=3, (DP10*($MS10+$MT10)/2 +DY10*($MV10+$MS10)/2 + DS10*($MT10+$MU10)/2 + DV10*($MU10+$MV10)/2)*$MJ10,"-"),"-")</f>
        <v>-</v>
      </c>
      <c r="OB10" s="23" t="str">
        <f>IF($A10&lt;=①基本情報と建物情報の入力!$G$20, IF(①基本情報と建物情報の入力!$H32&gt;=1, ((DZ10+EC10)*$MS10+(EF10+EI10)*$MU10)*$MK10/2 + (EL10*$MS10+EO10*$MT10+ER10*$MU10+EU10*$MV10)*$MK10,"-"),"-")</f>
        <v>-</v>
      </c>
      <c r="OC10" s="16" t="str">
        <f>IF($A10&lt;=①基本情報と建物情報の入力!$G$20, IF(①基本情報と建物情報の入力!$H32&gt;=2, ((EA10+ED10)*$MS10+(EG10+EJ10)*$MU10)*$MK10/2 + (EM10*$MS10+EP10*$MT10+ES10*$MU10+EV10*$MV10)*$MK10,"-"),"-")</f>
        <v>-</v>
      </c>
      <c r="OD10" s="24" t="str">
        <f>IF($A10&lt;=①基本情報と建物情報の入力!$G$20, IF(①基本情報と建物情報の入力!$H32&gt;=3, ((EB10+EE10)*$MS10+(EH10+EK10)*$MU10)*$MK10/2 + (EN10*$MS10+EQ10*$MT10+ET10*$MU10+EW10*$MV10)*$MK10,"-"),"-")</f>
        <v>-</v>
      </c>
      <c r="OE10" s="23" t="str">
        <f>IF($A10&lt;=①基本情報と建物情報の入力!$G$20, IF(①基本情報と建物情報の入力!$H32&gt;=1, ((EX10+FA10)*$MS10+(FD10+FG10)*$MT10+ (FJ10+FM10)*$MU10 +(FP10+FS10)*$MV10)*$ML10/2,"-"),"-")</f>
        <v>-</v>
      </c>
      <c r="OF10" s="16" t="str">
        <f>IF($A10&lt;=①基本情報と建物情報の入力!$G$20, IF(①基本情報と建物情報の入力!$H32&gt;=2, ((EY10+FB10)*$MS10+(FE10+FH10)*$MT10+ (FK10+FN10)*$MU10 +(FQ10+FT10)*$MV10)*$ML10/2,"-"),"-")</f>
        <v>-</v>
      </c>
      <c r="OG10" s="24" t="str">
        <f>IF($A10&lt;=①基本情報と建物情報の入力!$G$20, IF(①基本情報と建物情報の入力!$H32&gt;=3, ((EZ10+FC10)*$MS10+(FF10+FI10)*$MT10+ (FL10+FO10)*$MU10 +(FR10+FU10)*$MV10)*$ML10/2,"-"),"-")</f>
        <v>-</v>
      </c>
      <c r="OH10" s="16" t="str">
        <f>IF($A10&lt;=①基本情報と建物情報の入力!$G$20, IF(①基本情報と建物情報の入力!$H32&gt;=1, (FV10*$MS10/2+FY10*$MT10/2+GB10*$MU10/2+GE10*$MV10/2)*$MM10,"-"),"-")</f>
        <v>-</v>
      </c>
      <c r="OI10" s="16" t="str">
        <f>IF($A10&lt;=①基本情報と建物情報の入力!$G$20, IF(①基本情報と建物情報の入力!$H32&gt;=2, (FW10*$MS10/2+FZ10*$MT10/2+GC10*$MU10/2+GF10*$MV10/2)*$MM10,"-"),"-")</f>
        <v>-</v>
      </c>
      <c r="OJ10" s="16" t="str">
        <f>IF($A10&lt;=①基本情報と建物情報の入力!$G$20, IF(①基本情報と建物情報の入力!$H32&gt;=3, (FX10*$MS10/2+GA10*$MT10/2+GD10*$MU10/2+GG10*$MV10/2)*$MM10,"-"),"-")</f>
        <v>-</v>
      </c>
      <c r="OK10" s="23" t="str">
        <f>IF($A10&lt;=①基本情報と建物情報の入力!$G$20, IF(①基本情報と建物情報の入力!$H32&gt;=1, (GH10*($MS10+$MX10)/2+GK10*($MT10+$MX10)/2+GN10*($MU10+$MX10)/2+GQ10*($MV10+$MX10)/2)*$MN10,"-"),"-")</f>
        <v>-</v>
      </c>
      <c r="OL10" s="16" t="str">
        <f>IF($A10&lt;=①基本情報と建物情報の入力!$G$20, IF(①基本情報と建物情報の入力!$H32&gt;=2, (GI10*($MS10+$MX10)/2+GL10*($MT10+$MX10)/2+GO10*($MU10+$MX10)/2+GR10*($MV10+$MX10)/2)*$MN10,"-"),"-")</f>
        <v>-</v>
      </c>
      <c r="OM10" s="24" t="str">
        <f>IF($A10&lt;=①基本情報と建物情報の入力!$G$20, IF(①基本情報と建物情報の入力!$H32&gt;=3, (GJ10*($MS10+$MX10)/2+GM10*($MT10+$MX10)/2+GP10*($MU10+$MX10)/2+GS10*($MV10+$MX10)/2)*$MN10,"-"),"-")</f>
        <v>-</v>
      </c>
      <c r="ON10" s="23" t="str">
        <f>IF($A10&lt;=①基本情報と建物情報の入力!$G$20, IF(①基本情報と建物情報の入力!$H32&gt;=1, (GT10+GW10)*($MS10+$MX10)/2*$MO10/2,"-"),"-")</f>
        <v>-</v>
      </c>
      <c r="OO10" s="16" t="str">
        <f>IF($A10&lt;=①基本情報と建物情報の入力!$G$20, IF(①基本情報と建物情報の入力!$H32&gt;=2, (GU10+GX10)*($MS10+$MX10)/2*$MO10/2,"-"),"-")</f>
        <v>-</v>
      </c>
      <c r="OP10" s="24" t="str">
        <f>IF($A10&lt;=①基本情報と建物情報の入力!$G$20, IF(①基本情報と建物情報の入力!$H32&gt;=3, (GV10+GY10)*($MS10+$MX10)/2*$MO10/2,"-"),"-")</f>
        <v>-</v>
      </c>
      <c r="OQ10" s="23" t="str">
        <f>IF($A10&lt;=①基本情報と建物情報の入力!$G$20, IF(①基本情報と建物情報の入力!$H32&gt;=1, (HL10+HO10)*$MX10*$MQ10/2 + (HR10+HU10)*$MX10*$MQ10,"-"),"-")</f>
        <v>-</v>
      </c>
      <c r="OR10" s="16" t="str">
        <f>IF($A10&lt;=①基本情報と建物情報の入力!$G$20, IF(①基本情報と建物情報の入力!$H32&gt;=2, (HM10+HP10)*$MX10*$MQ10/2 + (HS10+HV10)*$MX10*$MQ10,"-"),"-")</f>
        <v>-</v>
      </c>
      <c r="OS10" s="24" t="str">
        <f>IF($A10&lt;=①基本情報と建物情報の入力!$G$20, IF(①基本情報と建物情報の入力!$H32&gt;=3, (HN10+HQ10)*$MX10*$MQ10/2 + (HT10+HW10)*$MX10*$MQ10,"-"),"-")</f>
        <v>-</v>
      </c>
      <c r="OT10" s="16" t="str">
        <f>IF($A10&lt;=①基本情報と建物情報の入力!$G$20, IF(①基本情報と建物情報の入力!$H32&gt;=1, SUM(MZ10,NC10,NF10,NI10,NL10)+SUM(NP10,NS10,NV10,NY10,OB10,OE10,OH10,OK10,ON10,OQ10), "-"), "-")</f>
        <v>-</v>
      </c>
      <c r="OU10" s="16" t="str">
        <f>IF($A10&lt;=①基本情報と建物情報の入力!$G$20, IF(①基本情報と建物情報の入力!$H32&gt;=2, SUM(NA10,ND10,NG10,NJ10,NM10)+SUM(NQ10,NT10,NW10,NZ10,OC10,OF10,OI10,OL10,OO10,OR10), "-"), "-")</f>
        <v>-</v>
      </c>
      <c r="OV10" s="16" t="str">
        <f>IF($A10&lt;=①基本情報と建物情報の入力!$G$20, IF(①基本情報と建物情報の入力!$H32&gt;=3, SUM(NB10,NE10,NH10,NK10,NN10)+SUM(NR10,NU10,NX10,OA10,OD10,OG10,OJ10,OM10,OP10,OS10), "-"), "-")</f>
        <v>-</v>
      </c>
      <c r="OW10" s="84" t="str">
        <f>IF($A10&lt;=①基本情報と建物情報の入力!$G$20, IF(①基本情報と建物情報の入力!$H32&gt;=1, ROUNDUP(OT10/HY10*100, 1),"-"),"-")</f>
        <v>-</v>
      </c>
      <c r="OX10" s="85" t="str">
        <f>IF($A10&lt;=①基本情報と建物情報の入力!$G$20, IF(①基本情報と建物情報の入力!$H32&gt;=2, ROUNDUP(OU10/HZ10*100, 1),"-"),"-")</f>
        <v>-</v>
      </c>
      <c r="OY10" s="85" t="str">
        <f>IF($A10&lt;=①基本情報と建物情報の入力!$G$20, IF(①基本情報と建物情報の入力!$H32&gt;=3, ROUNDUP(OV10/IA10*100, 1),"-"),"-")</f>
        <v>-</v>
      </c>
      <c r="OZ10" s="69"/>
      <c r="PA10" s="223" t="str">
        <f>IF($A10&lt;=①基本情報と建物情報の入力!$G$20, 0.93,"-")</f>
        <v>-</v>
      </c>
      <c r="PB10" s="224" t="str">
        <f>IF($A10&lt;=①基本情報と建物情報の入力!$G$20, IF(①基本情報と建物情報の入力!$H32&gt;=1, ①基本情報と建物情報の入力!$H$69,"-"),"-")</f>
        <v>-</v>
      </c>
      <c r="PC10" s="219" t="str">
        <f>IF($A10&lt;=①基本情報と建物情報の入力!$G$20, 0.034*1*IC10, "-")</f>
        <v>-</v>
      </c>
      <c r="PD10" s="219" t="str">
        <f>IF($A10&lt;=①基本情報と建物情報の入力!$G$20, 0.034*1*IH10, "-")</f>
        <v>-</v>
      </c>
      <c r="PE10" s="219" t="str">
        <f>IF($A10&lt;=①基本情報と建物情報の入力!$G$20, IF(①基本情報と建物情報の入力!$H32&gt;=1, $PA10*$PB10,"-"),"-")</f>
        <v>-</v>
      </c>
      <c r="PF10" s="219" t="str">
        <f>IF($A10&lt;=①基本情報と建物情報の入力!$G$20, IF(①基本情報と建物情報の入力!$H32&gt;=1, $PA10*$PB10,"-"),"-")</f>
        <v>-</v>
      </c>
      <c r="PG10" s="219" t="str">
        <f>IF($A10&lt;=①基本情報と建物情報の入力!$G$20, IF(①基本情報と建物情報の入力!$H32&gt;=1, $PA10*$PB10,"-"),"-")</f>
        <v>-</v>
      </c>
      <c r="PH10" s="219" t="str">
        <f>IF($A10&lt;=①基本情報と建物情報の入力!$G$20, IF(①基本情報と建物情報の入力!$H32&gt;=1, $PA10*$PB10,"-"),"-")</f>
        <v>-</v>
      </c>
      <c r="PI10" s="219" t="str">
        <f>IF($A10&lt;=①基本情報と建物情報の入力!$G$20, 0.034*1*IK10, "-")</f>
        <v>-</v>
      </c>
      <c r="PJ10" s="219" t="str">
        <f>IF($A10&lt;=①基本情報と建物情報の入力!$G$20, 0.034*1*IE10, "-")</f>
        <v>-</v>
      </c>
      <c r="PK10" s="69"/>
      <c r="PL10" s="219" t="str">
        <f>IF($A10&lt;=①基本情報と建物情報の入力!$G$20, 0.034*1*IM10, "-")</f>
        <v>-</v>
      </c>
      <c r="PM10" s="219" t="str">
        <f>IF($A10&lt;=①基本情報と建物情報の入力!$G$20, 0.034*1*IN10, "-")</f>
        <v>-</v>
      </c>
      <c r="PN10" s="219" t="str">
        <f>IF($A10&lt;=①基本情報と建物情報の入力!$G$20, 0.034*1*IO10, "-")</f>
        <v>-</v>
      </c>
      <c r="PO10" s="219" t="str">
        <f>IF($A10&lt;=①基本情報と建物情報の入力!$G$20, 0.034*1*IP10, "-")</f>
        <v>-</v>
      </c>
      <c r="PP10" s="219" t="str">
        <f>IF($A10&lt;=①基本情報と建物情報の入力!$G$20, 0.034*1*IQ10, "-")</f>
        <v>-</v>
      </c>
      <c r="PQ10" s="219" t="str">
        <f>IF($A10&lt;=①基本情報と建物情報の入力!$G$20, 0.034*1*IR10, "-")</f>
        <v>-</v>
      </c>
      <c r="PR10" s="219" t="str">
        <f>IF($A10&lt;=①基本情報と建物情報の入力!$G$20, 0.034*1*IS10, "-")</f>
        <v>-</v>
      </c>
      <c r="PS10" s="219" t="str">
        <f>IF($A10&lt;=①基本情報と建物情報の入力!$G$20, 0.034*1*IT10, "-")</f>
        <v>-</v>
      </c>
      <c r="PT10" s="219" t="str">
        <f>IF($A10&lt;=①基本情報と建物情報の入力!$G$20, 0.034*1*IU10, "-")</f>
        <v>-</v>
      </c>
      <c r="PU10" s="219" t="str">
        <f>IF($A10&lt;=①基本情報と建物情報の入力!$G$20, 0.034*1*IV10, "-")</f>
        <v>-</v>
      </c>
      <c r="PV10" s="219" t="str">
        <f>IF($A10&lt;=①基本情報と建物情報の入力!$G$20, 0.034*1*IW10, "-")</f>
        <v>-</v>
      </c>
      <c r="PW10" s="69"/>
      <c r="PX10" s="72" t="str">
        <f>IF($A10&lt;=①基本情報と建物情報の入力!$G$20, INDEX(方位係数!$B$21:$I$30, MATCH(PX$4, 方位係数!$A$21:$A$30,0), MATCH(①基本情報と建物情報の入力!$G$13, 方位係数!$B$20:$I$20,0)),"-")</f>
        <v>-</v>
      </c>
      <c r="PY10" s="71" t="str">
        <f>IF($A10&lt;=①基本情報と建物情報の入力!$G$20, INDEX(方位係数!$B$21:$I$30, MATCH(PY$4, 方位係数!$A$21:$A$30,0), MATCH(①基本情報と建物情報の入力!$G$13, 方位係数!$B$20:$I$20,0)),"-")</f>
        <v>-</v>
      </c>
      <c r="PZ10" s="71" t="str">
        <f>IF($A10&lt;=①基本情報と建物情報の入力!$G$20, INDEX(方位係数!$B$21:$I$30, MATCH(PZ$4, 方位係数!$A$21:$A$30,0), MATCH(①基本情報と建物情報の入力!$G$13, 方位係数!$B$20:$I$20,0)),"-")</f>
        <v>-</v>
      </c>
      <c r="QA10" s="71" t="str">
        <f>IF($A10&lt;=①基本情報と建物情報の入力!$G$20, INDEX(方位係数!$B$21:$I$30, MATCH(QA$4, 方位係数!$A$21:$A$30,0), MATCH(①基本情報と建物情報の入力!$G$13, 方位係数!$B$20:$I$20,0)),"-")</f>
        <v>-</v>
      </c>
      <c r="QB10" s="71" t="str">
        <f>IF($A10&lt;=①基本情報と建物情報の入力!$G$20, INDEX(方位係数!$B$21:$I$30, MATCH(QB$4, 方位係数!$A$21:$A$30,0), MATCH(①基本情報と建物情報の入力!$G$13, 方位係数!$B$20:$I$20,0)),"-")</f>
        <v>-</v>
      </c>
      <c r="QC10" s="71" t="str">
        <f>IF($A10&lt;=①基本情報と建物情報の入力!$G$20, INDEX(方位係数!$B$21:$I$30, MATCH(QC$4, 方位係数!$A$21:$A$30,0), MATCH(①基本情報と建物情報の入力!$G$13, 方位係数!$B$20:$I$20,0)),"-")</f>
        <v>-</v>
      </c>
      <c r="QD10" s="69"/>
      <c r="QE10" s="223" t="str">
        <f>IF($A10&lt;=①基本情報と建物情報の入力!$G$20, IF(①基本情報と建物情報の入力!$H32&gt;=1, W10*$QB10*$PC10,"-"),"-")</f>
        <v>-</v>
      </c>
      <c r="QF10" s="219" t="str">
        <f>IF($A10&lt;=①基本情報と建物情報の入力!$G$20, IF(①基本情報と建物情報の入力!$H32&gt;=2, X10*$QB10*$PC10,"-"),"-")</f>
        <v>-</v>
      </c>
      <c r="QG10" s="219" t="str">
        <f>IF($A10&lt;=①基本情報と建物情報の入力!$G$20, IF(①基本情報と建物情報の入力!$H32&gt;=3, Y10*$QB10*$PC10,"-"),"-")</f>
        <v>-</v>
      </c>
      <c r="QH10" s="223" t="str">
        <f>IF($A10&lt;=①基本情報と建物情報の入力!$G$20, IF(①基本情報と建物情報の入力!$H32&gt;=1, (BB10*$PX10+BE10*$PY10+BH10*$PZ10+BK10*$QA10)*$PD10,"-"),"-")</f>
        <v>-</v>
      </c>
      <c r="QI10" s="219" t="str">
        <f>IF($A10&lt;=①基本情報と建物情報の入力!$G$20, IF(①基本情報と建物情報の入力!$H32&gt;=2, (BC10*$PX10+BF10*$PY10+BI10*$PZ10+BL10*$QA10)*$PD10,"-"),"-")</f>
        <v>-</v>
      </c>
      <c r="QJ10" s="224" t="str">
        <f>IF($A10&lt;=①基本情報と建物情報の入力!$G$20, IF(①基本情報と建物情報の入力!$H32&gt;=3, (BD10*$PX10+BG10*$PY10+BJ10*$PZ10+BM10*$QA10)*$PD10,"-"),"-")</f>
        <v>-</v>
      </c>
      <c r="QK10" s="223" t="str">
        <f>IF($A10&lt;=①基本情報と建物情報の入力!$G$20, IF(①基本情報と建物情報の入力!$H32&gt;=1, AD10*$PX10*$PE10+AG10*$PY10*$PF10+AJ10*$PZ10*$PG10+AM10*$QA10*$PH10,"-"),"-")</f>
        <v>-</v>
      </c>
      <c r="QL10" s="219" t="str">
        <f>IF($A10&lt;=①基本情報と建物情報の入力!$G$20, IF(①基本情報と建物情報の入力!$H32&gt;=2, AE10*$PX10*$PE10+AH10*$PY10*$PF10+AK10*$PZ10*$PG10+AN10*$QA10*$PH10,"-"),"-")</f>
        <v>-</v>
      </c>
      <c r="QM10" s="224" t="str">
        <f>IF($A10&lt;=①基本情報と建物情報の入力!$G$20, IF(①基本情報と建物情報の入力!$H32&gt;=3, AF10*$PX10*$PE10+AI10*$PY10*$PF10+AL10*$PZ10*$PG10+AO10*$QA10*$PH10,"-"),"-")</f>
        <v>-</v>
      </c>
      <c r="QN10" s="223" t="str">
        <f>IF($A10&lt;=①基本情報と建物情報の入力!$G$20, IF(①基本情報と建物情報の入力!$H32&gt;=1, (AP10*PX10+AS10*PY10+AV10*PZ10+AY10*$QA10)*$PI10,"-"),"-")</f>
        <v>-</v>
      </c>
      <c r="QO10" s="219" t="str">
        <f>IF($A10&lt;=①基本情報と建物情報の入力!$G$20, IF(①基本情報と建物情報の入力!$H32&gt;=2, (AQ10*PX10+AT10*PY10+AW10*PZ10+AZ10*$QA10)*$PI10,"-"),"-")</f>
        <v>-</v>
      </c>
      <c r="QP10" s="224" t="str">
        <f>IF($A10&lt;=①基本情報と建物情報の入力!$G$20, IF(①基本情報と建物情報の入力!$H32&gt;=3, (AR10*PX10+AU10*PY10+AX10*PZ10+BA10*$QA10)*$PI10,"-"),"-")</f>
        <v>-</v>
      </c>
      <c r="QQ10" s="223" t="str">
        <f>IF($A10&lt;=①基本情報と建物情報の入力!$G$20, IF(①基本情報と建物情報の入力!$H32&gt;=1, Z10*$QC10*$PJ10,"-"),"-")</f>
        <v>-</v>
      </c>
      <c r="QR10" s="219" t="str">
        <f>IF($A10&lt;=①基本情報と建物情報の入力!$G$20, IF(①基本情報と建物情報の入力!$H32&gt;=2, AA10*$QC10*$PJ10,"-"),"-")</f>
        <v>-</v>
      </c>
      <c r="QS10" s="224" t="str">
        <f>IF($A10&lt;=①基本情報と建物情報の入力!$G$20, IF(①基本情報と建物情報の入力!$H32&gt;=3, AB10*$QC10*$PJ10,"-"),"-")</f>
        <v>-</v>
      </c>
      <c r="QT10" s="69"/>
      <c r="QU10" s="223" t="str">
        <f>IF($A10&lt;=①基本情報と建物情報の入力!$G$20, IF(①基本情報と建物情報の入力!$H32&gt;=1, (CJ10*($QB10+$PX10)/2+CM10*($QB10+$PY10)/2+CP10*($QB10+$PZ10)/2+CS10*($QB10+$QA10)/2)*$PL10,"-"),"-")</f>
        <v>-</v>
      </c>
      <c r="QV10" s="219" t="str">
        <f>IF($A10&lt;=①基本情報と建物情報の入力!$G$20, IF(①基本情報と建物情報の入力!$H32&gt;=2, (CK10*($QB10+$PX10)/2+CN10*($QB10+$PY10)/2+CQ10*($QB10+$PZ10)/2+CT10*($QB10+$QA10)/2)*$PL10,"-"),"-")</f>
        <v>-</v>
      </c>
      <c r="QW10" s="224" t="str">
        <f>IF($A10&lt;=①基本情報と建物情報の入力!$G$20, IF(①基本情報と建物情報の入力!$H32&gt;=3, (CL10*($QB10+$PX10)/2+CO10*($QB10+$PY10)/2+CR10*($QB10+$PZ10)/2+CU10*($QB10+$QA10)/2)*$PL10,"-"),"-")</f>
        <v>-</v>
      </c>
      <c r="QX10" s="223" t="str">
        <f>IF($A10&lt;=①基本情報と建物情報の入力!$G$20, IF(①基本情報と建物情報の入力!$H32&gt;=1, (CV10*($QB10+$PX10)/2+CY10*($QB10+$PX10)/2)*$PM10/2,"-"),"-")</f>
        <v>-</v>
      </c>
      <c r="QY10" s="219" t="str">
        <f>IF($A10&lt;=①基本情報と建物情報の入力!$G$20, IF(①基本情報と建物情報の入力!$H32&gt;=2, (CW10*($QB10+$PX10)/2+CZ10*($QB10+$PX10)/2)*$PM10/2,"-"),"-")</f>
        <v>-</v>
      </c>
      <c r="QZ10" s="224" t="str">
        <f>IF($A10&lt;=①基本情報と建物情報の入力!$G$20, IF(①基本情報と建物情報の入力!$H32&gt;=3, (CX10*($QB10+$PX10)/2+DA10*($QB10+$PX10)/2)*$PM10/2,"-"),"-")</f>
        <v>-</v>
      </c>
      <c r="RA10" s="223" t="str">
        <f>IF($A10&lt;=①基本情報と建物情報の入力!$G$20, IF(①基本情報と建物情報の入力!$H32&gt;=1, (DB10+DE10)*$QB10*$PN10/2 + (DH10+DK10)*$QB10*$PN10,"-"),"-")</f>
        <v>-</v>
      </c>
      <c r="RB10" s="219" t="str">
        <f>IF($A10&lt;=①基本情報と建物情報の入力!$G$20, IF(①基本情報と建物情報の入力!$H32&gt;=2, (DC10+DF10)*$QB10*$PN10/2 + (DI10+DL10)*$QB10*$PN10,"-"),"-")</f>
        <v>-</v>
      </c>
      <c r="RC10" s="224" t="str">
        <f>IF($A10&lt;=①基本情報と建物情報の入力!$G$20, IF(①基本情報と建物情報の入力!$H32&gt;=3, (DD10+DG10)*$QB10*$PN10/2 + (DJ10+DM10)*$QB10*$PN10,"-"),"-")</f>
        <v>-</v>
      </c>
      <c r="RD10" s="223" t="str">
        <f>IF($A10&lt;=①基本情報と建物情報の入力!$G$20, IF(①基本情報と建物情報の入力!$H32&gt;=1, (DN10*($PX10+$PY10)/2 +DW10*($QA10+$PX10)/2 + DQ10*($PY10+$PZ10)/2 + DT10*($PZ10+$QA10)/2)*$PO10,"-"),"-")</f>
        <v>-</v>
      </c>
      <c r="RE10" s="219" t="str">
        <f>IF($A10&lt;=①基本情報と建物情報の入力!$G$20, IF(①基本情報と建物情報の入力!$H32&gt;=2, (DO10*($PX10+$PY10)/2 +DX10*($QA10+$PX10)/2 + DR10*($PY10+$PZ10)/2 + DU10*($PZ10+$QA10)/2)*$PO10,"-"),"-")</f>
        <v>-</v>
      </c>
      <c r="RF10" s="224" t="str">
        <f>IF($A10&lt;=①基本情報と建物情報の入力!$G$20, IF(①基本情報と建物情報の入力!$H32&gt;=3, (DP10*($PX10+$PY10)/2 +DY10*($QA10+$PX10)/2 + DS10*($PY10+$PZ10)/2 + DV10*($PZ10+$QA10)/2)*$PO10,"-"),"-")</f>
        <v>-</v>
      </c>
      <c r="RG10" s="223" t="str">
        <f>IF($A10&lt;=①基本情報と建物情報の入力!$G$20, IF(①基本情報と建物情報の入力!$H32&gt;=1, ((DZ10+EC10)*$PX10+(EF10+EI10)*$PZ10)*$PP10/2 + (EL10*$PX10+EO10*$PY10+ER10*$PZ10+EU10*$QA10)*$PP10,"-"),"-")</f>
        <v>-</v>
      </c>
      <c r="RH10" s="219" t="str">
        <f>IF($A10&lt;=①基本情報と建物情報の入力!$G$20, IF(①基本情報と建物情報の入力!$H32&gt;=2, ((EA10+ED10)*$PX10+(EG10+EJ10)*$PZ10)*$PP10/2 + (EM10*$PX10+EP10*$PY10+ES10*$PZ10+EV10*$QA10)*$PP10,"-"),"-")</f>
        <v>-</v>
      </c>
      <c r="RI10" s="224" t="str">
        <f>IF($A10&lt;=①基本情報と建物情報の入力!$G$20, IF(①基本情報と建物情報の入力!$H32&gt;=3, ((EB10+EE10)*$PX10+(EH10+EK10)*$PZ10)*$PP10/2 + (EN10*$PX10+EQ10*$PY10+ET10*$PZ10+EW10*$QA10)*$PP10,"-"),"-")</f>
        <v>-</v>
      </c>
      <c r="RJ10" s="223" t="str">
        <f>IF($A10&lt;=①基本情報と建物情報の入力!$G$20, IF(①基本情報と建物情報の入力!$H32&gt;=1, ((EX10+FA10)*$PX10+(FD10+FG10)*$PY10+ (FJ10+FM10)*$PZ10 +(FP10+FS10)*$QA10)*$PQ10/2,"-"),"-")</f>
        <v>-</v>
      </c>
      <c r="RK10" s="219" t="str">
        <f>IF($A10&lt;=①基本情報と建物情報の入力!$G$20, IF(①基本情報と建物情報の入力!$H32&gt;=2, ((EY10+FB10)*$PX10+(FE10+FH10)*$PY10+ (FK10+FN10)*$PZ10 +(FQ10+FT10)*$QA10)*$PQ10/2,"-"),"-")</f>
        <v>-</v>
      </c>
      <c r="RL10" s="224" t="str">
        <f>IF($A10&lt;=①基本情報と建物情報の入力!$G$20, IF(①基本情報と建物情報の入力!$H32&gt;=3, ((EZ10+FC10)*$PX10+(FF10+FI10)*$PY10+ (FL10+FO10)*$PZ10 +(FR10+FU10)*$QA10)*$PQ10/2,"-"),"-")</f>
        <v>-</v>
      </c>
      <c r="RM10" s="223" t="str">
        <f>IF($A10&lt;=①基本情報と建物情報の入力!$G$20, IF(①基本情報と建物情報の入力!$H32&gt;=1, (FV10*$PX10/2+FY10*$PY10/2+GB10*$PZ10/2+GE10*$QA10/2)*$PR10,"-"),"-")</f>
        <v>-</v>
      </c>
      <c r="RN10" s="219" t="str">
        <f>IF($A10&lt;=①基本情報と建物情報の入力!$G$20, IF(①基本情報と建物情報の入力!$H32&gt;=2, (FW10*$PX10/2+FZ10*$PY10/2+GC10*$PZ10/2+GF10*$QA10/2)*$PR10,"-"),"-")</f>
        <v>-</v>
      </c>
      <c r="RO10" s="224" t="str">
        <f>IF($A10&lt;=①基本情報と建物情報の入力!$G$20, IF(①基本情報と建物情報の入力!$H32&gt;=3, (FX10*$PX10/2+GA10*$PY10/2+GD10*$PZ10/2+GG10*$QA10/2)*$PR10,"-"),"-")</f>
        <v>-</v>
      </c>
      <c r="RP10" s="223" t="str">
        <f>IF($A10&lt;=①基本情報と建物情報の入力!$G$20, IF(①基本情報と建物情報の入力!$H32&gt;=1, (GH10*($PX10+$QC10)/2+GK10*($PY10+$QC10)/2+GN10*($PZ10+$QC10)/2+GQ10*($QA10+$QC10)/2)*$PS10,"-"),"-")</f>
        <v>-</v>
      </c>
      <c r="RQ10" s="219" t="str">
        <f>IF($A10&lt;=①基本情報と建物情報の入力!$G$20, IF(①基本情報と建物情報の入力!$H32&gt;=2, (GI10*($PX10+$QC10)/2+GL10*($PY10+$QC10)/2+GO10*($PZ10+$QC10)/2+GR10*($QA10+$QC10)/2)*$PS10,"-"),"-")</f>
        <v>-</v>
      </c>
      <c r="RR10" s="224" t="str">
        <f>IF($A10&lt;=①基本情報と建物情報の入力!$G$20, IF(①基本情報と建物情報の入力!$H32&gt;=3, (GJ10*($PX10+$QC10)/2+GM10*($PY10+$QC10)/2+GP10*($PZ10+$QC10)/2+GS10*($QA10+$QC10)/2)*$PS10,"-"),"-")</f>
        <v>-</v>
      </c>
      <c r="RS10" s="223" t="str">
        <f>IF($A10&lt;=①基本情報と建物情報の入力!$G$20, IF(①基本情報と建物情報の入力!$H32&gt;=1, (GT10+GW10)*($PX10+$QC10)/2*$PT10/2,"-"),"-")</f>
        <v>-</v>
      </c>
      <c r="RT10" s="219" t="str">
        <f>IF($A10&lt;=①基本情報と建物情報の入力!$G$20, IF(①基本情報と建物情報の入力!$H32&gt;=2, (GU10+GX10)*($PX10+$QC10)/2*$PT10/2,"-"),"-")</f>
        <v>-</v>
      </c>
      <c r="RU10" s="224" t="str">
        <f>IF($A10&lt;=①基本情報と建物情報の入力!$G$20, IF(①基本情報と建物情報の入力!$H32&gt;=3, (GV10+GY10)*($PX10+$QC10)/2*$PT10/2,"-"),"-")</f>
        <v>-</v>
      </c>
      <c r="RV10" s="223" t="str">
        <f>IF($A10&lt;=①基本情報と建物情報の入力!$G$20, IF(①基本情報と建物情報の入力!$H32&gt;=1, (HL10+HO10)*$QC10*$PV10/2 + (HR10+HU10)*$QC10*$PV10,"-"),"-")</f>
        <v>-</v>
      </c>
      <c r="RW10" s="219" t="str">
        <f>IF($A10&lt;=①基本情報と建物情報の入力!$G$20, IF(①基本情報と建物情報の入力!$H32&gt;=2, (HM10+HP10)*$QC10*$PV10/2 + (HS10+HV10)*$QC10*$PV10,"-"),"-")</f>
        <v>-</v>
      </c>
      <c r="RX10" s="224" t="str">
        <f>IF($A10&lt;=①基本情報と建物情報の入力!$G$20, IF(①基本情報と建物情報の入力!$H32&gt;=3, (HN10+HQ10)*$QC10*$PV10/2 + (HT10+HW10)*$QC10*$PV10,"-"),"-")</f>
        <v>-</v>
      </c>
      <c r="RY10" s="16" t="str">
        <f>IF($A10&lt;=①基本情報と建物情報の入力!$G$20, IF(①基本情報と建物情報の入力!$H32&gt;=1, SUM(QE10,QH10,QK10,QN10,QQ10)+SUM(QU10,QX10,RA10,RD10,RG10,RJ10,RM10,RP10,RS10,RV10), "-"), "-")</f>
        <v>-</v>
      </c>
      <c r="RZ10" s="16" t="str">
        <f>IF($A10&lt;=①基本情報と建物情報の入力!$G$20, IF(①基本情報と建物情報の入力!$H32&gt;=2, SUM(QF10,QI10,QL10,QO10,QR10)+SUM(QV10,QY10,RB10,RE10,RH10,RK10,RN10,RQ10,RT10,RW10), "-"), "-")</f>
        <v>-</v>
      </c>
      <c r="SA10" s="16" t="str">
        <f>IF($A10&lt;=①基本情報と建物情報の入力!$G$20, IF(①基本情報と建物情報の入力!$H32&gt;=3, SUM(QG10,QJ10,QM10,QP10,QS10)+SUM(QW10,QZ10,RC10,RF10,RI10,RL10,RO10,RR10,RU10,RX10), "-"), "-")</f>
        <v>-</v>
      </c>
      <c r="SB10" s="84" t="str">
        <f>IF($A10&lt;=①基本情報と建物情報の入力!$G$20, IF(①基本情報と建物情報の入力!$H32&gt;=1, ROUNDUP(RY10/HY10*100,1),"-"),"-")</f>
        <v>-</v>
      </c>
      <c r="SC10" s="85" t="str">
        <f>IF($A10&lt;=①基本情報と建物情報の入力!$G$20, IF(①基本情報と建物情報の入力!$H32&gt;=2,ROUNDUP(RZ10/HZ10*100,1),"-"),"-")</f>
        <v>-</v>
      </c>
      <c r="SD10" s="86" t="str">
        <f>IF($A10&lt;=①基本情報と建物情報の入力!$G$20, IF(①基本情報と建物情報の入力!$H32&gt;=3, ROUNDUP(SA10/IA10*100,1),"-"),"-")</f>
        <v>-</v>
      </c>
      <c r="SE10" s="69"/>
      <c r="SF10" s="129" t="str">
        <f>IF($A10&lt;=①基本情報と建物情報の入力!$G$20, IF(①基本情報と建物情報の入力!$H32&gt;=1, 1,"-"), "-")</f>
        <v>-</v>
      </c>
      <c r="SG10" s="130" t="str">
        <f>IF($A10&lt;=①基本情報と建物情報の入力!$G$20, IF(①基本情報と建物情報の入力!$H32&gt;=2, 1,"-"), "-")</f>
        <v>-</v>
      </c>
      <c r="SH10" s="131" t="str">
        <f>IF($A10&lt;=①基本情報と建物情報の入力!$G$20, IF(①基本情報と建物情報の入力!$H32&gt;=3, ①基本情報と建物情報の入力!$H32-2,"-"), "-")</f>
        <v>-</v>
      </c>
      <c r="SI10" s="23" t="str">
        <f>IF($A10&lt;=①基本情報と建物情報の入力!$G$20, IF(①基本情報と建物情報の入力!$H32&gt;=1, HY10*SF10, "-"),"-")</f>
        <v>-</v>
      </c>
      <c r="SJ10" s="16" t="str">
        <f>IF($A10&lt;=①基本情報と建物情報の入力!$G$20, IF(①基本情報と建物情報の入力!$H32&gt;=2, HZ10*SG10, "-"),"-")</f>
        <v>-</v>
      </c>
      <c r="SK10" s="24" t="str">
        <f>IF($A10&lt;=①基本情報と建物情報の入力!$G$20, IF(①基本情報と建物情報の入力!$H32&gt;=3, IA10*SH10, "-"),"-")</f>
        <v>-</v>
      </c>
      <c r="SL10" s="23" t="str">
        <f>IF($A10&lt;=①基本情報と建物情報の入力!$G$20, IF(①基本情報と建物情報の入力!$H32&gt;=1,  LN10*SF10, "-"),"-")</f>
        <v>-</v>
      </c>
      <c r="SM10" s="16" t="str">
        <f>IF($A10&lt;=①基本情報と建物情報の入力!$G$20, IF(①基本情報と建物情報の入力!$H32&gt;=2,  LO10*SG10, "-"),"-")</f>
        <v>-</v>
      </c>
      <c r="SN10" s="24" t="str">
        <f>IF($A10&lt;=①基本情報と建物情報の入力!$G$20, IF(①基本情報と建物情報の入力!$H32&gt;=3,  LP10*SH10, "-"),"-")</f>
        <v>-</v>
      </c>
      <c r="SO10" s="23" t="str">
        <f>IF($A10&lt;=①基本情報と建物情報の入力!$G$20, IF(①基本情報と建物情報の入力!$H32&gt;=1,  RY10*SF10, "-"),"-")</f>
        <v>-</v>
      </c>
      <c r="SP10" s="16" t="str">
        <f>IF($A10&lt;=①基本情報と建物情報の入力!$G$20, IF(①基本情報と建物情報の入力!$H32&gt;=2,  RZ10*SG10, "-"),"-")</f>
        <v>-</v>
      </c>
      <c r="SQ10" s="24" t="str">
        <f>IF($A10&lt;=①基本情報と建物情報の入力!$G$20, IF(①基本情報と建物情報の入力!$H32&gt;=3,  SA10*SH10, "-"),"-")</f>
        <v>-</v>
      </c>
      <c r="SR10" s="76"/>
      <c r="SS10" s="76"/>
      <c r="ST10" s="69"/>
      <c r="SU10" s="129" t="str">
        <f>IF($A10&lt;=①基本情報と建物情報の入力!$G$20,IF(①基本情報と建物情報の入力!$H32&gt;=1,③一次エネルギー消費量の計算結果!E24-③一次エネルギー消費量の計算結果!F24,"-"),"-")</f>
        <v>-</v>
      </c>
      <c r="SV10" s="130" t="str">
        <f>IF($A10&lt;=①基本情報と建物情報の入力!$G$20,IF(①基本情報と建物情報の入力!$H32&gt;=2,③一次エネルギー消費量の計算結果!E25-③一次エネルギー消費量の計算結果!F25,"-"),"-")</f>
        <v>-</v>
      </c>
      <c r="SW10" s="131" t="str">
        <f>IF($A10&lt;=①基本情報と建物情報の入力!$G$20,IF(①基本情報と建物情報の入力!$H32&gt;=3,③一次エネルギー消費量の計算結果!E26-③一次エネルギー消費量の計算結果!F26,"-"),"-")</f>
        <v>-</v>
      </c>
      <c r="SX10" s="129" t="str">
        <f>IF($A10&lt;=①基本情報と建物情報の入力!$G$20,IF(①基本情報と建物情報の入力!$H32&gt;=1,③一次エネルギー消費量の計算結果!G24-③一次エネルギー消費量の計算結果!H24,"-"),"-")</f>
        <v>-</v>
      </c>
      <c r="SY10" s="130" t="str">
        <f>IF($A10&lt;=①基本情報と建物情報の入力!$G$20,IF(①基本情報と建物情報の入力!$H32&gt;=2,③一次エネルギー消費量の計算結果!G25-③一次エネルギー消費量の計算結果!H25,"-"),"-")</f>
        <v>-</v>
      </c>
      <c r="SZ10" s="131" t="str">
        <f>IF($A10&lt;=①基本情報と建物情報の入力!$G$20,IF(①基本情報と建物情報の入力!$H32&gt;=3,③一次エネルギー消費量の計算結果!G26-③一次エネルギー消費量の計算結果!H26,"-"),"-")</f>
        <v>-</v>
      </c>
      <c r="TA10" s="129" t="str">
        <f>IF($A10&lt;=①基本情報と建物情報の入力!$G$20, IF(①基本情報と建物情報の入力!$H32&gt;=1,SU10*SF10,"-"), "-")</f>
        <v>-</v>
      </c>
      <c r="TB10" s="130" t="str">
        <f>IF($A10&lt;=①基本情報と建物情報の入力!$G$20, IF(①基本情報と建物情報の入力!$H32&gt;=2,SV10*SG10,"-"), "-")</f>
        <v>-</v>
      </c>
      <c r="TC10" s="131" t="str">
        <f>IF($A10&lt;=①基本情報と建物情報の入力!$G$20, IF(①基本情報と建物情報の入力!$H32&gt;=3,SW10*SH10,"-"), "-")</f>
        <v>-</v>
      </c>
      <c r="TD10" s="129" t="str">
        <f>IF($A10&lt;=①基本情報と建物情報の入力!$G$20, IF(①基本情報と建物情報の入力!$H32&gt;=1,SX10*SF10,"-"), "-")</f>
        <v>-</v>
      </c>
      <c r="TE10" s="130" t="str">
        <f>IF($A10&lt;=①基本情報と建物情報の入力!$G$20, IF(①基本情報と建物情報の入力!$H32&gt;=2,SY10*SG10,"-"), "-")</f>
        <v>-</v>
      </c>
      <c r="TF10" s="130" t="str">
        <f>IF($A10&lt;=①基本情報と建物情報の入力!$G$20, IF(①基本情報と建物情報の入力!$H32&gt;=3,SZ10*SH10,"-"), "-")</f>
        <v>-</v>
      </c>
      <c r="TG10" s="76"/>
      <c r="TH10" s="76"/>
    </row>
    <row r="11" spans="1:528" s="16" customFormat="1" x14ac:dyDescent="0.45">
      <c r="A11" s="106">
        <f t="shared" si="0"/>
        <v>5</v>
      </c>
      <c r="B11" s="107" t="s">
        <v>65</v>
      </c>
      <c r="C11" s="108" t="str">
        <f>IF(A11&lt;=①基本情報と建物情報の入力!$G$20, ①基本情報と建物情報の入力!$G$19/①基本情報と建物情報の入力!$G$20, "-")</f>
        <v>-</v>
      </c>
      <c r="D11" s="108" t="str">
        <f>IF(A11&lt;=①基本情報と建物情報の入力!$G$20, IF(①基本情報と建物情報の入力!H33&gt;=1, (①基本情報と建物情報の入力!$D33+SQRT(①基本情報と建物情報の入力!$D33^2-16*①基本情報と建物情報の入力!$C33))/4, "-"), "-")</f>
        <v>-</v>
      </c>
      <c r="E11" s="108" t="str">
        <f>IF(A11&lt;=①基本情報と建物情報の入力!$G$20, IF(①基本情報と建物情報の入力!H33&gt;=1, (①基本情報と建物情報の入力!$D33-SQRT(①基本情報と建物情報の入力!$D33^2-16*①基本情報と建物情報の入力!$C33))/4, "-"), "-")</f>
        <v>-</v>
      </c>
      <c r="F11" s="108" t="str">
        <f>IF(A11&lt;=①基本情報と建物情報の入力!$G$20, IF(①基本情報と建物情報の入力!H33&gt;=1, IF(A11=①基本情報と建物情報の入力!$G$20, ①基本情報と建物情報の入力!$C33, ①基本情報と建物情報の入力!G33), "-"), "-")</f>
        <v>-</v>
      </c>
      <c r="G11" s="108" t="str">
        <f>IF(A11&lt;=①基本情報と建物情報の入力!$G$20, IF(①基本情報と建物情報の入力!H33&gt;=1, IF(A11=1, 0, ①基本情報と建物情報の入力!F33), "-"), "-")</f>
        <v>-</v>
      </c>
      <c r="H11" s="108" t="str">
        <f>IF(A11&lt;=①基本情報と建物情報の入力!$G$20, IF(①基本情報と建物情報の入力!H33&gt;=1, IF(A11=1, 0, ①基本情報と建物情報の入力!C33-G11), "-"), "-")</f>
        <v>-</v>
      </c>
      <c r="I11" s="108" t="str">
        <f>IF(A11&lt;=①基本情報と建物情報の入力!$G$20, IF(①基本情報と建物情報の入力!H33&gt;=1, IF(A11=1, ①基本情報と建物情報の入力!C33, 0), "-"), "-")</f>
        <v>-</v>
      </c>
      <c r="J11" s="109" t="str">
        <f>IF(A11&lt;=①基本情報と建物情報の入力!$G$20,IF(①基本情報と建物情報の入力!H33&gt;=1, ①基本情報と建物情報の入力!$E33*(1-(0.24/①基本情報と建物情報の入力!$H33))*0.64,"-"), "-")</f>
        <v>-</v>
      </c>
      <c r="K11" s="108" t="str">
        <f>IF(A11&lt;=①基本情報と建物情報の入力!$G$20,IF(①基本情報と建物情報の入力!H33&gt;=1,①基本情報と建物情報の入力!$E33*0.12/①基本情報と建物情報の入力!$H33,"-"), "-")</f>
        <v>-</v>
      </c>
      <c r="L11" s="108" t="str">
        <f>IF(A11&lt;=①基本情報と建物情報の入力!$G$20,IF(①基本情報と建物情報の入力!H33&gt;=1,①基本情報と建物情報の入力!$E33*(1-(0.24/①基本情報と建物情報の入力!$H33))*0.36,"-"), "-")</f>
        <v>-</v>
      </c>
      <c r="M11" s="110" t="str">
        <f>IF(A11&lt;=①基本情報と建物情報の入力!$G$20,IF(①基本情報と建物情報の入力!H33&gt;=1,①基本情報と建物情報の入力!$E33*0.12/①基本情報と建物情報の入力!$H33,"-"), "-")</f>
        <v>-</v>
      </c>
      <c r="N11" s="109" t="str">
        <f>IF(A11&lt;=①基本情報と建物情報の入力!$G$20, IF(①基本情報と建物情報の入力!H33&gt;=1,①基本情報と建物情報の入力!C33/①基本情報と建物情報の入力!H33, "-"), "-")</f>
        <v>-</v>
      </c>
      <c r="O11" s="108" t="str">
        <f>IF(A11&lt;=①基本情報と建物情報の入力!$G$20, IF(①基本情報と建物情報の入力!H33&gt;=2, ①基本情報と建物情報の入力!C33/①基本情報と建物情報の入力!H33, "-"),"-")</f>
        <v>-</v>
      </c>
      <c r="P11" s="110" t="str">
        <f>IF(A11&lt;=①基本情報と建物情報の入力!$G$20, IF(①基本情報と建物情報の入力!H33&gt;=3, ①基本情報と建物情報の入力!C33/①基本情報と建物情報の入力!H33, "-"),"-")</f>
        <v>-</v>
      </c>
      <c r="Q11" s="109" t="str">
        <f>IF($A11&lt;=①基本情報と建物情報の入力!$G$20, IF(①基本情報と建物情報の入力!$H33&gt;=1, IF(①基本情報と建物情報の入力!$I33="有り", N11*室面積の比率!$B$4, N11*室面積の比率!$B$5),"-"), "-")</f>
        <v>-</v>
      </c>
      <c r="R11" s="108" t="str">
        <f>IF($A11&lt;=①基本情報と建物情報の入力!$G$20, IF(①基本情報と建物情報の入力!$H33&gt;=2, IF(①基本情報と建物情報の入力!$I33="有り", O11*室面積の比率!$B$4, O11*室面積の比率!$B$5),"-"), "-")</f>
        <v>-</v>
      </c>
      <c r="S11" s="110" t="str">
        <f>IF($A11&lt;=①基本情報と建物情報の入力!$G$20, IF(①基本情報と建物情報の入力!$H33&gt;=3, IF(①基本情報と建物情報の入力!$I33="有り", P11*室面積の比率!$B$4, P11*室面積の比率!$B$5),"-"), "-")</f>
        <v>-</v>
      </c>
      <c r="T11" s="109" t="str">
        <f>IF($A11&lt;=①基本情報と建物情報の入力!$G$20, IF(①基本情報と建物情報の入力!$H33&gt;=1, IF(①基本情報と建物情報の入力!$I33="有り", N11*室面積の比率!$C$4, 0),"-"), "-")</f>
        <v>-</v>
      </c>
      <c r="U11" s="108" t="str">
        <f>IF($A11&lt;=①基本情報と建物情報の入力!$G$20, IF(①基本情報と建物情報の入力!$H33&gt;=2, IF(①基本情報と建物情報の入力!$I33="有り", O11*室面積の比率!$C$4, 0),"-"), "-")</f>
        <v>-</v>
      </c>
      <c r="V11" s="110" t="str">
        <f>IF($A11&lt;=①基本情報と建物情報の入力!$G$20, IF(①基本情報と建物情報の入力!$H33&gt;=3, IF(①基本情報と建物情報の入力!$I33="有り", P11*室面積の比率!$C$4, 0),"-"), "-")</f>
        <v>-</v>
      </c>
      <c r="W11" s="109" t="str">
        <f>IF(A11&lt;=①基本情報と建物情報の入力!$G$20, IF(①基本情報と建物情報の入力!H33&gt;=1, F11/①基本情報と建物情報の入力!H33, "-"),"-")</f>
        <v>-</v>
      </c>
      <c r="X11" s="108" t="str">
        <f>IF(A11&lt;=①基本情報と建物情報の入力!$G$20, IF(①基本情報と建物情報の入力!H33&gt;=2, F11/①基本情報と建物情報の入力!H33, "-"),"-")</f>
        <v>-</v>
      </c>
      <c r="Y11" s="110" t="str">
        <f>IF(A11&lt;=①基本情報と建物情報の入力!$G$20, IF(①基本情報と建物情報の入力!H33&gt;=3, F11/①基本情報と建物情報の入力!H33, "-"),"-")</f>
        <v>-</v>
      </c>
      <c r="Z11" s="109" t="str">
        <f>IF(A11&lt;=①基本情報と建物情報の入力!$G$20, IF(①基本情報と建物情報の入力!H33&gt;=1, G11/①基本情報と建物情報の入力!H33, "-"),"-")</f>
        <v>-</v>
      </c>
      <c r="AA11" s="108" t="str">
        <f>IF(A11&lt;=①基本情報と建物情報の入力!$G$20, IF(①基本情報と建物情報の入力!H33&gt;=2, G11/①基本情報と建物情報の入力!H33, "-"),"-")</f>
        <v>-</v>
      </c>
      <c r="AB11" s="110" t="str">
        <f>IF(A11&lt;=①基本情報と建物情報の入力!$G$20, IF(①基本情報と建物情報の入力!H33&gt;=3, G11/①基本情報と建物情報の入力!H33, "-"),"-")</f>
        <v>-</v>
      </c>
      <c r="AC11" s="111"/>
      <c r="AD11" s="109" t="str">
        <f>IF(A11&lt;=①基本情報と建物情報の入力!$G$20, IF(①基本情報と建物情報の入力!H33&gt;=1,J11/①基本情報と建物情報の入力!H33,"-"), "-")</f>
        <v>-</v>
      </c>
      <c r="AE11" s="108" t="str">
        <f>IF(A11&lt;=①基本情報と建物情報の入力!$G$20, IF(①基本情報と建物情報の入力!H33&gt;=2,J11/①基本情報と建物情報の入力!H33,"-"), "-")</f>
        <v>-</v>
      </c>
      <c r="AF11" s="110" t="str">
        <f>IF(A11&lt;=①基本情報と建物情報の入力!$G$20, IF(①基本情報と建物情報の入力!H33&gt;=3,J11/①基本情報と建物情報の入力!H33,"-"), "-")</f>
        <v>-</v>
      </c>
      <c r="AG11" s="109" t="str">
        <f>IF(A11&lt;=①基本情報と建物情報の入力!$G$20,IF(①基本情報と建物情報の入力!H33&gt;=1,K11,"-"), "-")</f>
        <v>-</v>
      </c>
      <c r="AH11" s="108" t="str">
        <f>IF(A11&lt;=①基本情報と建物情報の入力!$G$20,IF(①基本情報と建物情報の入力!H33&gt;=2,0,"-"), "-")</f>
        <v>-</v>
      </c>
      <c r="AI11" s="110" t="str">
        <f>IF(A11&lt;=①基本情報と建物情報の入力!$G$20,IF(①基本情報と建物情報の入力!H33&gt;=3,0,"-"), "-")</f>
        <v>-</v>
      </c>
      <c r="AJ11" s="108" t="str">
        <f>IF(A11&lt;=①基本情報と建物情報の入力!$G$20, IF(①基本情報と建物情報の入力!H33&gt;=1,L11/①基本情報と建物情報の入力!H33,"-"), "-")</f>
        <v>-</v>
      </c>
      <c r="AK11" s="108" t="str">
        <f>IF(A11&lt;=①基本情報と建物情報の入力!$G$20, IF(①基本情報と建物情報の入力!H33&gt;=2,L11/①基本情報と建物情報の入力!H33,"-"), "-")</f>
        <v>-</v>
      </c>
      <c r="AL11" s="108" t="str">
        <f>IF(A11&lt;=①基本情報と建物情報の入力!$G$20, IF(①基本情報と建物情報の入力!H33&gt;=3,L11/①基本情報と建物情報の入力!H33,"-"), "-")</f>
        <v>-</v>
      </c>
      <c r="AM11" s="109" t="str">
        <f>IF(A11&lt;=①基本情報と建物情報の入力!$G$20,IF(①基本情報と建物情報の入力!H33&gt;=1,IF(①基本情報と建物情報の入力!H33=1, M11,0), "-"),"-")</f>
        <v>-</v>
      </c>
      <c r="AN11" s="108" t="str">
        <f>IF(A11&lt;=①基本情報と建物情報の入力!$G$20, IF(①基本情報と建物情報の入力!H33&gt;=2, M11, "-"), "-")</f>
        <v>-</v>
      </c>
      <c r="AO11" s="110" t="str">
        <f>IF(A11&lt;=①基本情報と建物情報の入力!$G$20,IF(①基本情報と建物情報の入力!H33&gt;=3, 0, "-"),"-")</f>
        <v>-</v>
      </c>
      <c r="AP11" s="109" t="str">
        <f>IF(A11&lt;=①基本情報と建物情報の入力!$G$20,IF(①基本情報と建物情報の入力!H33&gt;=1,0,"-"), "-")</f>
        <v>-</v>
      </c>
      <c r="AQ11" s="108" t="str">
        <f>IF(A11&lt;=①基本情報と建物情報の入力!$G$20,IF(①基本情報と建物情報の入力!H33&gt;=2,0,"-"), "-")</f>
        <v>-</v>
      </c>
      <c r="AR11" s="110" t="str">
        <f>IF(A11&lt;=①基本情報と建物情報の入力!$G$20,IF(①基本情報と建物情報の入力!H33&gt;=3,0,"-"), "-")</f>
        <v>-</v>
      </c>
      <c r="AS11" s="109" t="str">
        <f>IF(A11&lt;=①基本情報と建物情報の入力!$G$20,IF(①基本情報と建物情報の入力!H33&gt;=1,0,"-"), "-")</f>
        <v>-</v>
      </c>
      <c r="AT11" s="108" t="str">
        <f>IF(A11&lt;=①基本情報と建物情報の入力!$G$20,IF(①基本情報と建物情報の入力!H33&gt;=2,0,"-"), "-")</f>
        <v>-</v>
      </c>
      <c r="AU11" s="110" t="str">
        <f>IF(A11&lt;=①基本情報と建物情報の入力!$G$20,IF(①基本情報と建物情報の入力!H33&gt;=3,0,"-"), "-")</f>
        <v>-</v>
      </c>
      <c r="AV11" s="109" t="str">
        <f>IF(A11&lt;=①基本情報と建物情報の入力!$G$20,IF(①基本情報と建物情報の入力!H33&gt;=1,1.6,"-"), "-")</f>
        <v>-</v>
      </c>
      <c r="AW11" s="108" t="str">
        <f>IF(A11&lt;=①基本情報と建物情報の入力!$G$20,IF(①基本情報と建物情報の入力!H33&gt;=2,1.6,"-"), "-")</f>
        <v>-</v>
      </c>
      <c r="AX11" s="110" t="str">
        <f>IF(A11&lt;=①基本情報と建物情報の入力!$G$20,IF(①基本情報と建物情報の入力!H33&gt;=3,1.6,"-"), "-")</f>
        <v>-</v>
      </c>
      <c r="AY11" s="108" t="str">
        <f>IF(A11&lt;=①基本情報と建物情報の入力!$G$20,IF(①基本情報と建物情報の入力!H33&gt;=1,0,"-"), "-")</f>
        <v>-</v>
      </c>
      <c r="AZ11" s="108" t="str">
        <f>IF(A11&lt;=①基本情報と建物情報の入力!$G$20,IF(①基本情報と建物情報の入力!H33&gt;=2,0,"-"), "-")</f>
        <v>-</v>
      </c>
      <c r="BA11" s="108" t="str">
        <f>IF(A11&lt;=①基本情報と建物情報の入力!$G$20,IF(①基本情報と建物情報の入力!H33&gt;=3,0,"-"), "-")</f>
        <v>-</v>
      </c>
      <c r="BB11" s="109" t="str">
        <f>IF(A11&lt;=①基本情報と建物情報の入力!$G$20, IF(①基本情報と建物情報の入力!H33&gt;=1,(D11*C11-J11)/①基本情報と建物情報の入力!H33, "-"), "-")</f>
        <v>-</v>
      </c>
      <c r="BC11" s="108" t="str">
        <f>IF(A11&lt;=①基本情報と建物情報の入力!$G$20, IF(①基本情報と建物情報の入力!H33&gt;=2,(D11*C11-J11)/①基本情報と建物情報の入力!H33, "-"), "-")</f>
        <v>-</v>
      </c>
      <c r="BD11" s="110" t="str">
        <f>IF(A11&lt;=①基本情報と建物情報の入力!$G$20, IF(①基本情報と建物情報の入力!H33&gt;=3,(D11*C11-J11)/①基本情報と建物情報の入力!H33, "-"), "-")</f>
        <v>-</v>
      </c>
      <c r="BE11" s="108" t="str">
        <f>IF(A11&lt;=①基本情報と建物情報の入力!$G$20, IF(①基本情報と建物情報の入力!H33&gt;=1,E11*C11-K11, "-"), "-")</f>
        <v>-</v>
      </c>
      <c r="BF11" s="108" t="str">
        <f>IF(A11&lt;=①基本情報と建物情報の入力!$G$20, IF(①基本情報と建物情報の入力!H33&gt;=2,0, "-"), "-")</f>
        <v>-</v>
      </c>
      <c r="BG11" s="108" t="str">
        <f>IF(A11&lt;=①基本情報と建物情報の入力!$G$20, IF(①基本情報と建物情報の入力!H33&gt;=3,0, "-"), "-")</f>
        <v>-</v>
      </c>
      <c r="BH11" s="109" t="str">
        <f>IF(A11&lt;=①基本情報と建物情報の入力!$G$20, IF(①基本情報と建物情報の入力!H33&gt;=1,(D11*C11-L11)/①基本情報と建物情報の入力!H33-AV11, "-"), "-")</f>
        <v>-</v>
      </c>
      <c r="BI11" s="108" t="str">
        <f>IF(A11&lt;=①基本情報と建物情報の入力!$G$20, IF(①基本情報と建物情報の入力!H33&gt;=2,(D11*C11-L11)/①基本情報と建物情報の入力!H33-AV11, "-"), "-")</f>
        <v>-</v>
      </c>
      <c r="BJ11" s="110" t="str">
        <f>IF(A11&lt;=①基本情報と建物情報の入力!$G$20, IF(①基本情報と建物情報の入力!H33&gt;=3,(D11*C11-L11)/①基本情報と建物情報の入力!H33-AV11, "-"), "-")</f>
        <v>-</v>
      </c>
      <c r="BK11" s="109" t="str">
        <f>IF(A11&lt;=①基本情報と建物情報の入力!$G$20, IF(①基本情報と建物情報の入力!H33&gt;=1,IF(①基本情報と建物情報の入力!H33=1, E11*C11-K11, 0), "-"), "-")</f>
        <v>-</v>
      </c>
      <c r="BL11" s="108" t="str">
        <f>IF(A11&lt;=①基本情報と建物情報の入力!$G$20, IF(①基本情報と建物情報の入力!H33&gt;=2,E11*C11-M11, "-"), "-")</f>
        <v>-</v>
      </c>
      <c r="BM11" s="110" t="str">
        <f>IF(A11&lt;=①基本情報と建物情報の入力!$G$20, IF(①基本情報と建物情報の入力!H33&gt;=3,0, "-"), "-")</f>
        <v>-</v>
      </c>
      <c r="BN11" s="108" t="str">
        <f>IF(A11&lt;=①基本情報と建物情報の入力!$G$20, IF(①基本情報と建物情報の入力!H33&gt;=1, 0, "-"), "-")</f>
        <v>-</v>
      </c>
      <c r="BO11" s="108" t="str">
        <f>IF(A11&lt;=①基本情報と建物情報の入力!$G$20, IF(①基本情報と建物情報の入力!H33&gt;=2, 0, "-"), "-")</f>
        <v>-</v>
      </c>
      <c r="BP11" s="110" t="str">
        <f>IF(A11&lt;=①基本情報と建物情報の入力!$G$20, IF(①基本情報と建物情報の入力!H33&gt;=3, 0, "-"), "-")</f>
        <v>-</v>
      </c>
      <c r="BQ11" s="108" t="str">
        <f>IF(A11&lt;=①基本情報と建物情報の入力!$G$20, IF(①基本情報と建物情報の入力!H33&gt;=1, 0, "-"), "-")</f>
        <v>-</v>
      </c>
      <c r="BR11" s="108" t="str">
        <f>IF(A11&lt;=①基本情報と建物情報の入力!$G$20, IF(①基本情報と建物情報の入力!H33&gt;=2, E11*C11, "-"), "-")</f>
        <v>-</v>
      </c>
      <c r="BS11" s="110" t="str">
        <f>IF(A11&lt;=①基本情報と建物情報の入力!$G$20, IF(①基本情報と建物情報の入力!H33&gt;=3, E11*C11, "-"), "-")</f>
        <v>-</v>
      </c>
      <c r="BT11" s="108" t="str">
        <f>IF(A11&lt;=①基本情報と建物情報の入力!$G$20, IF(①基本情報と建物情報の入力!H33&gt;=1, 0, "-"), "-")</f>
        <v>-</v>
      </c>
      <c r="BU11" s="108" t="str">
        <f>IF(A11&lt;=①基本情報と建物情報の入力!$G$20, IF(①基本情報と建物情報の入力!H33&gt;=2, 0, "-"), "-")</f>
        <v>-</v>
      </c>
      <c r="BV11" s="110" t="str">
        <f>IF(A11&lt;=①基本情報と建物情報の入力!$G$20, IF(①基本情報と建物情報の入力!H33&gt;=3, 0, "-"), "-")</f>
        <v>-</v>
      </c>
      <c r="BW11" s="109" t="str">
        <f>IF(A11&lt;=①基本情報と建物情報の入力!$G$20, IF(①基本情報と建物情報の入力!H33&gt;=1, IF(①基本情報と建物情報の入力!H33=1, 0, E11*C11), "-"), "-")</f>
        <v>-</v>
      </c>
      <c r="BX11" s="108" t="str">
        <f>IF(A11&lt;=①基本情報と建物情報の入力!$G$20, IF(①基本情報と建物情報の入力!H33&gt;=2, 0, "-"), "-")</f>
        <v>-</v>
      </c>
      <c r="BY11" s="110" t="str">
        <f>IF(A11&lt;=①基本情報と建物情報の入力!$G$20, IF(①基本情報と建物情報の入力!H33&gt;=3, E11*C11, "-"), "-")</f>
        <v>-</v>
      </c>
      <c r="BZ11" s="108" t="str">
        <f>IF(A11&lt;=①基本情報と建物情報の入力!$G$20, IF(①基本情報と建物情報の入力!H33&gt;=1,  H11/①基本情報と建物情報の入力!H33, "-"), "-")</f>
        <v>-</v>
      </c>
      <c r="CA11" s="108" t="str">
        <f>IF(A11&lt;=①基本情報と建物情報の入力!$G$20, IF(①基本情報と建物情報の入力!H33&gt;=2,  H11/①基本情報と建物情報の入力!H33, "-"), "-")</f>
        <v>-</v>
      </c>
      <c r="CB11" s="108" t="str">
        <f>IF(A11&lt;=①基本情報と建物情報の入力!$G$20, IF(①基本情報と建物情報の入力!H33&gt;=3,  H11/①基本情報と建物情報の入力!H33, "-"), "-")</f>
        <v>-</v>
      </c>
      <c r="CC11" s="109" t="str">
        <f>IF(A11&lt;=①基本情報と建物情報の入力!$G$20, IF(①基本情報と建物情報の入力!H33&gt;=1, I11/①基本情報と建物情報の入力!H33, "-"), "-")</f>
        <v>-</v>
      </c>
      <c r="CD11" s="108" t="str">
        <f>IF(A11&lt;=①基本情報と建物情報の入力!$G$20, IF(①基本情報と建物情報の入力!H33&gt;=2, I11/①基本情報と建物情報の入力!H33, "-"), "-")</f>
        <v>-</v>
      </c>
      <c r="CE11" s="110" t="str">
        <f>IF(A11&lt;=①基本情報と建物情報の入力!$G$20, IF(①基本情報と建物情報の入力!H33&gt;=3, I11/①基本情報と建物情報の入力!H33, "-"), "-")</f>
        <v>-</v>
      </c>
      <c r="CF11" s="108" t="str">
        <f>IF(A11&lt;=①基本情報と建物情報の入力!$G$20, IF(①基本情報と建物情報の入力!H33&gt;=1, IF(A11=①基本情報と建物情報の入力!$G$20, 0,(①基本情報と建物情報の入力!C33-F11)/①基本情報と建物情報の入力!H33), "-"), "-")</f>
        <v>-</v>
      </c>
      <c r="CG11" s="108" t="str">
        <f>IF(A11&lt;=①基本情報と建物情報の入力!$G$20, IF(①基本情報と建物情報の入力!H33&gt;=2, IF(A11=①基本情報と建物情報の入力!$G$20, 0,(①基本情報と建物情報の入力!C33-F11)/①基本情報と建物情報の入力!H33), "-"), "-")</f>
        <v>-</v>
      </c>
      <c r="CH11" s="108" t="str">
        <f>IF(A11&lt;=①基本情報と建物情報の入力!$G$20, IF(①基本情報と建物情報の入力!H33&gt;=3, IF(A11=①基本情報と建物情報の入力!$G$20, 0,(①基本情報と建物情報の入力!C33-F11)/①基本情報と建物情報の入力!H33), "-"), "-")</f>
        <v>-</v>
      </c>
      <c r="CI11" s="111"/>
      <c r="CJ11" s="109" t="str">
        <f>IF(A11&lt;=①基本情報と建物情報の入力!$G$20, IF(①基本情報と建物情報の入力!H33&gt;=1, IF(F11=0, 0, D11/①基本情報と建物情報の入力!H33), "-"), "-")</f>
        <v>-</v>
      </c>
      <c r="CK11" s="108" t="str">
        <f>IF(A11&lt;=①基本情報と建物情報の入力!$G$20, IF(①基本情報と建物情報の入力!H33&gt;=2, IF(F11=0, 0, D11/①基本情報と建物情報の入力!H33), "-"), "-")</f>
        <v>-</v>
      </c>
      <c r="CL11" s="110" t="str">
        <f>IF(A11&lt;=①基本情報と建物情報の入力!$G$20, IF(①基本情報と建物情報の入力!H33&gt;=3, IF(F11=0, 0, D11/①基本情報と建物情報の入力!H33), "-"), "-")</f>
        <v>-</v>
      </c>
      <c r="CM11" s="109" t="str">
        <f>IF(A11&lt;=①基本情報と建物情報の入力!$G$20, IF(①基本情報と建物情報の入力!H33&gt;=1, F11/D11, "-"), "-")</f>
        <v>-</v>
      </c>
      <c r="CN11" s="108" t="str">
        <f>IF(A11&lt;=①基本情報と建物情報の入力!$G$20, IF(①基本情報と建物情報の入力!H33&gt;=2, 0, "-"), "-")</f>
        <v>-</v>
      </c>
      <c r="CO11" s="110" t="str">
        <f>IF(A11&lt;=①基本情報と建物情報の入力!$G$20, IF(①基本情報と建物情報の入力!H33&gt;=3, 0, "-"), "-")</f>
        <v>-</v>
      </c>
      <c r="CP11" s="109" t="str">
        <f>IF(A11&lt;=①基本情報と建物情報の入力!$G$20, IF(①基本情報と建物情報の入力!H33&gt;=1, IF(A11=①基本情報と建物情報の入力!$G$20, D11/①基本情報と建物情報の入力!H33, 0), "-"), "-")</f>
        <v>-</v>
      </c>
      <c r="CQ11" s="108" t="str">
        <f>IF(A11&lt;=①基本情報と建物情報の入力!$G$20, IF(①基本情報と建物情報の入力!H33&gt;=2, IF(A11=①基本情報と建物情報の入力!$G$20, D11/①基本情報と建物情報の入力!H33, 0), "-"), "-")</f>
        <v>-</v>
      </c>
      <c r="CR11" s="110" t="str">
        <f>IF(A11&lt;=①基本情報と建物情報の入力!$G$20, IF(①基本情報と建物情報の入力!H33&gt;=3, IF(A11=①基本情報と建物情報の入力!$G$20, D11/①基本情報と建物情報の入力!H33, 0), "-"), "-")</f>
        <v>-</v>
      </c>
      <c r="CS11" s="109" t="str">
        <f>IF(A11&lt;=①基本情報と建物情報の入力!$G$20, IF(①基本情報と建物情報の入力!H33&gt;=1, IF(①基本情報と建物情報の入力!H33=1, F11/D11, 0), "-"), "-")</f>
        <v>-</v>
      </c>
      <c r="CT11" s="108" t="str">
        <f>IF(A11&lt;=①基本情報と建物情報の入力!$G$20, IF(①基本情報と建物情報の入力!H33&gt;=2, F11/D11, "-"), "-")</f>
        <v>-</v>
      </c>
      <c r="CU11" s="110" t="str">
        <f>IF(A11&lt;=①基本情報と建物情報の入力!$G$20, IF(①基本情報と建物情報の入力!H33&gt;=3, 0, "-"), "-")</f>
        <v>-</v>
      </c>
      <c r="CV11" s="108" t="str">
        <f>IF(A11&lt;=①基本情報と建物情報の入力!$G$20, IF(①基本情報と建物情報の入力!H33&gt;=1, IF(OR(F11=0,A11=①基本情報と建物情報の入力!$G$20), 0, D11/①基本情報と建物情報の入力!H33), "-"), "-")</f>
        <v>-</v>
      </c>
      <c r="CW11" s="108" t="str">
        <f>IF(A11&lt;=①基本情報と建物情報の入力!$G$20, IF(①基本情報と建物情報の入力!H33&gt;=2, IF(OR(F11=0,A11=①基本情報と建物情報の入力!$G$20), 0, D11/①基本情報と建物情報の入力!H33), "-"), "-")</f>
        <v>-</v>
      </c>
      <c r="CX11" s="108" t="str">
        <f>IF(A11&lt;=①基本情報と建物情報の入力!$G$20, IF(①基本情報と建物情報の入力!H33&gt;=3, IF(OR(F11=0,A11=①基本情報と建物情報の入力!$G$20), 0, D11/①基本情報と建物情報の入力!H33), "-"), "-")</f>
        <v>-</v>
      </c>
      <c r="CY11" s="109" t="str">
        <f>IF(A11&lt;=①基本情報と建物情報の入力!$G$20, IF(①基本情報と建物情報の入力!H33&gt;=1, IF(OR(F10=0,A11=1), 0, D11/①基本情報と建物情報の入力!H33), "-"), "-")</f>
        <v>-</v>
      </c>
      <c r="CZ11" s="108" t="str">
        <f>IF(A11&lt;=①基本情報と建物情報の入力!$G$20, IF(①基本情報と建物情報の入力!H33&gt;=2, IF(OR(F10=0,A11=1), 0, D11/①基本情報と建物情報の入力!H33), "-"), "-")</f>
        <v>-</v>
      </c>
      <c r="DA11" s="110" t="str">
        <f>IF(A11&lt;=①基本情報と建物情報の入力!$G$20, IF(①基本情報と建物情報の入力!H33&gt;=3, IF(OR(F10=0,A11=1), 0, D11/①基本情報と建物情報の入力!H33), "-"), "-")</f>
        <v>-</v>
      </c>
      <c r="DB11" s="109" t="str">
        <f>IF(A11&lt;=①基本情報と建物情報の入力!$G$20, IF(①基本情報と建物情報の入力!H33&gt;=1, 0, "-"), "-")</f>
        <v>-</v>
      </c>
      <c r="DC11" s="108" t="str">
        <f>IF(A11&lt;=①基本情報と建物情報の入力!$G$20, IF(①基本情報と建物情報の入力!H33&gt;=2, IF(①基本情報と建物情報の入力!H33=1, 0, F11/D11), "-"), "-")</f>
        <v>-</v>
      </c>
      <c r="DD11" s="110" t="str">
        <f>IF(A11&lt;=①基本情報と建物情報の入力!$G$20, IF(①基本情報と建物情報の入力!H33&gt;=3, IF(①基本情報と建物情報の入力!H33=1, 0, F11/D11), "-"), "-")</f>
        <v>-</v>
      </c>
      <c r="DE11" s="108" t="str">
        <f>IF(A11&lt;=①基本情報と建物情報の入力!$G$20, IF(①基本情報と建物情報の入力!H33&gt;=1, IF(①基本情報と建物情報の入力!H33=1, 0, F11/D11), "-"), "-")</f>
        <v>-</v>
      </c>
      <c r="DF11" s="108" t="str">
        <f>IF(A11&lt;=①基本情報と建物情報の入力!$G$20, IF(①基本情報と建物情報の入力!H33&gt;=2, 0, "-"), "-")</f>
        <v>-</v>
      </c>
      <c r="DG11" s="108" t="str">
        <f>IF(A11&lt;=①基本情報と建物情報の入力!$G$20, IF(①基本情報と建物情報の入力!H33&gt;=3, IF(①基本情報と建物情報の入力!H33=1, 0, F11/D11), "-"), "-")</f>
        <v>-</v>
      </c>
      <c r="DH11" s="109" t="str">
        <f>IF(A11&lt;=①基本情報と建物情報の入力!$G$20, IF(①基本情報と建物情報の入力!H33&gt;=1, (F11/D11)*(D11/①基本情報と建物情報の入力!H33/20), "-"), "-")</f>
        <v>-</v>
      </c>
      <c r="DI11" s="108" t="str">
        <f>IF(A11&lt;=①基本情報と建物情報の入力!$G$20, IF(①基本情報と建物情報の入力!H33&gt;=2, (F11/D11)*(D11/①基本情報と建物情報の入力!H33/20), "-"), "-")</f>
        <v>-</v>
      </c>
      <c r="DJ11" s="110" t="str">
        <f>IF(A11&lt;=①基本情報と建物情報の入力!$G$20, IF(①基本情報と建物情報の入力!H33&gt;=3, (F11/D11)*(D11/①基本情報と建物情報の入力!H33/20), "-"), "-")</f>
        <v>-</v>
      </c>
      <c r="DK11" s="109" t="str">
        <f>IF(A11&lt;=①基本情報と建物情報の入力!$G$20, IF(①基本情報と建物情報の入力!H33&gt;=1, (D11/①基本情報と建物情報の入力!H33)*(F11/D11/20), "-"), "-")</f>
        <v>-</v>
      </c>
      <c r="DL11" s="108" t="str">
        <f>IF(A11&lt;=①基本情報と建物情報の入力!$G$20, IF(①基本情報と建物情報の入力!H33&gt;=2, (D11/①基本情報と建物情報の入力!H33)*(F11/D11/20), "-"), "-")</f>
        <v>-</v>
      </c>
      <c r="DM11" s="110" t="str">
        <f>IF(A11&lt;=①基本情報と建物情報の入力!$G$20, IF(①基本情報と建物情報の入力!H33&gt;=3, (D11/①基本情報と建物情報の入力!H33)*(F11/D11/20), "-"), "-")</f>
        <v>-</v>
      </c>
      <c r="DN11" s="109" t="str">
        <f>IF(A11&lt;=①基本情報と建物情報の入力!$G$20, IF(①基本情報と建物情報の入力!H33&gt;=1,  C11, "-"), "-")</f>
        <v>-</v>
      </c>
      <c r="DO11" s="108" t="str">
        <f>IF(A11&lt;=①基本情報と建物情報の入力!$G$20, IF(①基本情報と建物情報の入力!H33&gt;=2, 0, "-"), "-")</f>
        <v>-</v>
      </c>
      <c r="DP11" s="110" t="str">
        <f>IF(A11&lt;=①基本情報と建物情報の入力!$G$20, IF(①基本情報と建物情報の入力!H33&gt;=3, 0, "-"), "-")</f>
        <v>-</v>
      </c>
      <c r="DQ11" s="109" t="str">
        <f>IF(A11&lt;=①基本情報と建物情報の入力!$G$20, IF(①基本情報と建物情報の入力!H33&gt;=1,  C11, "-"), "-")</f>
        <v>-</v>
      </c>
      <c r="DR11" s="108" t="str">
        <f>IF(A11&lt;=①基本情報と建物情報の入力!$G$20, IF(①基本情報と建物情報の入力!H33&gt;=2, 0, "-"), "-")</f>
        <v>-</v>
      </c>
      <c r="DS11" s="110" t="str">
        <f>IF(A11&lt;=①基本情報と建物情報の入力!$G$20, IF(①基本情報と建物情報の入力!H33&gt;=3, 0, "-"), "-")</f>
        <v>-</v>
      </c>
      <c r="DT11" s="109" t="str">
        <f>IF(A11&lt;=①基本情報と建物情報の入力!$G$20, IF(①基本情報と建物情報の入力!H33&gt;=1, IF(①基本情報と建物情報の入力!H33=1, C11, 0), "-"), "-")</f>
        <v>-</v>
      </c>
      <c r="DU11" s="108" t="str">
        <f>IF(A11&lt;=①基本情報と建物情報の入力!$G$20, IF(①基本情報と建物情報の入力!H33&gt;=2, C11, "-"), "-")</f>
        <v>-</v>
      </c>
      <c r="DV11" s="110" t="str">
        <f>IF(A11&lt;=①基本情報と建物情報の入力!$G$20, IF(①基本情報と建物情報の入力!H33&gt;=3, 0, "-"), "-")</f>
        <v>-</v>
      </c>
      <c r="DW11" s="109" t="str">
        <f>IF(A11&lt;=①基本情報と建物情報の入力!$G$20, IF(①基本情報と建物情報の入力!H33&gt;=1, IF(①基本情報と建物情報の入力!H33=1, C11, 0), "-"), "-")</f>
        <v>-</v>
      </c>
      <c r="DX11" s="108" t="str">
        <f>IF(A11&lt;=①基本情報と建物情報の入力!$G$20, IF(①基本情報と建物情報の入力!H33&gt;=2, C11, "-"), "-")</f>
        <v>-</v>
      </c>
      <c r="DY11" s="110" t="str">
        <f>IF(A11&lt;=①基本情報と建物情報の入力!$G$20, IF(①基本情報と建物情報の入力!H33&gt;=3, 0, "-"), "-")</f>
        <v>-</v>
      </c>
      <c r="DZ11" s="109" t="str">
        <f>IF(A11&lt;=①基本情報と建物情報の入力!$G$20, IF(①基本情報と建物情報の入力!H33&gt;=1, 0, "-"), "-")</f>
        <v>-</v>
      </c>
      <c r="EA11" s="108" t="str">
        <f>IF(A11&lt;=①基本情報と建物情報の入力!$G$20, IF(①基本情報と建物情報の入力!H33&gt;=2, IF(①基本情報と建物情報の入力!H33=1, 0, C11), "-"), "-")</f>
        <v>-</v>
      </c>
      <c r="EB11" s="110" t="str">
        <f>IF(A11&lt;=①基本情報と建物情報の入力!$G$20, IF(①基本情報と建物情報の入力!H33&gt;=3, IF(①基本情報と建物情報の入力!H33=1, 0, C11), "-"), "-")</f>
        <v>-</v>
      </c>
      <c r="EC11" s="109" t="str">
        <f>IF(A11&lt;=①基本情報と建物情報の入力!$G$20, IF(①基本情報と建物情報の入力!H33&gt;=1, IF(①基本情報と建物情報の入力!H33=1, 0, C11), "-"), "-")</f>
        <v>-</v>
      </c>
      <c r="ED11" s="108" t="str">
        <f>IF(A11&lt;=①基本情報と建物情報の入力!$G$20, IF(①基本情報と建物情報の入力!H33&gt;=2, 0, "-"), "-")</f>
        <v>-</v>
      </c>
      <c r="EE11" s="110" t="str">
        <f>IF(A11&lt;=①基本情報と建物情報の入力!$G$20, IF(①基本情報と建物情報の入力!H33&gt;=3, IF(①基本情報と建物情報の入力!H33=1, 0, C11), "-"), "-")</f>
        <v>-</v>
      </c>
      <c r="EF11" s="109" t="str">
        <f>IF(A11&lt;=①基本情報と建物情報の入力!$G$20, IF(①基本情報と建物情報の入力!H33&gt;=1, 0, "-"), "-")</f>
        <v>-</v>
      </c>
      <c r="EG11" s="108" t="str">
        <f>IF(A11&lt;=①基本情報と建物情報の入力!$G$20, IF(①基本情報と建物情報の入力!H33&gt;=2, IF(①基本情報と建物情報の入力!H33=1, 0, C11), "-"), "-")</f>
        <v>-</v>
      </c>
      <c r="EH11" s="110" t="str">
        <f>IF(A11&lt;=①基本情報と建物情報の入力!$G$20, IF(①基本情報と建物情報の入力!H33&gt;=3, IF(①基本情報と建物情報の入力!H33=1, 0, C11), "-"), "-")</f>
        <v>-</v>
      </c>
      <c r="EI11" s="108" t="str">
        <f>IF(A11&lt;=①基本情報と建物情報の入力!$G$20, IF(①基本情報と建物情報の入力!H33&gt;=1, IF(①基本情報と建物情報の入力!H33=1, 0, C11), "-"), "-")</f>
        <v>-</v>
      </c>
      <c r="EJ11" s="108" t="str">
        <f>IF(A11&lt;=①基本情報と建物情報の入力!$G$20, IF(①基本情報と建物情報の入力!H33&gt;=2, 0, "-"), "-")</f>
        <v>-</v>
      </c>
      <c r="EK11" s="108" t="str">
        <f>IF(A11&lt;=①基本情報と建物情報の入力!$G$20, IF(①基本情報と建物情報の入力!H33&gt;=3, IF(①基本情報と建物情報の入力!H33=1, 0, C11), "-"), "-")</f>
        <v>-</v>
      </c>
      <c r="EL11" s="109" t="str">
        <f>IF(A11&lt;=①基本情報と建物情報の入力!$G$20, IF(①基本情報と建物情報の入力!H33&gt;=1, C11*D11/①基本情報と建物情報の入力!H33/20, "-"), "-")</f>
        <v>-</v>
      </c>
      <c r="EM11" s="108" t="str">
        <f>IF(A11&lt;=①基本情報と建物情報の入力!$G$20, IF(①基本情報と建物情報の入力!H33&gt;=2, C11*D11/①基本情報と建物情報の入力!H33/20, "-"), "-")</f>
        <v>-</v>
      </c>
      <c r="EN11" s="110" t="str">
        <f>IF(A11&lt;=①基本情報と建物情報の入力!$G$20, IF(①基本情報と建物情報の入力!H33&gt;=3, C11*D11/①基本情報と建物情報の入力!H33/20, "-"), "-")</f>
        <v>-</v>
      </c>
      <c r="EO11" s="109" t="str">
        <f>IF(A11&lt;=①基本情報と建物情報の入力!$G$20, IF(①基本情報と建物情報の入力!H33&gt;=1, C11*E11/20, "-"), "-")</f>
        <v>-</v>
      </c>
      <c r="EP11" s="108" t="str">
        <f>IF(A11&lt;=①基本情報と建物情報の入力!$G$20, IF(①基本情報と建物情報の入力!H33&gt;=2, 0, "-"), "-")</f>
        <v>-</v>
      </c>
      <c r="EQ11" s="110" t="str">
        <f>IF(A11&lt;=①基本情報と建物情報の入力!$G$20, IF(①基本情報と建物情報の入力!H33&gt;=3, 0, "-"), "-")</f>
        <v>-</v>
      </c>
      <c r="ER11" s="109" t="str">
        <f>IF(A11&lt;=①基本情報と建物情報の入力!$G$20, IF(①基本情報と建物情報の入力!H33&gt;=1, C11*D11/①基本情報と建物情報の入力!H33/20, "-"), "-")</f>
        <v>-</v>
      </c>
      <c r="ES11" s="108" t="str">
        <f>IF(A11&lt;=①基本情報と建物情報の入力!$G$20, IF(①基本情報と建物情報の入力!H33&gt;=2, C11*D11/①基本情報と建物情報の入力!H33/20, "-"), "-")</f>
        <v>-</v>
      </c>
      <c r="ET11" s="110" t="str">
        <f>IF(A11&lt;=①基本情報と建物情報の入力!$G$20, IF(①基本情報と建物情報の入力!H33&gt;=3, C11*D11/①基本情報と建物情報の入力!H33/20, "-"), "-")</f>
        <v>-</v>
      </c>
      <c r="EU11" s="109" t="str">
        <f>IF(A11&lt;=①基本情報と建物情報の入力!$G$20, IF(①基本情報と建物情報の入力!H33&gt;=1, IF(①基本情報と建物情報の入力!H33=1, C11*E11/20, 0), "-"), "-")</f>
        <v>-</v>
      </c>
      <c r="EV11" s="108" t="str">
        <f>IF(A11&lt;=①基本情報と建物情報の入力!$G$20, IF(①基本情報と建物情報の入力!H33&gt;=2, C11*E11/20, "-"), "-")</f>
        <v>-</v>
      </c>
      <c r="EW11" s="110" t="str">
        <f>IF(A11&lt;=①基本情報と建物情報の入力!$G$20, IF(①基本情報と建物情報の入力!H33&gt;=3, 0, "-"), "-")</f>
        <v>-</v>
      </c>
      <c r="EX11" s="109" t="str">
        <f>IF(A11&lt;=①基本情報と建物情報の入力!$G$20, IF(①基本情報と建物情報の入力!H33&gt;=1, IF(A11=①基本情報と建物情報の入力!$G$20, 0, IF(AND(W11=0, G12=0), D11/①基本情報と建物情報の入力!H33, 0)), "-"), "-")</f>
        <v>-</v>
      </c>
      <c r="EY11" s="108" t="str">
        <f>IF(A11&lt;=①基本情報と建物情報の入力!$G$20, IF(①基本情報と建物情報の入力!H33&gt;=2, IF(A11=①基本情報と建物情報の入力!$G$20, 0, IF(AND(X11=0, G12=0), D11/①基本情報と建物情報の入力!H33, 0)), "-"), "-")</f>
        <v>-</v>
      </c>
      <c r="EZ11" s="110" t="str">
        <f>IF(A11&lt;=①基本情報と建物情報の入力!$G$20, IF(①基本情報と建物情報の入力!H33&gt;=3, IF(A11=①基本情報と建物情報の入力!$G$20, 0, IF(AND(Y11=0, G12=0), D11/①基本情報と建物情報の入力!H33, 0)), "-"), "-")</f>
        <v>-</v>
      </c>
      <c r="FA11" s="109" t="str">
        <f>IF(A11&lt;=①基本情報と建物情報の入力!$G$20, IF(①基本情報と建物情報の入力!H33&gt;=1, IF(A11=1, 0, IF(AND(F10=0, Z11=0), D11/①基本情報と建物情報の入力!H33, 0)), "-"), "-")</f>
        <v>-</v>
      </c>
      <c r="FB11" s="108" t="str">
        <f>IF(A11&lt;=①基本情報と建物情報の入力!$G$20, IF(①基本情報と建物情報の入力!H33&gt;=2, IF(A11=1, 0, IF(AND(F10=0, AA11=0), D11/①基本情報と建物情報の入力!H33, 0)), "-"), "-")</f>
        <v>-</v>
      </c>
      <c r="FC11" s="110" t="str">
        <f>IF(A11&lt;=①基本情報と建物情報の入力!$G$20, IF(①基本情報と建物情報の入力!H33&gt;=3, IF(A11=1, 0, IF(AND(F10=0, AB11=0), D11/①基本情報と建物情報の入力!H33, 0)), "-"), "-")</f>
        <v>-</v>
      </c>
      <c r="FD11" s="109" t="str">
        <f>IF(A11&lt;=①基本情報と建物情報の入力!$G$20, IF(①基本情報と建物情報の入力!H33&gt;=1, IF(A11=①基本情報と建物情報の入力!$G$20, 0, E11-F11/D11), "-"), "-")</f>
        <v>-</v>
      </c>
      <c r="FE11" s="108" t="str">
        <f>IF(A11&lt;=①基本情報と建物情報の入力!$G$20, IF(①基本情報と建物情報の入力!H33&gt;=2, 0, "-"), "-")</f>
        <v>-</v>
      </c>
      <c r="FF11" s="110" t="str">
        <f>IF(A11&lt;=①基本情報と建物情報の入力!$G$20, IF(①基本情報と建物情報の入力!H33&gt;=3, 0, "-"), "-")</f>
        <v>-</v>
      </c>
      <c r="FG11" s="109" t="str">
        <f>IF(A11&lt;=①基本情報と建物情報の入力!$G$20, IF(①基本情報と建物情報の入力!H33&gt;=1, IF(A11=1, 0, E11-G11/D11), "-"), "-")</f>
        <v>-</v>
      </c>
      <c r="FH11" s="108" t="str">
        <f>IF(A11&lt;=①基本情報と建物情報の入力!$G$20, IF(①基本情報と建物情報の入力!H33&gt;=2, 0, "-"), "-")</f>
        <v>-</v>
      </c>
      <c r="FI11" s="110" t="str">
        <f>IF(A11&lt;=①基本情報と建物情報の入力!$G$20, IF(①基本情報と建物情報の入力!H33&gt;=3, 0, "-"), "-")</f>
        <v>-</v>
      </c>
      <c r="FJ11" s="109" t="str">
        <f>IF(A11&lt;=①基本情報と建物情報の入力!$G$20, IF(①基本情報と建物情報の入力!H33&gt;=1, IF(A11=①基本情報と建物情報の入力!$G$20, 0, D11/①基本情報と建物情報の入力!H33), "-"), "-")</f>
        <v>-</v>
      </c>
      <c r="FK11" s="108" t="str">
        <f>IF(A11&lt;=①基本情報と建物情報の入力!$G$20, IF(①基本情報と建物情報の入力!H33&gt;=2, IF(A11=①基本情報と建物情報の入力!$G$20, 0, D11/①基本情報と建物情報の入力!H33), "-"), "-")</f>
        <v>-</v>
      </c>
      <c r="FL11" s="110" t="str">
        <f>IF(A11&lt;=①基本情報と建物情報の入力!$G$20, IF(①基本情報と建物情報の入力!H33&gt;=3, IF(A11=①基本情報と建物情報の入力!$G$20, 0, D11/①基本情報と建物情報の入力!H33), "-"), "-")</f>
        <v>-</v>
      </c>
      <c r="FM11" s="109" t="str">
        <f>IF(A11&lt;=①基本情報と建物情報の入力!$G$20, IF(①基本情報と建物情報の入力!H33&gt;=1, IF(A11=1, 0, D11/①基本情報と建物情報の入力!H33), "-"), "-")</f>
        <v>-</v>
      </c>
      <c r="FN11" s="108" t="str">
        <f>IF(A11&lt;=①基本情報と建物情報の入力!$G$20, IF(①基本情報と建物情報の入力!H33&gt;=2, IF(A11=1, 0, D11/①基本情報と建物情報の入力!H33), "-"), "-")</f>
        <v>-</v>
      </c>
      <c r="FO11" s="110" t="str">
        <f>IF(A11&lt;=①基本情報と建物情報の入力!$G$20, IF(①基本情報と建物情報の入力!H33&gt;=3, IF(A11=1, 0, D11/①基本情報と建物情報の入力!H33), "-"), "-")</f>
        <v>-</v>
      </c>
      <c r="FP11" s="109" t="str">
        <f>IF(A11&lt;=①基本情報と建物情報の入力!$G$20, IF(①基本情報と建物情報の入力!H33&gt;=1, IF(A11=①基本情報と建物情報の入力!$G$20, 0, IF(①基本情報と建物情報の入力!H33=1, E11-F11/D11, 0)), "-"), "-")</f>
        <v>-</v>
      </c>
      <c r="FQ11" s="108" t="str">
        <f>IF(A11&lt;=①基本情報と建物情報の入力!$G$20, IF(①基本情報と建物情報の入力!H33&gt;=2, IF(A11=①基本情報と建物情報の入力!$G$20, 0, E11-F11/D11), "-"), "-")</f>
        <v>-</v>
      </c>
      <c r="FR11" s="110" t="str">
        <f>IF(A11&lt;=①基本情報と建物情報の入力!$G$20, IF(①基本情報と建物情報の入力!H33&gt;=3, 0, "-"), "-")</f>
        <v>-</v>
      </c>
      <c r="FS11" s="109" t="str">
        <f>IF(A11&lt;=①基本情報と建物情報の入力!$G$20, IF(①基本情報と建物情報の入力!H33&gt;=1, IF(A11=1, 0, IF(①基本情報と建物情報の入力!H33=1, E11-G11/D11, 0)), "-"), "-")</f>
        <v>-</v>
      </c>
      <c r="FT11" s="108" t="str">
        <f>IF(A11&lt;=①基本情報と建物情報の入力!$G$20, IF(①基本情報と建物情報の入力!H33&gt;=2, IF(A11=1, 0, E11-G11/D11), "-"), "-")</f>
        <v>-</v>
      </c>
      <c r="FU11" s="110" t="str">
        <f>IF(A11&lt;=①基本情報と建物情報の入力!$G$20, IF(①基本情報と建物情報の入力!H33&gt;=3, 0, "-"), "-")</f>
        <v>-</v>
      </c>
      <c r="FV11" s="109" t="str">
        <f>IF(A11&lt;=①基本情報と建物情報の入力!$G$20, IF(①基本情報と建物情報の入力!H33&gt;=1, IF(A11=1, D11/①基本情報と建物情報の入力!H33, 0), "-"), "-")</f>
        <v>-</v>
      </c>
      <c r="FW11" s="108" t="str">
        <f>IF(A11&lt;=①基本情報と建物情報の入力!$G$20, IF(①基本情報と建物情報の入力!H33&gt;=2, IF(A11=1, D11/①基本情報と建物情報の入力!H33, 0), "-"), "-")</f>
        <v>-</v>
      </c>
      <c r="FX11" s="110" t="str">
        <f>IF(A11&lt;=①基本情報と建物情報の入力!$G$20, IF(①基本情報と建物情報の入力!H33&gt;=3, IF(A11=1, D11/①基本情報と建物情報の入力!H33, 0), "-"), "-")</f>
        <v>-</v>
      </c>
      <c r="FY11" s="109" t="str">
        <f>IF(A11&lt;=①基本情報と建物情報の入力!$G$20, IF(①基本情報と建物情報の入力!H33&gt;=1, IF(A11=1, E11, 0), "-"), "-")</f>
        <v>-</v>
      </c>
      <c r="FZ11" s="108" t="str">
        <f>IF(A11&lt;=①基本情報と建物情報の入力!$G$20, IF(①基本情報と建物情報の入力!H33&gt;=2, 0, "-"), "-")</f>
        <v>-</v>
      </c>
      <c r="GA11" s="110" t="str">
        <f>IF(A11&lt;=①基本情報と建物情報の入力!$G$20, IF(①基本情報と建物情報の入力!H33&gt;=3, 0, "-"), "-")</f>
        <v>-</v>
      </c>
      <c r="GB11" s="109" t="str">
        <f>IF(A11&lt;=①基本情報と建物情報の入力!$G$20, IF(①基本情報と建物情報の入力!H33&gt;=1, IF(A11=1, D11/①基本情報と建物情報の入力!H33, 0), "-"), "-")</f>
        <v>-</v>
      </c>
      <c r="GC11" s="108" t="str">
        <f>IF(A11&lt;=①基本情報と建物情報の入力!$G$20, IF(①基本情報と建物情報の入力!H33&gt;=2, IF(A11=1, D11/①基本情報と建物情報の入力!H33, 0), "-"), "-")</f>
        <v>-</v>
      </c>
      <c r="GD11" s="110" t="str">
        <f>IF(A11&lt;=①基本情報と建物情報の入力!$G$20, IF(①基本情報と建物情報の入力!H33&gt;=3, IF(A11=1, D11/①基本情報と建物情報の入力!H33, 0), "-"), "-")</f>
        <v>-</v>
      </c>
      <c r="GE11" s="109" t="str">
        <f>IF(A11&lt;=①基本情報と建物情報の入力!$G$20, IF(①基本情報と建物情報の入力!H33&gt;=1, IF(A11=1, IF(①基本情報と建物情報の入力!H33=1, E11, 0), 0), "-"), "-")</f>
        <v>-</v>
      </c>
      <c r="GF11" s="108" t="str">
        <f>IF(A11&lt;=①基本情報と建物情報の入力!$G$20, IF(①基本情報と建物情報の入力!H33&gt;=2, IF(A11=1, E11, 0), "-"), "-")</f>
        <v>-</v>
      </c>
      <c r="GG11" s="110" t="str">
        <f>IF(A11&lt;=①基本情報と建物情報の入力!$G$20, IF(①基本情報と建物情報の入力!H33&gt;=3, 0, "-"), "-")</f>
        <v>-</v>
      </c>
      <c r="GH11" s="109" t="str">
        <f>IF(A11&lt;=①基本情報と建物情報の入力!$G$20, IF(①基本情報と建物情報の入力!H33&gt;=1, IF(G11=0, 0, D11/①基本情報と建物情報の入力!H33), "-"), "-")</f>
        <v>-</v>
      </c>
      <c r="GI11" s="108" t="str">
        <f>IF(A11&lt;=①基本情報と建物情報の入力!$G$20, IF(①基本情報と建物情報の入力!H33&gt;=2, IF(G11=0, 0, D11/①基本情報と建物情報の入力!H33), "-"), "-")</f>
        <v>-</v>
      </c>
      <c r="GJ11" s="110" t="str">
        <f>IF(A11&lt;=①基本情報と建物情報の入力!$G$20, IF(①基本情報と建物情報の入力!H33&gt;=3, IF(G11=0, 0, D11/①基本情報と建物情報の入力!H33), "-"), "-")</f>
        <v>-</v>
      </c>
      <c r="GK11" s="109" t="str">
        <f>IF(A11&lt;=①基本情報と建物情報の入力!$G$20, IF(①基本情報と建物情報の入力!H33&gt;=1, G11/D11, "-"), "-")</f>
        <v>-</v>
      </c>
      <c r="GL11" s="108" t="str">
        <f>IF(A11&lt;=①基本情報と建物情報の入力!$G$20, IF(①基本情報と建物情報の入力!H33&gt;=2, 0, "-"), "-")</f>
        <v>-</v>
      </c>
      <c r="GM11" s="110" t="str">
        <f>IF(A11&lt;=①基本情報と建物情報の入力!$G$20, IF(①基本情報と建物情報の入力!H33&gt;=3, 0, "-"), "-")</f>
        <v>-</v>
      </c>
      <c r="GN11" s="108" t="str">
        <f>IF(A11&lt;=①基本情報と建物情報の入力!$G$20, IF(①基本情報と建物情報の入力!H33&gt;=1, 0, "-"), "-")</f>
        <v>-</v>
      </c>
      <c r="GO11" s="108" t="str">
        <f>IF(A11&lt;=①基本情報と建物情報の入力!$G$20, IF(①基本情報と建物情報の入力!H33&gt;=2, 0, "-"), "-")</f>
        <v>-</v>
      </c>
      <c r="GP11" s="108" t="str">
        <f>IF(A11&lt;=①基本情報と建物情報の入力!$G$20, IF(①基本情報と建物情報の入力!H33&gt;=3, 0, "-"), "-")</f>
        <v>-</v>
      </c>
      <c r="GQ11" s="109" t="str">
        <f>IF(A11&lt;=①基本情報と建物情報の入力!$G$20, IF(①基本情報と建物情報の入力!H33&gt;=1, IF(①基本情報と建物情報の入力!H33=1, G11/D11, 0), "-"), "-")</f>
        <v>-</v>
      </c>
      <c r="GR11" s="108" t="str">
        <f>IF(A11&lt;=①基本情報と建物情報の入力!$G$20, IF(①基本情報と建物情報の入力!H33&gt;=2, G11/D11, "-"), "-")</f>
        <v>-</v>
      </c>
      <c r="GS11" s="110" t="str">
        <f>IF(A11&lt;=①基本情報と建物情報の入力!$G$20, IF(①基本情報と建物情報の入力!H33&gt;=3, 0, "-"), "-")</f>
        <v>-</v>
      </c>
      <c r="GT11" s="109" t="str">
        <f>IF(A11&lt;=①基本情報と建物情報の入力!$G$20, IF(①基本情報と建物情報の入力!H33&gt;=1, IF(OR(G12=0,A11=①基本情報と建物情報の入力!$G$20), 0, D11/①基本情報と建物情報の入力!H33), "-"), "-")</f>
        <v>-</v>
      </c>
      <c r="GU11" s="108" t="str">
        <f>IF(A11&lt;=①基本情報と建物情報の入力!$G$20, IF(①基本情報と建物情報の入力!H33&gt;=2, IF(OR(G12=0,A11=①基本情報と建物情報の入力!$G$20), 0, D11/①基本情報と建物情報の入力!H33), "-"), "-")</f>
        <v>-</v>
      </c>
      <c r="GV11" s="110" t="str">
        <f>IF(A11&lt;=①基本情報と建物情報の入力!$G$20, IF(①基本情報と建物情報の入力!H33&gt;=3, IF(OR(G12=0,A11=①基本情報と建物情報の入力!$G$20), 0, D11/①基本情報と建物情報の入力!H33), "-"), "-")</f>
        <v>-</v>
      </c>
      <c r="GW11" s="109" t="str">
        <f>IF(A11&lt;=①基本情報と建物情報の入力!$G$20, IF(①基本情報と建物情報の入力!H33&gt;=1, IF(G11=0, 0, D11/①基本情報と建物情報の入力!H33), "-"), "-")</f>
        <v>-</v>
      </c>
      <c r="GX11" s="108" t="str">
        <f>IF(A11&lt;=①基本情報と建物情報の入力!$G$20, IF(①基本情報と建物情報の入力!H33&gt;=2, IF(G11=0, 0, D11/①基本情報と建物情報の入力!H33), "-"), "-")</f>
        <v>-</v>
      </c>
      <c r="GY11" s="110" t="str">
        <f>IF(A11&lt;=①基本情報と建物情報の入力!$G$20, IF(①基本情報と建物情報の入力!H33&gt;=3, IF(G11=0, 0, D11/①基本情報と建物情報の入力!H33), "-"), "-")</f>
        <v>-</v>
      </c>
      <c r="GZ11" s="109" t="str">
        <f>IF(A11&lt;=①基本情報と建物情報の入力!$G$20, IF(①基本情報と建物情報の入力!H33&gt;=1, 0, "-"), "-")</f>
        <v>-</v>
      </c>
      <c r="HA11" s="108" t="str">
        <f>IF(A11&lt;=①基本情報と建物情報の入力!$G$20, IF(①基本情報と建物情報の入力!H33&gt;=2, IF(OR(①基本情報と建物情報の入力!H33=1,A11&lt;&gt;1), 0, E11), "-"), "-")</f>
        <v>-</v>
      </c>
      <c r="HB11" s="110" t="str">
        <f>IF(A11&lt;=①基本情報と建物情報の入力!$G$20, IF(①基本情報と建物情報の入力!H33&gt;=3, IF(OR(①基本情報と建物情報の入力!H33=1,A11&lt;&gt;1), 0, E11), "-"), "-")</f>
        <v>-</v>
      </c>
      <c r="HC11" s="109" t="str">
        <f>IF(A11&lt;=①基本情報と建物情報の入力!$G$20, IF(①基本情報と建物情報の入力!H33&gt;=1, IF(OR(①基本情報と建物情報の入力!H33=1,A11&lt;&gt;1), 0, E11), "-"), "-")</f>
        <v>-</v>
      </c>
      <c r="HD11" s="108" t="str">
        <f>IF(A11&lt;=①基本情報と建物情報の入力!$G$20, IF(①基本情報と建物情報の入力!H33&gt;=2, 0, "-"), "-")</f>
        <v>-</v>
      </c>
      <c r="HE11" s="110" t="str">
        <f>IF(A11&lt;=①基本情報と建物情報の入力!$G$20, IF(①基本情報と建物情報の入力!H33&gt;=3, IF(OR(①基本情報と建物情報の入力!H33=1,A11&lt;&gt;1), 0, E11), "-"), "-")</f>
        <v>-</v>
      </c>
      <c r="HF11" s="109" t="str">
        <f>IF(A11&lt;=①基本情報と建物情報の入力!$G$20, IF(①基本情報と建物情報の入力!H33&gt;=1, IF(A11=1, E11*(D11/①基本情報と建物情報の入力!H33/20), 0), "-"), "-")</f>
        <v>-</v>
      </c>
      <c r="HG11" s="108" t="str">
        <f>IF(A11&lt;=①基本情報と建物情報の入力!$G$20, IF(①基本情報と建物情報の入力!H33&gt;=2, IF(A11=1, E11*(D11/①基本情報と建物情報の入力!H33/20), 0), "-"), "-")</f>
        <v>-</v>
      </c>
      <c r="HH11" s="110" t="str">
        <f>IF(A11&lt;=①基本情報と建物情報の入力!$G$20, IF(①基本情報と建物情報の入力!H33&gt;=3, IF(A11=1, E11*(D11/①基本情報と建物情報の入力!H33/20), 0), "-"), "-")</f>
        <v>-</v>
      </c>
      <c r="HI11" s="109" t="str">
        <f>IF(A11&lt;=①基本情報と建物情報の入力!$G$20, IF(①基本情報と建物情報の入力!H33&gt;=1, IF(A11=1, D11*(E11/①基本情報と建物情報の入力!H33/20), 0), "-"), "-")</f>
        <v>-</v>
      </c>
      <c r="HJ11" s="108" t="str">
        <f>IF(A11&lt;=①基本情報と建物情報の入力!$G$20, IF(①基本情報と建物情報の入力!H33&gt;=2, IF(A11=1, D11*(E11/①基本情報と建物情報の入力!H33/20), 0), "-"), "-")</f>
        <v>-</v>
      </c>
      <c r="HK11" s="110" t="str">
        <f>IF(A11&lt;=①基本情報と建物情報の入力!$G$20, IF(①基本情報と建物情報の入力!H33&gt;=3, IF(A11=1, D11*(E11/①基本情報と建物情報の入力!H33/20), 0), "-"), "-")</f>
        <v>-</v>
      </c>
      <c r="HL11" s="109" t="str">
        <f>IF(A11&lt;=①基本情報と建物情報の入力!$G$20, IF(①基本情報と建物情報の入力!H33&gt;=1, 0, "-"), "-")</f>
        <v>-</v>
      </c>
      <c r="HM11" s="108" t="str">
        <f>IF(A11&lt;=①基本情報と建物情報の入力!$G$20, IF(①基本情報と建物情報の入力!H33&gt;=2, IF(①基本情報と建物情報の入力!H33=1, 0, G11/D11), "-"), "-")</f>
        <v>-</v>
      </c>
      <c r="HN11" s="110" t="str">
        <f>IF(A11&lt;=①基本情報と建物情報の入力!$G$20, IF(①基本情報と建物情報の入力!H33&gt;=3, IF(①基本情報と建物情報の入力!H33=1, 0, G11/D11), "-"), "-")</f>
        <v>-</v>
      </c>
      <c r="HO11" s="109" t="str">
        <f>IF(A11&lt;=①基本情報と建物情報の入力!$G$20, IF(①基本情報と建物情報の入力!H33&gt;=1, IF(①基本情報と建物情報の入力!H33=1, 0, G11/D11), "-"), "-")</f>
        <v>-</v>
      </c>
      <c r="HP11" s="108" t="str">
        <f>IF(A11&lt;=①基本情報と建物情報の入力!$G$20, IF(①基本情報と建物情報の入力!H33&gt;=2, 0, "-"), "-")</f>
        <v>-</v>
      </c>
      <c r="HQ11" s="110" t="str">
        <f>IF(A11&lt;=①基本情報と建物情報の入力!$G$20, IF(①基本情報と建物情報の入力!H33&gt;=3, IF(①基本情報と建物情報の入力!H33=1, 0, G11/D11), "-"), "-")</f>
        <v>-</v>
      </c>
      <c r="HR11" s="109" t="str">
        <f>IF(A11&lt;=①基本情報と建物情報の入力!$G$20, IF(①基本情報と建物情報の入力!H33&gt;=1, (G11/D11)*(D11/①基本情報と建物情報の入力!H33/20), "-"), "-")</f>
        <v>-</v>
      </c>
      <c r="HS11" s="108" t="str">
        <f>IF(A11&lt;=①基本情報と建物情報の入力!$G$20, IF(①基本情報と建物情報の入力!H33&gt;=2, (G11/D11)*(D11/①基本情報と建物情報の入力!H33/20), "-"), "-")</f>
        <v>-</v>
      </c>
      <c r="HT11" s="110" t="str">
        <f>IF(A11&lt;=①基本情報と建物情報の入力!$G$20, IF(①基本情報と建物情報の入力!H33&gt;=3, (G11/D11)*(D11/①基本情報と建物情報の入力!H33/20), "-"), "-")</f>
        <v>-</v>
      </c>
      <c r="HU11" s="109" t="str">
        <f>IF(A11&lt;=①基本情報と建物情報の入力!$G$20, IF(①基本情報と建物情報の入力!H33&gt;=1, (D11/①基本情報と建物情報の入力!H33)*(G11/D11/20), "-"), "-")</f>
        <v>-</v>
      </c>
      <c r="HV11" s="108" t="str">
        <f>IF(A11&lt;=①基本情報と建物情報の入力!$G$20, IF(①基本情報と建物情報の入力!H33&gt;=2, (D11/①基本情報と建物情報の入力!H33)*(G11/D11/20), "-"), "-")</f>
        <v>-</v>
      </c>
      <c r="HW11" s="110" t="str">
        <f>IF(A11&lt;=①基本情報と建物情報の入力!$G$20, IF(①基本情報と建物情報の入力!H33&gt;=3, (D11/①基本情報と建物情報の入力!H33)*(G11/D11/20), "-"), "-")</f>
        <v>-</v>
      </c>
      <c r="HX11" s="111"/>
      <c r="HY11" s="108" t="str">
        <f>IF($A11&lt;=①基本情報と建物情報の入力!$G$20, IF(①基本情報と建物情報の入力!$H33&gt;=1, SUM(W11,CF11,Z11,BZ11,CC11,AD11,AG11,AJ11,AM11,AP11,AS11,AV11,AY11,BB11,BE11,BH11,BK11,BN11,BQ11,BT11,BW11),"-"),"-")</f>
        <v>-</v>
      </c>
      <c r="HZ11" s="108" t="str">
        <f>IF($A11&lt;=①基本情報と建物情報の入力!$G$20, IF(①基本情報と建物情報の入力!$H33&gt;=2, SUM(X11,CG11,AA11,CA11,CD11,AE11,AH11,AK11,AN11,AQ11,AT11,AW11,AZ11,BC11,BF11,BI11,BL11,BO11,BR11,BU11,BX11),"-"),"-")</f>
        <v>-</v>
      </c>
      <c r="IA11" s="108" t="str">
        <f>IF($A11&lt;=①基本情報と建物情報の入力!$G$20, IF(①基本情報と建物情報の入力!$H33&gt;=3, SUM(Y11,CH11,AB11,CB11,CE11,AF11,AI11,AL11,AO11,AR11,AU11,AX11,BA11,BD11,BG11,BJ11,BM11,BP11,BS11,BV11,BY11),"-"),"-")</f>
        <v>-</v>
      </c>
      <c r="IB11" s="111"/>
      <c r="IC11" s="108" t="str">
        <f>IF($A11&lt;=①基本情報と建物情報の入力!$G$20, ①基本情報と建物情報の入力!H$62, "-")</f>
        <v>-</v>
      </c>
      <c r="ID11" s="108" t="str">
        <f>IF(A11&lt;=①基本情報と建物情報の入力!$G$20, ①基本情報と建物情報の入力!$H$66/(2*(0.09-0.15)*①基本情報と建物情報の入力!$H$66+1),"-")</f>
        <v>-</v>
      </c>
      <c r="IE11" s="108" t="str">
        <f>IF($A11&lt;=①基本情報と建物情報の入力!$G$20, ①基本情報と建物情報の入力!H$64, "-")</f>
        <v>-</v>
      </c>
      <c r="IF11" s="108" t="str">
        <f>IF($A11&lt;=①基本情報と建物情報の入力!$G$20, ①基本情報と建物情報の入力!H$63, "-")</f>
        <v>-</v>
      </c>
      <c r="IG11" s="108" t="str">
        <f>IF($A11&lt;=①基本情報と建物情報の入力!$G$20, ①基本情報と建物情報の入力!H$66, "-")</f>
        <v>-</v>
      </c>
      <c r="IH11" s="108" t="str">
        <f>IF($A11&lt;=①基本情報と建物情報の入力!$G$20, ①基本情報と建物情報の入力!H$61, "-")</f>
        <v>-</v>
      </c>
      <c r="II11" s="108" t="str">
        <f>IF($A11&lt;=①基本情報と建物情報の入力!$G$20, ①基本情報と建物情報の入力!H$65, "-")</f>
        <v>-</v>
      </c>
      <c r="IJ11" s="108" t="str">
        <f>IF($A11&lt;=①基本情報と建物情報の入力!$G$20, ①基本情報と建物情報の入力!H$67, "-")</f>
        <v>-</v>
      </c>
      <c r="IK11" s="110" t="str">
        <f>IF($A11&lt;=①基本情報と建物情報の入力!$G$20, 4.65, "-")</f>
        <v>-</v>
      </c>
      <c r="IL11" s="111"/>
      <c r="IM11" s="109" t="str">
        <f t="array" ref="IM11">IF($A11&lt;=①基本情報と建物情報の入力!$G$20,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1" s="108" t="str">
        <f t="array" ref="IN11">IF($A11&lt;=①基本情報と建物情報の入力!$G$20,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1" s="108" t="str">
        <f t="array" ref="IO11">IF($A11&lt;=①基本情報と建物情報の入力!$G$20,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1" s="108" t="str">
        <f>IF($A11&lt;=①基本情報と建物情報の入力!$G$20,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1" s="108" t="str">
        <f t="array" ref="IQ11">IF($A11&lt;=①基本情報と建物情報の入力!$G$20,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1" s="108" t="str">
        <f t="array" ref="IR11">IF($A11&lt;=①基本情報と建物情報の入力!$G$20,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1" s="108" t="str">
        <f t="array" ref="IS11">IF($A11&lt;=①基本情報と建物情報の入力!$G$20,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1" s="108" t="str">
        <f t="array" ref="IT11">IF($A11&lt;=①基本情報と建物情報の入力!$G$20,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1" s="108" t="str">
        <f t="array" ref="IU11">IF($A11&lt;=①基本情報と建物情報の入力!$G$20,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1" s="108" t="str">
        <f t="array" ref="IV11">IF($A11&lt;=①基本情報と建物情報の入力!$G$20,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1" s="110" t="str">
        <f t="array" ref="IW11">IF($A11&lt;=①基本情報と建物情報の入力!$G$20,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1" s="111"/>
      <c r="IY11" s="109" t="str">
        <f>IF($A11&lt;=①基本情報と建物情報の入力!$G$20, 温度差係数!$A$10, "-")</f>
        <v>-</v>
      </c>
      <c r="IZ11" s="108" t="str">
        <f>IF($A11&lt;=①基本情報と建物情報の入力!$G$20,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1" s="108" t="str">
        <f>IF($A11&lt;=①基本情報と建物情報の入力!$G$20, 温度差係数!$B$10, "-")</f>
        <v>-</v>
      </c>
      <c r="JB11" s="110" t="str">
        <f>IF($A11&lt;=①基本情報と建物情報の入力!$G$20, INDEX(温度差係数!$C$10:$J$10, 0, MATCH(①基本情報と建物情報の入力!$G$13, 温度差係数!$C$9:$J$9, 0)), "-")</f>
        <v>-</v>
      </c>
      <c r="JC11" s="111"/>
      <c r="JD11" s="109" t="str">
        <f>IF($A11&lt;=①基本情報と建物情報の入力!$G$20, IF(①基本情報と建物情報の入力!$H33&gt;=1, W11*$IY11*$IC11,"-"),"-")</f>
        <v>-</v>
      </c>
      <c r="JE11" s="108" t="str">
        <f>IF($A11&lt;=①基本情報と建物情報の入力!$G$20, IF(①基本情報と建物情報の入力!$H33&gt;=2, X11*$IY11*$IC11,"-"),"-")</f>
        <v>-</v>
      </c>
      <c r="JF11" s="110" t="str">
        <f>IF($A11&lt;=①基本情報と建物情報の入力!$G$20, IF(①基本情報と建物情報の入力!$H33&gt;=3, Y11*$IY11*$IC11,"-"),"-")</f>
        <v>-</v>
      </c>
      <c r="JG11" s="109" t="str">
        <f>IF($A11&lt;=①基本情報と建物情報の入力!$G$20, IF(①基本情報と建物情報の入力!$H33&gt;=1, CF11*$JB11*$ID11,"-"),"-")</f>
        <v>-</v>
      </c>
      <c r="JH11" s="108" t="str">
        <f>IF($A11&lt;=①基本情報と建物情報の入力!$G$20, IF(①基本情報と建物情報の入力!$H33&gt;=2, CG11*$JB11*$ID11,"-"),"-")</f>
        <v>-</v>
      </c>
      <c r="JI11" s="110" t="str">
        <f>IF($A11&lt;=①基本情報と建物情報の入力!$G$20, IF(①基本情報と建物情報の入力!$H33&gt;=3, CH11*$JB11*$ID11,"-"),"-")</f>
        <v>-</v>
      </c>
      <c r="JJ11" s="109" t="str">
        <f>IF($A11&lt;=①基本情報と建物情報の入力!$G$20, IF(①基本情報と建物情報の入力!$H33&gt;=1, ((BB11+BE11+BK11)*$IY11+BH11*$IZ11)*$IH11,"-"),"-")</f>
        <v>-</v>
      </c>
      <c r="JK11" s="108" t="str">
        <f>IF($A11&lt;=①基本情報と建物情報の入力!$G$20, IF(①基本情報と建物情報の入力!$H33&gt;=2, ((BC11+BF11+BL11)*$IY11+BI11*$IZ11)*$IH11,"-"),"-")</f>
        <v>-</v>
      </c>
      <c r="JL11" s="110" t="str">
        <f>IF($A11&lt;=①基本情報と建物情報の入力!$G$20, IF(①基本情報と建物情報の入力!$H33&gt;=3, ((BD11+BG11+BM11)*$IY11+BJ11*$IZ11)*$IH11,"-"),"-")</f>
        <v>-</v>
      </c>
      <c r="JM11" s="109" t="str">
        <f>IF($A11&lt;=①基本情報と建物情報の入力!$G$20, IF(①基本情報と建物情報の入力!$H33&gt;=1, (BN11+BQ11+BT11+BW11)*$JB11*$II11,"-"),"-")</f>
        <v>-</v>
      </c>
      <c r="JN11" s="108" t="str">
        <f>IF($A11&lt;=①基本情報と建物情報の入力!$G$20, IF(①基本情報と建物情報の入力!$H33&gt;=2, (BO11+BR11+BU11+BX11)*$JB11*$II11,"-"),"-")</f>
        <v>-</v>
      </c>
      <c r="JO11" s="110" t="str">
        <f>IF($A11&lt;=①基本情報と建物情報の入力!$G$20, IF(①基本情報と建物情報の入力!$H33&gt;=3, (BP11+BS11+BV11+BY11)*$JB11*$II11,"-"),"-")</f>
        <v>-</v>
      </c>
      <c r="JP11" s="109" t="str">
        <f>IF($A11&lt;=①基本情報と建物情報の入力!$G$20, IF(①基本情報と建物情報の入力!$H33&gt;=1, ((AD11+AG11+AM11)*$IY11+AJ11*$IZ11)*$IJ11,"-"),"-")</f>
        <v>-</v>
      </c>
      <c r="JQ11" s="108" t="str">
        <f>IF($A11&lt;=①基本情報と建物情報の入力!$G$20, IF(①基本情報と建物情報の入力!$H33&gt;=2, ((AE11+AH11+AN11)*$IY11+AK11*$IZ11)*$IJ11,"-"),"-")</f>
        <v>-</v>
      </c>
      <c r="JR11" s="110" t="str">
        <f>IF($A11&lt;=①基本情報と建物情報の入力!$G$20, IF(①基本情報と建物情報の入力!$H33&gt;=3, ((AF11+AI11+AO11)*$IY11+AL11*$IZ11)*$IJ11,"-"),"-")</f>
        <v>-</v>
      </c>
      <c r="JS11" s="109" t="str">
        <f>IF($A11&lt;=①基本情報と建物情報の入力!$G$20, IF(①基本情報と建物情報の入力!$H33&gt;=1, ((AP11+AS11+AY11)*IY11+AV11*$IZ11)*$IK11,"-"),"-")</f>
        <v>-</v>
      </c>
      <c r="JT11" s="108" t="str">
        <f>IF($A11&lt;=①基本情報と建物情報の入力!$G$20, IF(①基本情報と建物情報の入力!$H33&gt;=2, ((AQ11+AT11+AZ11)*IY11+AW11*$IZ11)*$IK11,"-"),"-")</f>
        <v>-</v>
      </c>
      <c r="JU11" s="110" t="str">
        <f>IF($A11&lt;=①基本情報と建物情報の入力!$G$20, IF(①基本情報と建物情報の入力!$H33&gt;=3, ((AR11+AU11+BA11)*IY11+AX11*$IZ11)*$IK11,"-"),"-")</f>
        <v>-</v>
      </c>
      <c r="JV11" s="109" t="str">
        <f>IF($A11&lt;=①基本情報と建物情報の入力!$G$20, IF(①基本情報と建物情報の入力!$H33&gt;=1, BZ11*$JB11*$IG11,"-"),"-")</f>
        <v>-</v>
      </c>
      <c r="JW11" s="108" t="str">
        <f>IF($A11&lt;=①基本情報と建物情報の入力!$G$20, IF(①基本情報と建物情報の入力!$H33&gt;=2, CA11*$JB11*$IG11,"-"),"-")</f>
        <v>-</v>
      </c>
      <c r="JX11" s="110" t="str">
        <f>IF($A11&lt;=①基本情報と建物情報の入力!$G$20, IF(①基本情報と建物情報の入力!$H33&gt;=3, CB11*$IG11*$JB11,"-"),"-")</f>
        <v>-</v>
      </c>
      <c r="JY11" s="109" t="str">
        <f>IF($A11&lt;=①基本情報と建物情報の入力!$G$20, IF(①基本情報と建物情報の入力!$H33&gt;=1, CC11*$JA11*$IF11,"-"),"-")</f>
        <v>-</v>
      </c>
      <c r="JZ11" s="108" t="str">
        <f>IF($A11&lt;=①基本情報と建物情報の入力!$G$20, IF(①基本情報と建物情報の入力!$H33&gt;=2, CD11*$JA11*$IF11,"-"),"-")</f>
        <v>-</v>
      </c>
      <c r="KA11" s="110" t="str">
        <f>IF($A11&lt;=①基本情報と建物情報の入力!$G$20, IF(①基本情報と建物情報の入力!$H33&gt;=3, CE11*$JA11*$IF11,"-"),"-")</f>
        <v>-</v>
      </c>
      <c r="KB11" s="109" t="str">
        <f>IF($A11&lt;=①基本情報と建物情報の入力!$G$20, IF(①基本情報と建物情報の入力!$H33&gt;=1, Z11*$IY11*$IE11,"-"),"-")</f>
        <v>-</v>
      </c>
      <c r="KC11" s="108" t="str">
        <f>IF($A11&lt;=①基本情報と建物情報の入力!$G$20, IF(①基本情報と建物情報の入力!$H33&gt;=2, AA11*$IY11*$IE11,"-"),"-")</f>
        <v>-</v>
      </c>
      <c r="KD11" s="110" t="str">
        <f>IF($A11&lt;=①基本情報と建物情報の入力!$G$20, IF(①基本情報と建物情報の入力!$H33&gt;=3, AB11*$IY11*$IE11,"-"),"-")</f>
        <v>-</v>
      </c>
      <c r="KE11" s="111"/>
      <c r="KF11" s="109" t="str">
        <f>IF($A11&lt;=①基本情報と建物情報の入力!$G$20, IF(①基本情報と建物情報の入力!$H33&gt;=1, (CJ11+CM11+CP11+CS11)*$IY11*$IM11,"-"),"-")</f>
        <v>-</v>
      </c>
      <c r="KG11" s="108" t="str">
        <f>IF($A11&lt;=①基本情報と建物情報の入力!$G$20, IF(①基本情報と建物情報の入力!$H33&gt;=2, (CK11+CN11+CQ11+CT11)*$IY11*$IM11,"-"),"-")</f>
        <v>-</v>
      </c>
      <c r="KH11" s="110" t="str">
        <f>IF($A11&lt;=①基本情報と建物情報の入力!$G$20, IF(①基本情報と建物情報の入力!$H33&gt;=3, (CL11+CO11+CR11+CU11)*$IY11*$IM11,"-"),"-")</f>
        <v>-</v>
      </c>
      <c r="KI11" s="109" t="str">
        <f>IF($A11&lt;=①基本情報と建物情報の入力!$G$20, IF(①基本情報と建物情報の入力!$H33&gt;=1, (CV11+CY11)*$IY11*$IN11/2,"-"),"-")</f>
        <v>-</v>
      </c>
      <c r="KJ11" s="108" t="str">
        <f>IF($A11&lt;=①基本情報と建物情報の入力!$G$20, IF(①基本情報と建物情報の入力!$H33&gt;=2, (CW11+CZ11)*$IY11*$IN11/2,"-"),"-")</f>
        <v>-</v>
      </c>
      <c r="KK11" s="110" t="str">
        <f>IF($A11&lt;=①基本情報と建物情報の入力!$G$20, IF(①基本情報と建物情報の入力!$H33&gt;=3, (CX11+DA11)*$IY11*$IN11/2,"-"),"-")</f>
        <v>-</v>
      </c>
      <c r="KL11" s="109" t="str">
        <f>IF($A11&lt;=①基本情報と建物情報の入力!$G$20, IF(①基本情報と建物情報の入力!$H33&gt;=1, (DB11+DE11)*$IY11*$IO11/2 + (DH11+DK11)*$IY11*$IO11,"-"),"-")</f>
        <v>-</v>
      </c>
      <c r="KM11" s="108" t="str">
        <f>IF($A11&lt;=①基本情報と建物情報の入力!$G$20, IF(①基本情報と建物情報の入力!$H33&gt;=2, (DC11+DF11)*$IY11*$IO11/2 + (DI11+DL11)*$IY11*$IO11,"-"),"-")</f>
        <v>-</v>
      </c>
      <c r="KN11" s="110" t="str">
        <f>IF($A11&lt;=①基本情報と建物情報の入力!$G$20, IF(①基本情報と建物情報の入力!$H33&gt;=3, (DD11+DG11)*$IY11*$IO11/2 + (DJ11+DM11)*$IY11*$IO11,"-"),"-")</f>
        <v>-</v>
      </c>
      <c r="KO11" s="109" t="str">
        <f>IF($A11&lt;=①基本情報と建物情報の入力!$G$20, IF(①基本情報と建物情報の入力!$H33&gt;=1, ((DN11+DW11)*$IY11 + DQ11*($IY11/2+$IZ11/2) + DT11*($IZ11/2+$IY11/2))*$IP11,"-"),"-")</f>
        <v>-</v>
      </c>
      <c r="KP11" s="108" t="str">
        <f>IF($A11&lt;=①基本情報と建物情報の入力!$G$20, IF(①基本情報と建物情報の入力!$H33&gt;=2, ((DO11+DX11)*$IY11 + DR11*($IY11/2+$IZ11/2) + DU11*($IZ11/2+$IY11/2))*$IP11,"-"),"-")</f>
        <v>-</v>
      </c>
      <c r="KQ11" s="110" t="str">
        <f>IF($A11&lt;=①基本情報と建物情報の入力!$G$20, IF(①基本情報と建物情報の入力!$H33&gt;=3, ((DP11+DY11)*$IY11 + DS11*($IY11/2+$IZ11/2) + DV11*($IZ11/2+$IY11/2))*$IP11,"-"),"-")</f>
        <v>-</v>
      </c>
      <c r="KR11" s="109" t="str">
        <f>IF($A11&lt;=①基本情報と建物情報の入力!$G$20, IF(①基本情報と建物情報の入力!$H33&gt;=1, ((DZ11+EC11)*$IY11+(EF11+EI11)*$IZ11)*$IQ11/2 + ((EL11+EO11+EU11)*$IY11+ER11*$IZ11)*$IQ11,"-"),"-")</f>
        <v>-</v>
      </c>
      <c r="KS11" s="108" t="str">
        <f>IF($A11&lt;=①基本情報と建物情報の入力!$G$20, IF(①基本情報と建物情報の入力!$H33&gt;=2, ((EA11+ED11)*$IY11+(EG11+EJ11)*$IZ11)*$IQ11/2 + ((EM11+EP11+EV11)*$IY11+ES11*$IZ11)*$IQ11,"-"),"-")</f>
        <v>-</v>
      </c>
      <c r="KT11" s="110" t="str">
        <f>IF($A11&lt;=①基本情報と建物情報の入力!$G$20, IF(①基本情報と建物情報の入力!$H33&gt;=3, ((EB11+EE11)*$IY11+(EH11+EK11)*$IZ11)*$IQ11/2 + ((EN11+EQ11+EW11)*$IY11+ET11*$IZ11)*$IQ11,"-"),"-")</f>
        <v>-</v>
      </c>
      <c r="KU11" s="109" t="str">
        <f>IF($A11&lt;=①基本情報と建物情報の入力!$G$20, IF(①基本情報と建物情報の入力!$H33&gt;=1, ((EX11+FA11+FD11+FG11+FP11+FS11)*$IY11 + (FJ11+FM11)*$IZ11)*$IR11/2,"-"),"-")</f>
        <v>-</v>
      </c>
      <c r="KV11" s="108" t="str">
        <f>IF($A11&lt;=①基本情報と建物情報の入力!$G$20, IF(①基本情報と建物情報の入力!$H33&gt;=2, ((EY11+FB11+FE11+FH11+FQ11+FT11)*$IY11 + (FK11+FN11)*$IZ11)*$IR11/2,"-"),"-")</f>
        <v>-</v>
      </c>
      <c r="KW11" s="110" t="str">
        <f>IF($A11&lt;=①基本情報と建物情報の入力!$G$20, IF(①基本情報と建物情報の入力!$H33&gt;=3, ((EZ11+FC11+FF11+FI11+FR11+FU11)*$IY11 + (FL11+FO11)*$IZ11)*$IR11/2,"-"),"-")</f>
        <v>-</v>
      </c>
      <c r="KX11" s="109" t="str">
        <f>IF($A11&lt;=①基本情報と建物情報の入力!$G$20, IF(①基本情報と建物情報の入力!$H33&gt;=1, ((FV11+FY11+GE11)*$IY11 + GB11*$IZ11)*$IS11,"-"),"-")</f>
        <v>-</v>
      </c>
      <c r="KY11" s="108" t="str">
        <f>IF($A11&lt;=①基本情報と建物情報の入力!$G$20, IF(①基本情報と建物情報の入力!$H33&gt;=2, ((FW11+FZ11+GF11)*$IY11 + GC11*$IZ11)*$IS11,"-"),"-")</f>
        <v>-</v>
      </c>
      <c r="KZ11" s="110" t="str">
        <f>IF($A11&lt;=①基本情報と建物情報の入力!$G$20, IF(①基本情報と建物情報の入力!$H33&gt;=3, ((FX11+GA11+GG11)*$IY11 + GD11*$IZ11)*$IS11,"-"),"-")</f>
        <v>-</v>
      </c>
      <c r="LA11" s="109" t="str">
        <f>IF($A11&lt;=①基本情報と建物情報の入力!$G$20, IF(①基本情報と建物情報の入力!$H33&gt;=1, (GH11+GK11+GN11+GQ11)*$IY11*$IT11,"-"),"-")</f>
        <v>-</v>
      </c>
      <c r="LB11" s="108" t="str">
        <f>IF($A11&lt;=①基本情報と建物情報の入力!$G$20, IF(①基本情報と建物情報の入力!$H33&gt;=2, (GI11+GL11+GO11+GR11)*$IY11*$IT11,"-"),"-")</f>
        <v>-</v>
      </c>
      <c r="LC11" s="110" t="str">
        <f>IF($A11&lt;=①基本情報と建物情報の入力!$G$20, IF(①基本情報と建物情報の入力!$H33&gt;=3, (GJ11+GM11+GP11+GS11)*$IY11*$IT11,"-"),"-")</f>
        <v>-</v>
      </c>
      <c r="LD11" s="109" t="str">
        <f>IF($A11&lt;=①基本情報と建物情報の入力!$G$20, IF(①基本情報と建物情報の入力!$H33&gt;=1, (GT11+GW11)*$IY11*$IU11/2,"-"),"-")</f>
        <v>-</v>
      </c>
      <c r="LE11" s="108" t="str">
        <f>IF($A11&lt;=①基本情報と建物情報の入力!$G$20, IF(①基本情報と建物情報の入力!$H33&gt;=2, (GU11+GX11)*$IY11*$IU11/2,"-"),"-")</f>
        <v>-</v>
      </c>
      <c r="LF11" s="110" t="str">
        <f>IF($A11&lt;=①基本情報と建物情報の入力!$G$20, IF(①基本情報と建物情報の入力!$H33&gt;=3, (GV11+GY11)*$IY11*$IU11/2,"-"),"-")</f>
        <v>-</v>
      </c>
      <c r="LG11" s="109" t="str">
        <f>IF($A11&lt;=①基本情報と建物情報の入力!$G$20, IF(①基本情報と建物情報の入力!$H33&gt;=1, (GZ11+HC11)*$JA11*$IV11/2 + (HF11+HI11)*$JA11*$IV11,"-"),"-")</f>
        <v>-</v>
      </c>
      <c r="LH11" s="108" t="str">
        <f>IF($A11&lt;=①基本情報と建物情報の入力!$G$20, IF(①基本情報と建物情報の入力!$H33&gt;=2, (HA11+HD11)*$JA11*$IV11/2 + (HG11+HJ11)*$JA11*$IV11,"-"),"-")</f>
        <v>-</v>
      </c>
      <c r="LI11" s="110" t="str">
        <f>IF($A11&lt;=①基本情報と建物情報の入力!$G$20, IF(①基本情報と建物情報の入力!$H33&gt;=3, (HB11+HE11)*$JA11*$IV11/2 + (HH11+HK11)*$JA11*$IV11,"-"),"-")</f>
        <v>-</v>
      </c>
      <c r="LJ11" s="109" t="str">
        <f>IF($A11&lt;=①基本情報と建物情報の入力!$G$20, IF(①基本情報と建物情報の入力!$H33&gt;=1, (HL11+HO11)*$IY11*$IW11/2 + (HR11+HU11)*$IY11*$IW11,"-"),"-")</f>
        <v>-</v>
      </c>
      <c r="LK11" s="108" t="str">
        <f>IF($A11&lt;=①基本情報と建物情報の入力!$G$20, IF(①基本情報と建物情報の入力!$H33&gt;=2, (HM11+HP11)*$IY11*$IW11/2 + (HS11+HV11)*$IY11*$IW11,"-"),"-")</f>
        <v>-</v>
      </c>
      <c r="LL11" s="110" t="str">
        <f>IF($A11&lt;=①基本情報と建物情報の入力!$G$20, IF(①基本情報と建物情報の入力!$H33&gt;=3, (HN11+HQ11)*$IY11*$IW11/2 + (HT11+HW11)*$IY11*$IW11,"-"),"-")</f>
        <v>-</v>
      </c>
      <c r="LM11" s="111"/>
      <c r="LN11" s="109" t="str">
        <f>IF($A11&lt;=①基本情報と建物情報の入力!$G$20, IF(①基本情報と建物情報の入力!$H33&gt;=1, SUM(JJ11,JD11,JY11,KB11,JM11,JV11,JG11,JP11,JS11)+SUM(KO11,KF11,LA11,KR11,KL11,KU11,LJ11,KI11,LD11,KX11,LG11),"-"),"-")</f>
        <v>-</v>
      </c>
      <c r="LO11" s="108" t="str">
        <f>IF($A11&lt;=①基本情報と建物情報の入力!$G$20, IF(①基本情報と建物情報の入力!$H33&gt;=2, SUM(JK11,JE11,JZ11,KC11,JN11,JW11,JH11,JQ11,JT11)+SUM(KP11,KG11,LB11,KS11,KM11,KV11,LK11,KJ11,LE11,KY11,LH11),"-"),"-")</f>
        <v>-</v>
      </c>
      <c r="LP11" s="110" t="str">
        <f>IF($A11&lt;=①基本情報と建物情報の入力!$G$20, IF(①基本情報と建物情報の入力!$H33&gt;=3, SUM(JL11,JF11,KA11,KD11,JO11,JX11,JI11,JR11,JU11)+SUM(KQ11,KH11,LC11,KT11,KN11,KW11,LL11,KK11,LF11,KZ11,LI11),"-"),"-")</f>
        <v>-</v>
      </c>
      <c r="LQ11" s="108" t="str">
        <f>IF($A11&lt;=①基本情報と建物情報の入力!$G$20, IF(①基本情報と建物情報の入力!$H33&gt;=1, ROUNDUP(LN11/HY11, 2),"-"),"-")</f>
        <v>-</v>
      </c>
      <c r="LR11" s="108" t="str">
        <f>IF($A11&lt;=①基本情報と建物情報の入力!$G$20, IF(①基本情報と建物情報の入力!$H33&gt;=2, ROUNDUP(LO11/HZ11, 2),"-"),"-")</f>
        <v>-</v>
      </c>
      <c r="LS11" s="108" t="str">
        <f>IF($A11&lt;=①基本情報と建物情報の入力!$G$20, IF(①基本情報と建物情報の入力!$H33&gt;=3, ROUNDUP(LP11/IA11, 2),"-"),"-")</f>
        <v>-</v>
      </c>
      <c r="LT11" s="111"/>
      <c r="LU11" s="108" t="str">
        <f>IF($A11&lt;=①基本情報と建物情報の入力!$G$20, 0.51,"-")</f>
        <v>-</v>
      </c>
      <c r="LV11" s="108" t="str">
        <f>IF($A11&lt;=①基本情報と建物情報の入力!$G$20, IF(①基本情報と建物情報の入力!$H33&gt;=1, ①基本情報と建物情報の入力!$H$68,"-"),"-")</f>
        <v>-</v>
      </c>
      <c r="LW11" s="111"/>
      <c r="LX11" s="225" t="str">
        <f>IF($A11&lt;=①基本情報と建物情報の入力!$G$20, 0.034*1*IC11, "-")</f>
        <v>-</v>
      </c>
      <c r="LY11" s="220" t="str">
        <f>IF($A11&lt;=①基本情報と建物情報の入力!$G$20, 0.034*1*IH11, "-")</f>
        <v>-</v>
      </c>
      <c r="LZ11" s="220" t="str">
        <f>IF($A11&lt;=①基本情報と建物情報の入力!$G$20, IF(①基本情報と建物情報の入力!$H33&gt;=1, $LU11*$LV11,"-"),"-")</f>
        <v>-</v>
      </c>
      <c r="MA11" s="220" t="str">
        <f>IF($A11&lt;=①基本情報と建物情報の入力!$G$20, IF(①基本情報と建物情報の入力!$H33&gt;=1, $LU11*$LV11,"-"),"-")</f>
        <v>-</v>
      </c>
      <c r="MB11" s="220" t="str">
        <f>IF($A11&lt;=①基本情報と建物情報の入力!$G$20, IF(①基本情報と建物情報の入力!$H33&gt;=1, $LU11*$LV11,"-"),"-")</f>
        <v>-</v>
      </c>
      <c r="MC11" s="220" t="str">
        <f>IF($A11&lt;=①基本情報と建物情報の入力!$G$20, IF(①基本情報と建物情報の入力!$H33&gt;=1, $LU11*$LV11,"-"),"-")</f>
        <v>-</v>
      </c>
      <c r="MD11" s="220" t="str">
        <f>IF($A11&lt;=①基本情報と建物情報の入力!$G$20, 0.034*1*IK11, "-")</f>
        <v>-</v>
      </c>
      <c r="ME11" s="220" t="str">
        <f>IF($A11&lt;=①基本情報と建物情報の入力!$G$20, 0.034*1*IE11, "-")</f>
        <v>-</v>
      </c>
      <c r="MF11" s="111"/>
      <c r="MG11" s="220" t="str">
        <f>IF($A11&lt;=①基本情報と建物情報の入力!$G$20, 0.034*1*IM11, "-")</f>
        <v>-</v>
      </c>
      <c r="MH11" s="220" t="str">
        <f>IF($A11&lt;=①基本情報と建物情報の入力!$G$20, 0.034*1*IN11, "-")</f>
        <v>-</v>
      </c>
      <c r="MI11" s="220" t="str">
        <f>IF($A11&lt;=①基本情報と建物情報の入力!$G$20, 0.034*1*IO11, "-")</f>
        <v>-</v>
      </c>
      <c r="MJ11" s="220" t="str">
        <f>IF($A11&lt;=①基本情報と建物情報の入力!$G$20, 0.034*1*IP11, "-")</f>
        <v>-</v>
      </c>
      <c r="MK11" s="220" t="str">
        <f>IF($A11&lt;=①基本情報と建物情報の入力!$G$20, 0.034*1*IQ11, "-")</f>
        <v>-</v>
      </c>
      <c r="ML11" s="220" t="str">
        <f>IF($A11&lt;=①基本情報と建物情報の入力!$G$20, 0.034*1*IR11, "-")</f>
        <v>-</v>
      </c>
      <c r="MM11" s="220" t="str">
        <f>IF($A11&lt;=①基本情報と建物情報の入力!$G$20, 0.034*1*IS11, "-")</f>
        <v>-</v>
      </c>
      <c r="MN11" s="220" t="str">
        <f>IF($A11&lt;=①基本情報と建物情報の入力!$G$20, 0.034*1*IT11, "-")</f>
        <v>-</v>
      </c>
      <c r="MO11" s="220" t="str">
        <f>IF($A11&lt;=①基本情報と建物情報の入力!$G$20, 0.034*1*IU11, "-")</f>
        <v>-</v>
      </c>
      <c r="MP11" s="220" t="str">
        <f>IF($A11&lt;=①基本情報と建物情報の入力!$G$20, 0.034*1*IV11, "-")</f>
        <v>-</v>
      </c>
      <c r="MQ11" s="226" t="str">
        <f>IF($A11&lt;=①基本情報と建物情報の入力!$G$20, 0.034*1*IW11, "-")</f>
        <v>-</v>
      </c>
      <c r="MR11" s="111"/>
      <c r="MS11" s="112" t="str">
        <f>IF($A11&lt;=①基本情報と建物情報の入力!$G$20, INDEX(方位係数!$B$7:$H$16, MATCH(MS$4, 方位係数!$A$7:$A$16,0), MATCH(①基本情報と建物情報の入力!$G$13, 方位係数!$B$6:$I$6,0)),"-")</f>
        <v>-</v>
      </c>
      <c r="MT11" s="112" t="str">
        <f>IF($A11&lt;=①基本情報と建物情報の入力!$G$20, INDEX(方位係数!$B$7:$H$16, MATCH(MT$4, 方位係数!$A$7:$A$16,0), MATCH(①基本情報と建物情報の入力!$G$13, 方位係数!$B$6:$I$6,0)),"-")</f>
        <v>-</v>
      </c>
      <c r="MU11" s="112" t="str">
        <f>IF($A11&lt;=①基本情報と建物情報の入力!$G$20, INDEX(方位係数!$B$7:$H$16, MATCH(MU$4, 方位係数!$A$7:$A$16,0), MATCH(①基本情報と建物情報の入力!$G$13, 方位係数!$B$6:$I$6,0)),"-")</f>
        <v>-</v>
      </c>
      <c r="MV11" s="112" t="str">
        <f>IF($A11&lt;=①基本情報と建物情報の入力!$G$20, INDEX(方位係数!$B$7:$H$16, MATCH(MV$4, 方位係数!$A$7:$A$16,0), MATCH(①基本情報と建物情報の入力!$G$13, 方位係数!$B$6:$I$6,0)),"-")</f>
        <v>-</v>
      </c>
      <c r="MW11" s="112" t="str">
        <f>IF($A11&lt;=①基本情報と建物情報の入力!$G$20, INDEX(方位係数!$B$7:$H$16, MATCH(MW$4, 方位係数!$A$7:$A$16,0), MATCH(①基本情報と建物情報の入力!$G$13, 方位係数!$B$6:$I$6,0)),"-")</f>
        <v>-</v>
      </c>
      <c r="MX11" s="112" t="str">
        <f>IF($A11&lt;=①基本情報と建物情報の入力!$G$20, INDEX(方位係数!$B$7:$H$16, MATCH(MX$4, 方位係数!$A$7:$A$16,0), MATCH(①基本情報と建物情報の入力!$G$13, 方位係数!$B$6:$I$6,0)),"-")</f>
        <v>-</v>
      </c>
      <c r="MY11" s="111"/>
      <c r="MZ11" s="109" t="str">
        <f>IF($A11&lt;=①基本情報と建物情報の入力!$G$20, IF(①基本情報と建物情報の入力!$H33&gt;=1, W11*$MW11*$LX11,"-"),"-")</f>
        <v>-</v>
      </c>
      <c r="NA11" s="108" t="str">
        <f>IF($A11&lt;=①基本情報と建物情報の入力!$G$20, IF(①基本情報と建物情報の入力!$H33&gt;=2, X11*$MW11*$LX11,"-"),"-")</f>
        <v>-</v>
      </c>
      <c r="NB11" s="110" t="str">
        <f>IF($A11&lt;=①基本情報と建物情報の入力!$G$20, IF(①基本情報と建物情報の入力!$H33&gt;=3, Y11*$MW11*$LX11,"-"),"-")</f>
        <v>-</v>
      </c>
      <c r="NC11" s="109" t="str">
        <f>IF($A11&lt;=①基本情報と建物情報の入力!$G$20, IF(①基本情報と建物情報の入力!$H33&gt;=1, (BB11*$MS11+BE11*$MT11+BH11*$MU11+BK11*$MV11)*$LY11,"-"),"-")</f>
        <v>-</v>
      </c>
      <c r="ND11" s="108" t="str">
        <f>IF($A11&lt;=①基本情報と建物情報の入力!$G$20, IF(①基本情報と建物情報の入力!$H33&gt;=2, (BC11*$MS11+BF11*$MT11+BI11*$MU11+BL11*$MV11)*$LY11,"-"),"-")</f>
        <v>-</v>
      </c>
      <c r="NE11" s="110" t="str">
        <f>IF($A11&lt;=①基本情報と建物情報の入力!$G$20, IF(①基本情報と建物情報の入力!$H33&gt;=3, (BD11*$MS11+BG11*$MT11+BJ11*$MU11+BM11*$MV11)*$LY11,"-"),"-")</f>
        <v>-</v>
      </c>
      <c r="NF11" s="109" t="str">
        <f>IF($A11&lt;=①基本情報と建物情報の入力!$G$20, IF(①基本情報と建物情報の入力!$H33&gt;=1, AD11*$MS11*$LZ11+AG11*$MT11*$MA11+AJ11*$MU11*$MB11+AM11*$MV11*$MC11,"-"),"-")</f>
        <v>-</v>
      </c>
      <c r="NG11" s="108" t="str">
        <f>IF($A11&lt;=①基本情報と建物情報の入力!$G$20, IF(①基本情報と建物情報の入力!$H33&gt;=2, AE11*$MS11*$LZ11+AH11*$MT11*$MA11+AK11*$MU11*$MB11+AN11*$MV11*$MC11,"-"),"-")</f>
        <v>-</v>
      </c>
      <c r="NH11" s="110" t="str">
        <f>IF($A11&lt;=①基本情報と建物情報の入力!$G$20, IF(①基本情報と建物情報の入力!$H33&gt;=3, AF11*$MS11*$LZ11+AI11*$MT11*$MA11+AL11*$MU11*$MB11+AO11*$MV11*$MC11,"-"),"-")</f>
        <v>-</v>
      </c>
      <c r="NI11" s="109" t="str">
        <f>IF($A11&lt;=①基本情報と建物情報の入力!$G$20, IF(①基本情報と建物情報の入力!$H33&gt;=1, (AP11*MS11+AS11*MT11+AV11*MU11+AY11*$MV11)*$MD11,"-"),"-")</f>
        <v>-</v>
      </c>
      <c r="NJ11" s="108" t="str">
        <f>IF($A11&lt;=①基本情報と建物情報の入力!$G$20, IF(①基本情報と建物情報の入力!$H33&gt;=2, (AQ11*MS11+AT11*MT11+AW11*MU11+AZ11*$MV11)*$MD11,"-"),"-")</f>
        <v>-</v>
      </c>
      <c r="NK11" s="110" t="str">
        <f>IF($A11&lt;=①基本情報と建物情報の入力!$G$20, IF(①基本情報と建物情報の入力!$H33&gt;=3, (AR11*MS11+AU11*MT11+AX11*MU11+BA11*$MV11)*$MD11,"-"),"-")</f>
        <v>-</v>
      </c>
      <c r="NL11" s="109" t="str">
        <f>IF($A11&lt;=①基本情報と建物情報の入力!$G$20, IF(①基本情報と建物情報の入力!$H33&gt;=1, Z11*$MX11*$ME11,"-"),"-")</f>
        <v>-</v>
      </c>
      <c r="NM11" s="108" t="str">
        <f>IF($A11&lt;=①基本情報と建物情報の入力!$G$20, IF(①基本情報と建物情報の入力!$H33&gt;=2, AA11*$MX11*$ME11,"-"),"-")</f>
        <v>-</v>
      </c>
      <c r="NN11" s="110" t="str">
        <f>IF($A11&lt;=①基本情報と建物情報の入力!$G$20, IF(①基本情報と建物情報の入力!$H33&gt;=3, AB11*$MX11*$ME11,"-"),"-")</f>
        <v>-</v>
      </c>
      <c r="NO11" s="111"/>
      <c r="NP11" s="109" t="str">
        <f>IF($A11&lt;=①基本情報と建物情報の入力!$G$20, IF(①基本情報と建物情報の入力!$H33&gt;=1, (CJ11*($MW11+$MS11)/2+CM11*($MW11+$MT11)/2+CP11*($MW11+$MU11)/2+CS11*($MW11+$MV11)/2)*$MG11,"-"),"-")</f>
        <v>-</v>
      </c>
      <c r="NQ11" s="108" t="str">
        <f>IF($A11&lt;=①基本情報と建物情報の入力!$G$20, IF(①基本情報と建物情報の入力!$H33&gt;=2, (CK11*($MW11+$MS11)/2+CN11*($MW11+$MT11)/2+CQ11*($MW11+$MU11)/2+CT11*($MW11+$MV11)/2)*$MG11,"-"),"-")</f>
        <v>-</v>
      </c>
      <c r="NR11" s="110" t="str">
        <f>IF($A11&lt;=①基本情報と建物情報の入力!$G$20, IF(①基本情報と建物情報の入力!$H33&gt;=3, (CL11*($MW11+$MS11)/2+CO11*($MW11+$MT11)/2+CR11*($MW11+$MU11)/2+CU11*($MW11+$MV11)/2)*$MG11,"-"),"-")</f>
        <v>-</v>
      </c>
      <c r="NS11" s="109" t="str">
        <f>IF($A11&lt;=①基本情報と建物情報の入力!$G$20, IF(①基本情報と建物情報の入力!$H33&gt;=1, (CV11*($MW11+$MS11)/2+CY11*($MW11+$MS11)/2)*$MH11/2,"-"),"-")</f>
        <v>-</v>
      </c>
      <c r="NT11" s="108" t="str">
        <f>IF($A11&lt;=①基本情報と建物情報の入力!$G$20, IF(①基本情報と建物情報の入力!$H33&gt;=2, (CW11*($MW11+$MS11)/2+CZ11*($MW11+$MS11)/2)*$MH11/2,"-"),"-")</f>
        <v>-</v>
      </c>
      <c r="NU11" s="110" t="str">
        <f>IF($A11&lt;=①基本情報と建物情報の入力!$G$20, IF(①基本情報と建物情報の入力!$H33&gt;=3, (CX11*($MW11+$MS11)/2+DA11*($MW11+$MS11)/2)*$MH11/2,"-"),"-")</f>
        <v>-</v>
      </c>
      <c r="NV11" s="109" t="str">
        <f>IF($A11&lt;=①基本情報と建物情報の入力!$G$20, IF(①基本情報と建物情報の入力!$H33&gt;=1, (DB11+DE11)*$MW11*$MI11/2 + (DH11+DK11)*$MW11*$MI11,"-"),"-")</f>
        <v>-</v>
      </c>
      <c r="NW11" s="108" t="str">
        <f>IF($A11&lt;=①基本情報と建物情報の入力!$G$20, IF(①基本情報と建物情報の入力!$H33&gt;=2, (DC11+DF11)*$MW11*$MI11/2 + (DI11+DL11)*$MW11*$MI11,"-"),"-")</f>
        <v>-</v>
      </c>
      <c r="NX11" s="110" t="str">
        <f>IF($A11&lt;=①基本情報と建物情報の入力!$G$20, IF(①基本情報と建物情報の入力!$H33&gt;=3, (DD11+DG11)*$MW11*$MI11/2 + (DJ11+DM11)*$MW11*$MI11,"-"),"-")</f>
        <v>-</v>
      </c>
      <c r="NY11" s="109" t="str">
        <f>IF($A11&lt;=①基本情報と建物情報の入力!$G$20, IF(①基本情報と建物情報の入力!$H33&gt;=1, (DN11*($MS11+$MT11)/2 +DW11*($MV11+$MS11)/2 + DQ11*($MT11+$MU11)/2 + DT11*($MU11+$MV11)/2)*$MJ11,"-"),"-")</f>
        <v>-</v>
      </c>
      <c r="NZ11" s="108" t="str">
        <f>IF($A11&lt;=①基本情報と建物情報の入力!$G$20, IF(①基本情報と建物情報の入力!$H33&gt;=2, (DO11*($MS11+$MT11)/2 +DX11*($MV11+$MS11)/2 + DR11*($MT11+$MU11)/2 + DU11*($MU11+$MV11)/2)*$MJ11,"-"),"-")</f>
        <v>-</v>
      </c>
      <c r="OA11" s="110" t="str">
        <f>IF($A11&lt;=①基本情報と建物情報の入力!$G$20, IF(①基本情報と建物情報の入力!$H33&gt;=3, (DP11*($MS11+$MT11)/2 +DY11*($MV11+$MS11)/2 + DS11*($MT11+$MU11)/2 + DV11*($MU11+$MV11)/2)*$MJ11,"-"),"-")</f>
        <v>-</v>
      </c>
      <c r="OB11" s="109" t="str">
        <f>IF($A11&lt;=①基本情報と建物情報の入力!$G$20, IF(①基本情報と建物情報の入力!$H33&gt;=1, ((DZ11+EC11)*$MS11+(EF11+EI11)*$MU11)*$MK11/2 + (EL11*$MS11+EO11*$MT11+ER11*$MU11+EU11*$MV11)*$MK11,"-"),"-")</f>
        <v>-</v>
      </c>
      <c r="OC11" s="108" t="str">
        <f>IF($A11&lt;=①基本情報と建物情報の入力!$G$20, IF(①基本情報と建物情報の入力!$H33&gt;=2, ((EA11+ED11)*$MS11+(EG11+EJ11)*$MU11)*$MK11/2 + (EM11*$MS11+EP11*$MT11+ES11*$MU11+EV11*$MV11)*$MK11,"-"),"-")</f>
        <v>-</v>
      </c>
      <c r="OD11" s="110" t="str">
        <f>IF($A11&lt;=①基本情報と建物情報の入力!$G$20, IF(①基本情報と建物情報の入力!$H33&gt;=3, ((EB11+EE11)*$MS11+(EH11+EK11)*$MU11)*$MK11/2 + (EN11*$MS11+EQ11*$MT11+ET11*$MU11+EW11*$MV11)*$MK11,"-"),"-")</f>
        <v>-</v>
      </c>
      <c r="OE11" s="109" t="str">
        <f>IF($A11&lt;=①基本情報と建物情報の入力!$G$20, IF(①基本情報と建物情報の入力!$H33&gt;=1, ((EX11+FA11)*$MS11+(FD11+FG11)*$MT11+ (FJ11+FM11)*$MU11 +(FP11+FS11)*$MV11)*$ML11/2,"-"),"-")</f>
        <v>-</v>
      </c>
      <c r="OF11" s="108" t="str">
        <f>IF($A11&lt;=①基本情報と建物情報の入力!$G$20, IF(①基本情報と建物情報の入力!$H33&gt;=2, ((EY11+FB11)*$MS11+(FE11+FH11)*$MT11+ (FK11+FN11)*$MU11 +(FQ11+FT11)*$MV11)*$ML11/2,"-"),"-")</f>
        <v>-</v>
      </c>
      <c r="OG11" s="110" t="str">
        <f>IF($A11&lt;=①基本情報と建物情報の入力!$G$20, IF(①基本情報と建物情報の入力!$H33&gt;=3, ((EZ11+FC11)*$MS11+(FF11+FI11)*$MT11+ (FL11+FO11)*$MU11 +(FR11+FU11)*$MV11)*$ML11/2,"-"),"-")</f>
        <v>-</v>
      </c>
      <c r="OH11" s="108" t="str">
        <f>IF($A11&lt;=①基本情報と建物情報の入力!$G$20, IF(①基本情報と建物情報の入力!$H33&gt;=1, (FV11*$MS11/2+FY11*$MT11/2+GB11*$MU11/2+GE11*$MV11/2)*$MM11,"-"),"-")</f>
        <v>-</v>
      </c>
      <c r="OI11" s="108" t="str">
        <f>IF($A11&lt;=①基本情報と建物情報の入力!$G$20, IF(①基本情報と建物情報の入力!$H33&gt;=2, (FW11*$MS11/2+FZ11*$MT11/2+GC11*$MU11/2+GF11*$MV11/2)*$MM11,"-"),"-")</f>
        <v>-</v>
      </c>
      <c r="OJ11" s="108" t="str">
        <f>IF($A11&lt;=①基本情報と建物情報の入力!$G$20, IF(①基本情報と建物情報の入力!$H33&gt;=3, (FX11*$MS11/2+GA11*$MT11/2+GD11*$MU11/2+GG11*$MV11/2)*$MM11,"-"),"-")</f>
        <v>-</v>
      </c>
      <c r="OK11" s="109" t="str">
        <f>IF($A11&lt;=①基本情報と建物情報の入力!$G$20, IF(①基本情報と建物情報の入力!$H33&gt;=1, (GH11*($MS11+$MX11)/2+GK11*($MT11+$MX11)/2+GN11*($MU11+$MX11)/2+GQ11*($MV11+$MX11)/2)*$MN11,"-"),"-")</f>
        <v>-</v>
      </c>
      <c r="OL11" s="108" t="str">
        <f>IF($A11&lt;=①基本情報と建物情報の入力!$G$20, IF(①基本情報と建物情報の入力!$H33&gt;=2, (GI11*($MS11+$MX11)/2+GL11*($MT11+$MX11)/2+GO11*($MU11+$MX11)/2+GR11*($MV11+$MX11)/2)*$MN11,"-"),"-")</f>
        <v>-</v>
      </c>
      <c r="OM11" s="110" t="str">
        <f>IF($A11&lt;=①基本情報と建物情報の入力!$G$20, IF(①基本情報と建物情報の入力!$H33&gt;=3, (GJ11*($MS11+$MX11)/2+GM11*($MT11+$MX11)/2+GP11*($MU11+$MX11)/2+GS11*($MV11+$MX11)/2)*$MN11,"-"),"-")</f>
        <v>-</v>
      </c>
      <c r="ON11" s="109" t="str">
        <f>IF($A11&lt;=①基本情報と建物情報の入力!$G$20, IF(①基本情報と建物情報の入力!$H33&gt;=1, (GT11+GW11)*($MS11+$MX11)/2*$MO11/2,"-"),"-")</f>
        <v>-</v>
      </c>
      <c r="OO11" s="108" t="str">
        <f>IF($A11&lt;=①基本情報と建物情報の入力!$G$20, IF(①基本情報と建物情報の入力!$H33&gt;=2, (GU11+GX11)*($MS11+$MX11)/2*$MO11/2,"-"),"-")</f>
        <v>-</v>
      </c>
      <c r="OP11" s="110" t="str">
        <f>IF($A11&lt;=①基本情報と建物情報の入力!$G$20, IF(①基本情報と建物情報の入力!$H33&gt;=3, (GV11+GY11)*($MS11+$MX11)/2*$MO11/2,"-"),"-")</f>
        <v>-</v>
      </c>
      <c r="OQ11" s="109" t="str">
        <f>IF($A11&lt;=①基本情報と建物情報の入力!$G$20, IF(①基本情報と建物情報の入力!$H33&gt;=1, (HL11+HO11)*$MX11*$MQ11/2 + (HR11+HU11)*$MX11*$MQ11,"-"),"-")</f>
        <v>-</v>
      </c>
      <c r="OR11" s="108" t="str">
        <f>IF($A11&lt;=①基本情報と建物情報の入力!$G$20, IF(①基本情報と建物情報の入力!$H33&gt;=2, (HM11+HP11)*$MX11*$MQ11/2 + (HS11+HV11)*$MX11*$MQ11,"-"),"-")</f>
        <v>-</v>
      </c>
      <c r="OS11" s="110" t="str">
        <f>IF($A11&lt;=①基本情報と建物情報の入力!$G$20, IF(①基本情報と建物情報の入力!$H33&gt;=3, (HN11+HQ11)*$MX11*$MQ11/2 + (HT11+HW11)*$MX11*$MQ11,"-"),"-")</f>
        <v>-</v>
      </c>
      <c r="OT11" s="108" t="str">
        <f>IF($A11&lt;=①基本情報と建物情報の入力!$G$20, IF(①基本情報と建物情報の入力!$H33&gt;=1, SUM(MZ11,NC11,NF11,NI11,NL11)+SUM(NP11,NS11,NV11,NY11,OB11,OE11,OH11,OK11,ON11,OQ11), "-"), "-")</f>
        <v>-</v>
      </c>
      <c r="OU11" s="108" t="str">
        <f>IF($A11&lt;=①基本情報と建物情報の入力!$G$20, IF(①基本情報と建物情報の入力!$H33&gt;=2, SUM(NA11,ND11,NG11,NJ11,NM11)+SUM(NQ11,NT11,NW11,NZ11,OC11,OF11,OI11,OL11,OO11,OR11), "-"), "-")</f>
        <v>-</v>
      </c>
      <c r="OV11" s="108" t="str">
        <f>IF($A11&lt;=①基本情報と建物情報の入力!$G$20, IF(①基本情報と建物情報の入力!$H33&gt;=3, SUM(NB11,NE11,NH11,NK11,NN11)+SUM(NR11,NU11,NX11,OA11,OD11,OG11,OJ11,OM11,OP11,OS11), "-"), "-")</f>
        <v>-</v>
      </c>
      <c r="OW11" s="113" t="str">
        <f>IF($A11&lt;=①基本情報と建物情報の入力!$G$20, IF(①基本情報と建物情報の入力!$H33&gt;=1, ROUNDUP(OT11/HY11*100, 1),"-"),"-")</f>
        <v>-</v>
      </c>
      <c r="OX11" s="114" t="str">
        <f>IF($A11&lt;=①基本情報と建物情報の入力!$G$20, IF(①基本情報と建物情報の入力!$H33&gt;=2, ROUNDUP(OU11/HZ11*100, 1),"-"),"-")</f>
        <v>-</v>
      </c>
      <c r="OY11" s="114" t="str">
        <f>IF($A11&lt;=①基本情報と建物情報の入力!$G$20, IF(①基本情報と建物情報の入力!$H33&gt;=3, ROUNDUP(OV11/IA11*100, 1),"-"),"-")</f>
        <v>-</v>
      </c>
      <c r="OZ11" s="111"/>
      <c r="PA11" s="225" t="str">
        <f>IF($A11&lt;=①基本情報と建物情報の入力!$G$20, 0.93,"-")</f>
        <v>-</v>
      </c>
      <c r="PB11" s="226" t="str">
        <f>IF($A11&lt;=①基本情報と建物情報の入力!$G$20, IF(①基本情報と建物情報の入力!$H33&gt;=1, ①基本情報と建物情報の入力!$H$69,"-"),"-")</f>
        <v>-</v>
      </c>
      <c r="PC11" s="220" t="str">
        <f>IF($A11&lt;=①基本情報と建物情報の入力!$G$20, 0.034*1*IC11, "-")</f>
        <v>-</v>
      </c>
      <c r="PD11" s="220" t="str">
        <f>IF($A11&lt;=①基本情報と建物情報の入力!$G$20, 0.034*1*IH11, "-")</f>
        <v>-</v>
      </c>
      <c r="PE11" s="220" t="str">
        <f>IF($A11&lt;=①基本情報と建物情報の入力!$G$20, IF(①基本情報と建物情報の入力!$H33&gt;=1, $PA11*$PB11,"-"),"-")</f>
        <v>-</v>
      </c>
      <c r="PF11" s="220" t="str">
        <f>IF($A11&lt;=①基本情報と建物情報の入力!$G$20, IF(①基本情報と建物情報の入力!$H33&gt;=1, $PA11*$PB11,"-"),"-")</f>
        <v>-</v>
      </c>
      <c r="PG11" s="220" t="str">
        <f>IF($A11&lt;=①基本情報と建物情報の入力!$G$20, IF(①基本情報と建物情報の入力!$H33&gt;=1, $PA11*$PB11,"-"),"-")</f>
        <v>-</v>
      </c>
      <c r="PH11" s="220" t="str">
        <f>IF($A11&lt;=①基本情報と建物情報の入力!$G$20, IF(①基本情報と建物情報の入力!$H33&gt;=1, $PA11*$PB11,"-"),"-")</f>
        <v>-</v>
      </c>
      <c r="PI11" s="220" t="str">
        <f>IF($A11&lt;=①基本情報と建物情報の入力!$G$20, 0.034*1*IK11, "-")</f>
        <v>-</v>
      </c>
      <c r="PJ11" s="220" t="str">
        <f>IF($A11&lt;=①基本情報と建物情報の入力!$G$20, 0.034*1*IE11, "-")</f>
        <v>-</v>
      </c>
      <c r="PK11" s="111"/>
      <c r="PL11" s="220" t="str">
        <f>IF($A11&lt;=①基本情報と建物情報の入力!$G$20, 0.034*1*IM11, "-")</f>
        <v>-</v>
      </c>
      <c r="PM11" s="220" t="str">
        <f>IF($A11&lt;=①基本情報と建物情報の入力!$G$20, 0.034*1*IN11, "-")</f>
        <v>-</v>
      </c>
      <c r="PN11" s="220" t="str">
        <f>IF($A11&lt;=①基本情報と建物情報の入力!$G$20, 0.034*1*IO11, "-")</f>
        <v>-</v>
      </c>
      <c r="PO11" s="220" t="str">
        <f>IF($A11&lt;=①基本情報と建物情報の入力!$G$20, 0.034*1*IP11, "-")</f>
        <v>-</v>
      </c>
      <c r="PP11" s="220" t="str">
        <f>IF($A11&lt;=①基本情報と建物情報の入力!$G$20, 0.034*1*IQ11, "-")</f>
        <v>-</v>
      </c>
      <c r="PQ11" s="220" t="str">
        <f>IF($A11&lt;=①基本情報と建物情報の入力!$G$20, 0.034*1*IR11, "-")</f>
        <v>-</v>
      </c>
      <c r="PR11" s="220" t="str">
        <f>IF($A11&lt;=①基本情報と建物情報の入力!$G$20, 0.034*1*IS11, "-")</f>
        <v>-</v>
      </c>
      <c r="PS11" s="220" t="str">
        <f>IF($A11&lt;=①基本情報と建物情報の入力!$G$20, 0.034*1*IT11, "-")</f>
        <v>-</v>
      </c>
      <c r="PT11" s="220" t="str">
        <f>IF($A11&lt;=①基本情報と建物情報の入力!$G$20, 0.034*1*IU11, "-")</f>
        <v>-</v>
      </c>
      <c r="PU11" s="220" t="str">
        <f>IF($A11&lt;=①基本情報と建物情報の入力!$G$20, 0.034*1*IV11, "-")</f>
        <v>-</v>
      </c>
      <c r="PV11" s="220" t="str">
        <f>IF($A11&lt;=①基本情報と建物情報の入力!$G$20, 0.034*1*IW11, "-")</f>
        <v>-</v>
      </c>
      <c r="PW11" s="111"/>
      <c r="PX11" s="115" t="str">
        <f>IF($A11&lt;=①基本情報と建物情報の入力!$G$20, INDEX(方位係数!$B$21:$I$30, MATCH(PX$4, 方位係数!$A$21:$A$30,0), MATCH(①基本情報と建物情報の入力!$G$13, 方位係数!$B$20:$I$20,0)),"-")</f>
        <v>-</v>
      </c>
      <c r="PY11" s="112" t="str">
        <f>IF($A11&lt;=①基本情報と建物情報の入力!$G$20, INDEX(方位係数!$B$21:$I$30, MATCH(PY$4, 方位係数!$A$21:$A$30,0), MATCH(①基本情報と建物情報の入力!$G$13, 方位係数!$B$20:$I$20,0)),"-")</f>
        <v>-</v>
      </c>
      <c r="PZ11" s="112" t="str">
        <f>IF($A11&lt;=①基本情報と建物情報の入力!$G$20, INDEX(方位係数!$B$21:$I$30, MATCH(PZ$4, 方位係数!$A$21:$A$30,0), MATCH(①基本情報と建物情報の入力!$G$13, 方位係数!$B$20:$I$20,0)),"-")</f>
        <v>-</v>
      </c>
      <c r="QA11" s="112" t="str">
        <f>IF($A11&lt;=①基本情報と建物情報の入力!$G$20, INDEX(方位係数!$B$21:$I$30, MATCH(QA$4, 方位係数!$A$21:$A$30,0), MATCH(①基本情報と建物情報の入力!$G$13, 方位係数!$B$20:$I$20,0)),"-")</f>
        <v>-</v>
      </c>
      <c r="QB11" s="112" t="str">
        <f>IF($A11&lt;=①基本情報と建物情報の入力!$G$20, INDEX(方位係数!$B$21:$I$30, MATCH(QB$4, 方位係数!$A$21:$A$30,0), MATCH(①基本情報と建物情報の入力!$G$13, 方位係数!$B$20:$I$20,0)),"-")</f>
        <v>-</v>
      </c>
      <c r="QC11" s="112" t="str">
        <f>IF($A11&lt;=①基本情報と建物情報の入力!$G$20, INDEX(方位係数!$B$21:$I$30, MATCH(QC$4, 方位係数!$A$21:$A$30,0), MATCH(①基本情報と建物情報の入力!$G$13, 方位係数!$B$20:$I$20,0)),"-")</f>
        <v>-</v>
      </c>
      <c r="QD11" s="111"/>
      <c r="QE11" s="225" t="str">
        <f>IF($A11&lt;=①基本情報と建物情報の入力!$G$20, IF(①基本情報と建物情報の入力!$H33&gt;=1, W11*$QB11*$PC11,"-"),"-")</f>
        <v>-</v>
      </c>
      <c r="QF11" s="220" t="str">
        <f>IF($A11&lt;=①基本情報と建物情報の入力!$G$20, IF(①基本情報と建物情報の入力!$H33&gt;=2, X11*$QB11*$PC11,"-"),"-")</f>
        <v>-</v>
      </c>
      <c r="QG11" s="220" t="str">
        <f>IF($A11&lt;=①基本情報と建物情報の入力!$G$20, IF(①基本情報と建物情報の入力!$H33&gt;=3, Y11*$QB11*$PC11,"-"),"-")</f>
        <v>-</v>
      </c>
      <c r="QH11" s="225" t="str">
        <f>IF($A11&lt;=①基本情報と建物情報の入力!$G$20, IF(①基本情報と建物情報の入力!$H33&gt;=1, (BB11*$PX11+BE11*$PY11+BH11*$PZ11+BK11*$QA11)*$PD11,"-"),"-")</f>
        <v>-</v>
      </c>
      <c r="QI11" s="220" t="str">
        <f>IF($A11&lt;=①基本情報と建物情報の入力!$G$20, IF(①基本情報と建物情報の入力!$H33&gt;=2, (BC11*$PX11+BF11*$PY11+BI11*$PZ11+BL11*$QA11)*$PD11,"-"),"-")</f>
        <v>-</v>
      </c>
      <c r="QJ11" s="226" t="str">
        <f>IF($A11&lt;=①基本情報と建物情報の入力!$G$20, IF(①基本情報と建物情報の入力!$H33&gt;=3, (BD11*$PX11+BG11*$PY11+BJ11*$PZ11+BM11*$QA11)*$PD11,"-"),"-")</f>
        <v>-</v>
      </c>
      <c r="QK11" s="225" t="str">
        <f>IF($A11&lt;=①基本情報と建物情報の入力!$G$20, IF(①基本情報と建物情報の入力!$H33&gt;=1, AD11*$PX11*$PE11+AG11*$PY11*$PF11+AJ11*$PZ11*$PG11+AM11*$QA11*$PH11,"-"),"-")</f>
        <v>-</v>
      </c>
      <c r="QL11" s="220" t="str">
        <f>IF($A11&lt;=①基本情報と建物情報の入力!$G$20, IF(①基本情報と建物情報の入力!$H33&gt;=2, AE11*$PX11*$PE11+AH11*$PY11*$PF11+AK11*$PZ11*$PG11+AN11*$QA11*$PH11,"-"),"-")</f>
        <v>-</v>
      </c>
      <c r="QM11" s="226" t="str">
        <f>IF($A11&lt;=①基本情報と建物情報の入力!$G$20, IF(①基本情報と建物情報の入力!$H33&gt;=3, AF11*$PX11*$PE11+AI11*$PY11*$PF11+AL11*$PZ11*$PG11+AO11*$QA11*$PH11,"-"),"-")</f>
        <v>-</v>
      </c>
      <c r="QN11" s="225" t="str">
        <f>IF($A11&lt;=①基本情報と建物情報の入力!$G$20, IF(①基本情報と建物情報の入力!$H33&gt;=1, (AP11*PX11+AS11*PY11+AV11*PZ11+AY11*$QA11)*$PI11,"-"),"-")</f>
        <v>-</v>
      </c>
      <c r="QO11" s="220" t="str">
        <f>IF($A11&lt;=①基本情報と建物情報の入力!$G$20, IF(①基本情報と建物情報の入力!$H33&gt;=2, (AQ11*PX11+AT11*PY11+AW11*PZ11+AZ11*$QA11)*$PI11,"-"),"-")</f>
        <v>-</v>
      </c>
      <c r="QP11" s="226" t="str">
        <f>IF($A11&lt;=①基本情報と建物情報の入力!$G$20, IF(①基本情報と建物情報の入力!$H33&gt;=3, (AR11*PX11+AU11*PY11+AX11*PZ11+BA11*$QA11)*$PI11,"-"),"-")</f>
        <v>-</v>
      </c>
      <c r="QQ11" s="225" t="str">
        <f>IF($A11&lt;=①基本情報と建物情報の入力!$G$20, IF(①基本情報と建物情報の入力!$H33&gt;=1, Z11*$QC11*$PJ11,"-"),"-")</f>
        <v>-</v>
      </c>
      <c r="QR11" s="220" t="str">
        <f>IF($A11&lt;=①基本情報と建物情報の入力!$G$20, IF(①基本情報と建物情報の入力!$H33&gt;=2, AA11*$QC11*$PJ11,"-"),"-")</f>
        <v>-</v>
      </c>
      <c r="QS11" s="226" t="str">
        <f>IF($A11&lt;=①基本情報と建物情報の入力!$G$20, IF(①基本情報と建物情報の入力!$H33&gt;=3, AB11*$QC11*$PJ11,"-"),"-")</f>
        <v>-</v>
      </c>
      <c r="QT11" s="111"/>
      <c r="QU11" s="225" t="str">
        <f>IF($A11&lt;=①基本情報と建物情報の入力!$G$20, IF(①基本情報と建物情報の入力!$H33&gt;=1, (CJ11*($QB11+$PX11)/2+CM11*($QB11+$PY11)/2+CP11*($QB11+$PZ11)/2+CS11*($QB11+$QA11)/2)*$PL11,"-"),"-")</f>
        <v>-</v>
      </c>
      <c r="QV11" s="220" t="str">
        <f>IF($A11&lt;=①基本情報と建物情報の入力!$G$20, IF(①基本情報と建物情報の入力!$H33&gt;=2, (CK11*($QB11+$PX11)/2+CN11*($QB11+$PY11)/2+CQ11*($QB11+$PZ11)/2+CT11*($QB11+$QA11)/2)*$PL11,"-"),"-")</f>
        <v>-</v>
      </c>
      <c r="QW11" s="226" t="str">
        <f>IF($A11&lt;=①基本情報と建物情報の入力!$G$20, IF(①基本情報と建物情報の入力!$H33&gt;=3, (CL11*($QB11+$PX11)/2+CO11*($QB11+$PY11)/2+CR11*($QB11+$PZ11)/2+CU11*($QB11+$QA11)/2)*$PL11,"-"),"-")</f>
        <v>-</v>
      </c>
      <c r="QX11" s="225" t="str">
        <f>IF($A11&lt;=①基本情報と建物情報の入力!$G$20, IF(①基本情報と建物情報の入力!$H33&gt;=1, (CV11*($QB11+$PX11)/2+CY11*($QB11+$PX11)/2)*$PM11/2,"-"),"-")</f>
        <v>-</v>
      </c>
      <c r="QY11" s="220" t="str">
        <f>IF($A11&lt;=①基本情報と建物情報の入力!$G$20, IF(①基本情報と建物情報の入力!$H33&gt;=2, (CW11*($QB11+$PX11)/2+CZ11*($QB11+$PX11)/2)*$PM11/2,"-"),"-")</f>
        <v>-</v>
      </c>
      <c r="QZ11" s="226" t="str">
        <f>IF($A11&lt;=①基本情報と建物情報の入力!$G$20, IF(①基本情報と建物情報の入力!$H33&gt;=3, (CX11*($QB11+$PX11)/2+DA11*($QB11+$PX11)/2)*$PM11/2,"-"),"-")</f>
        <v>-</v>
      </c>
      <c r="RA11" s="225" t="str">
        <f>IF($A11&lt;=①基本情報と建物情報の入力!$G$20, IF(①基本情報と建物情報の入力!$H33&gt;=1, (DB11+DE11)*$QB11*$PN11/2 + (DH11+DK11)*$QB11*$PN11,"-"),"-")</f>
        <v>-</v>
      </c>
      <c r="RB11" s="220" t="str">
        <f>IF($A11&lt;=①基本情報と建物情報の入力!$G$20, IF(①基本情報と建物情報の入力!$H33&gt;=2, (DC11+DF11)*$QB11*$PN11/2 + (DI11+DL11)*$QB11*$PN11,"-"),"-")</f>
        <v>-</v>
      </c>
      <c r="RC11" s="226" t="str">
        <f>IF($A11&lt;=①基本情報と建物情報の入力!$G$20, IF(①基本情報と建物情報の入力!$H33&gt;=3, (DD11+DG11)*$QB11*$PN11/2 + (DJ11+DM11)*$QB11*$PN11,"-"),"-")</f>
        <v>-</v>
      </c>
      <c r="RD11" s="225" t="str">
        <f>IF($A11&lt;=①基本情報と建物情報の入力!$G$20, IF(①基本情報と建物情報の入力!$H33&gt;=1, (DN11*($PX11+$PY11)/2 +DW11*($QA11+$PX11)/2 + DQ11*($PY11+$PZ11)/2 + DT11*($PZ11+$QA11)/2)*$PO11,"-"),"-")</f>
        <v>-</v>
      </c>
      <c r="RE11" s="220" t="str">
        <f>IF($A11&lt;=①基本情報と建物情報の入力!$G$20, IF(①基本情報と建物情報の入力!$H33&gt;=2, (DO11*($PX11+$PY11)/2 +DX11*($QA11+$PX11)/2 + DR11*($PY11+$PZ11)/2 + DU11*($PZ11+$QA11)/2)*$PO11,"-"),"-")</f>
        <v>-</v>
      </c>
      <c r="RF11" s="226" t="str">
        <f>IF($A11&lt;=①基本情報と建物情報の入力!$G$20, IF(①基本情報と建物情報の入力!$H33&gt;=3, (DP11*($PX11+$PY11)/2 +DY11*($QA11+$PX11)/2 + DS11*($PY11+$PZ11)/2 + DV11*($PZ11+$QA11)/2)*$PO11,"-"),"-")</f>
        <v>-</v>
      </c>
      <c r="RG11" s="225" t="str">
        <f>IF($A11&lt;=①基本情報と建物情報の入力!$G$20, IF(①基本情報と建物情報の入力!$H33&gt;=1, ((DZ11+EC11)*$PX11+(EF11+EI11)*$PZ11)*$PP11/2 + (EL11*$PX11+EO11*$PY11+ER11*$PZ11+EU11*$QA11)*$PP11,"-"),"-")</f>
        <v>-</v>
      </c>
      <c r="RH11" s="220" t="str">
        <f>IF($A11&lt;=①基本情報と建物情報の入力!$G$20, IF(①基本情報と建物情報の入力!$H33&gt;=2, ((EA11+ED11)*$PX11+(EG11+EJ11)*$PZ11)*$PP11/2 + (EM11*$PX11+EP11*$PY11+ES11*$PZ11+EV11*$QA11)*$PP11,"-"),"-")</f>
        <v>-</v>
      </c>
      <c r="RI11" s="226" t="str">
        <f>IF($A11&lt;=①基本情報と建物情報の入力!$G$20, IF(①基本情報と建物情報の入力!$H33&gt;=3, ((EB11+EE11)*$PX11+(EH11+EK11)*$PZ11)*$PP11/2 + (EN11*$PX11+EQ11*$PY11+ET11*$PZ11+EW11*$QA11)*$PP11,"-"),"-")</f>
        <v>-</v>
      </c>
      <c r="RJ11" s="225" t="str">
        <f>IF($A11&lt;=①基本情報と建物情報の入力!$G$20, IF(①基本情報と建物情報の入力!$H33&gt;=1, ((EX11+FA11)*$PX11+(FD11+FG11)*$PY11+ (FJ11+FM11)*$PZ11 +(FP11+FS11)*$QA11)*$PQ11/2,"-"),"-")</f>
        <v>-</v>
      </c>
      <c r="RK11" s="220" t="str">
        <f>IF($A11&lt;=①基本情報と建物情報の入力!$G$20, IF(①基本情報と建物情報の入力!$H33&gt;=2, ((EY11+FB11)*$PX11+(FE11+FH11)*$PY11+ (FK11+FN11)*$PZ11 +(FQ11+FT11)*$QA11)*$PQ11/2,"-"),"-")</f>
        <v>-</v>
      </c>
      <c r="RL11" s="226" t="str">
        <f>IF($A11&lt;=①基本情報と建物情報の入力!$G$20, IF(①基本情報と建物情報の入力!$H33&gt;=3, ((EZ11+FC11)*$PX11+(FF11+FI11)*$PY11+ (FL11+FO11)*$PZ11 +(FR11+FU11)*$QA11)*$PQ11/2,"-"),"-")</f>
        <v>-</v>
      </c>
      <c r="RM11" s="225" t="str">
        <f>IF($A11&lt;=①基本情報と建物情報の入力!$G$20, IF(①基本情報と建物情報の入力!$H33&gt;=1, (FV11*$PX11/2+FY11*$PY11/2+GB11*$PZ11/2+GE11*$QA11/2)*$PR11,"-"),"-")</f>
        <v>-</v>
      </c>
      <c r="RN11" s="220" t="str">
        <f>IF($A11&lt;=①基本情報と建物情報の入力!$G$20, IF(①基本情報と建物情報の入力!$H33&gt;=2, (FW11*$PX11/2+FZ11*$PY11/2+GC11*$PZ11/2+GF11*$QA11/2)*$PR11,"-"),"-")</f>
        <v>-</v>
      </c>
      <c r="RO11" s="226" t="str">
        <f>IF($A11&lt;=①基本情報と建物情報の入力!$G$20, IF(①基本情報と建物情報の入力!$H33&gt;=3, (FX11*$PX11/2+GA11*$PY11/2+GD11*$PZ11/2+GG11*$QA11/2)*$PR11,"-"),"-")</f>
        <v>-</v>
      </c>
      <c r="RP11" s="225" t="str">
        <f>IF($A11&lt;=①基本情報と建物情報の入力!$G$20, IF(①基本情報と建物情報の入力!$H33&gt;=1, (GH11*($PX11+$QC11)/2+GK11*($PY11+$QC11)/2+GN11*($PZ11+$QC11)/2+GQ11*($QA11+$QC11)/2)*$PS11,"-"),"-")</f>
        <v>-</v>
      </c>
      <c r="RQ11" s="220" t="str">
        <f>IF($A11&lt;=①基本情報と建物情報の入力!$G$20, IF(①基本情報と建物情報の入力!$H33&gt;=2, (GI11*($PX11+$QC11)/2+GL11*($PY11+$QC11)/2+GO11*($PZ11+$QC11)/2+GR11*($QA11+$QC11)/2)*$PS11,"-"),"-")</f>
        <v>-</v>
      </c>
      <c r="RR11" s="226" t="str">
        <f>IF($A11&lt;=①基本情報と建物情報の入力!$G$20, IF(①基本情報と建物情報の入力!$H33&gt;=3, (GJ11*($PX11+$QC11)/2+GM11*($PY11+$QC11)/2+GP11*($PZ11+$QC11)/2+GS11*($QA11+$QC11)/2)*$PS11,"-"),"-")</f>
        <v>-</v>
      </c>
      <c r="RS11" s="225" t="str">
        <f>IF($A11&lt;=①基本情報と建物情報の入力!$G$20, IF(①基本情報と建物情報の入力!$H33&gt;=1, (GT11+GW11)*($PX11+$QC11)/2*$PT11/2,"-"),"-")</f>
        <v>-</v>
      </c>
      <c r="RT11" s="220" t="str">
        <f>IF($A11&lt;=①基本情報と建物情報の入力!$G$20, IF(①基本情報と建物情報の入力!$H33&gt;=2, (GU11+GX11)*($PX11+$QC11)/2*$PT11/2,"-"),"-")</f>
        <v>-</v>
      </c>
      <c r="RU11" s="226" t="str">
        <f>IF($A11&lt;=①基本情報と建物情報の入力!$G$20, IF(①基本情報と建物情報の入力!$H33&gt;=3, (GV11+GY11)*($PX11+$QC11)/2*$PT11/2,"-"),"-")</f>
        <v>-</v>
      </c>
      <c r="RV11" s="225" t="str">
        <f>IF($A11&lt;=①基本情報と建物情報の入力!$G$20, IF(①基本情報と建物情報の入力!$H33&gt;=1, (HL11+HO11)*$QC11*$PV11/2 + (HR11+HU11)*$QC11*$PV11,"-"),"-")</f>
        <v>-</v>
      </c>
      <c r="RW11" s="220" t="str">
        <f>IF($A11&lt;=①基本情報と建物情報の入力!$G$20, IF(①基本情報と建物情報の入力!$H33&gt;=2, (HM11+HP11)*$QC11*$PV11/2 + (HS11+HV11)*$QC11*$PV11,"-"),"-")</f>
        <v>-</v>
      </c>
      <c r="RX11" s="226" t="str">
        <f>IF($A11&lt;=①基本情報と建物情報の入力!$G$20, IF(①基本情報と建物情報の入力!$H33&gt;=3, (HN11+HQ11)*$QC11*$PV11/2 + (HT11+HW11)*$QC11*$PV11,"-"),"-")</f>
        <v>-</v>
      </c>
      <c r="RY11" s="108" t="str">
        <f>IF($A11&lt;=①基本情報と建物情報の入力!$G$20, IF(①基本情報と建物情報の入力!$H33&gt;=1, SUM(QE11,QH11,QK11,QN11,QQ11)+SUM(QU11,QX11,RA11,RD11,RG11,RJ11,RM11,RP11,RS11,RV11), "-"), "-")</f>
        <v>-</v>
      </c>
      <c r="RZ11" s="108" t="str">
        <f>IF($A11&lt;=①基本情報と建物情報の入力!$G$20, IF(①基本情報と建物情報の入力!$H33&gt;=2, SUM(QF11,QI11,QL11,QO11,QR11)+SUM(QV11,QY11,RB11,RE11,RH11,RK11,RN11,RQ11,RT11,RW11), "-"), "-")</f>
        <v>-</v>
      </c>
      <c r="SA11" s="108" t="str">
        <f>IF($A11&lt;=①基本情報と建物情報の入力!$G$20, IF(①基本情報と建物情報の入力!$H33&gt;=3, SUM(QG11,QJ11,QM11,QP11,QS11)+SUM(QW11,QZ11,RC11,RF11,RI11,RL11,RO11,RR11,RU11,RX11), "-"), "-")</f>
        <v>-</v>
      </c>
      <c r="SB11" s="113" t="str">
        <f>IF($A11&lt;=①基本情報と建物情報の入力!$G$20, IF(①基本情報と建物情報の入力!$H33&gt;=1, ROUNDUP(RY11/HY11*100,1),"-"),"-")</f>
        <v>-</v>
      </c>
      <c r="SC11" s="114" t="str">
        <f>IF($A11&lt;=①基本情報と建物情報の入力!$G$20, IF(①基本情報と建物情報の入力!$H33&gt;=2,ROUNDUP(RZ11/HZ11*100,1),"-"),"-")</f>
        <v>-</v>
      </c>
      <c r="SD11" s="116" t="str">
        <f>IF($A11&lt;=①基本情報と建物情報の入力!$G$20, IF(①基本情報と建物情報の入力!$H33&gt;=3, ROUNDUP(SA11/IA11*100,1),"-"),"-")</f>
        <v>-</v>
      </c>
      <c r="SE11" s="111"/>
      <c r="SF11" s="135" t="str">
        <f>IF($A11&lt;=①基本情報と建物情報の入力!$G$20, IF(①基本情報と建物情報の入力!$H33&gt;=1, 1,"-"), "-")</f>
        <v>-</v>
      </c>
      <c r="SG11" s="136" t="str">
        <f>IF($A11&lt;=①基本情報と建物情報の入力!$G$20, IF(①基本情報と建物情報の入力!$H33&gt;=2, 1,"-"), "-")</f>
        <v>-</v>
      </c>
      <c r="SH11" s="137" t="str">
        <f>IF($A11&lt;=①基本情報と建物情報の入力!$G$20, IF(①基本情報と建物情報の入力!$H33&gt;=3, ①基本情報と建物情報の入力!$H33-2,"-"), "-")</f>
        <v>-</v>
      </c>
      <c r="SI11" s="109" t="str">
        <f>IF($A11&lt;=①基本情報と建物情報の入力!$G$20, IF(①基本情報と建物情報の入力!$H33&gt;=1, HY11*SF11, "-"),"-")</f>
        <v>-</v>
      </c>
      <c r="SJ11" s="108" t="str">
        <f>IF($A11&lt;=①基本情報と建物情報の入力!$G$20, IF(①基本情報と建物情報の入力!$H33&gt;=2, HZ11*SG11, "-"),"-")</f>
        <v>-</v>
      </c>
      <c r="SK11" s="110" t="str">
        <f>IF($A11&lt;=①基本情報と建物情報の入力!$G$20, IF(①基本情報と建物情報の入力!$H33&gt;=3, IA11*SH11, "-"),"-")</f>
        <v>-</v>
      </c>
      <c r="SL11" s="109" t="str">
        <f>IF($A11&lt;=①基本情報と建物情報の入力!$G$20, IF(①基本情報と建物情報の入力!$H33&gt;=1,  LN11*SF11, "-"),"-")</f>
        <v>-</v>
      </c>
      <c r="SM11" s="108" t="str">
        <f>IF($A11&lt;=①基本情報と建物情報の入力!$G$20, IF(①基本情報と建物情報の入力!$H33&gt;=2,  LO11*SG11, "-"),"-")</f>
        <v>-</v>
      </c>
      <c r="SN11" s="110" t="str">
        <f>IF($A11&lt;=①基本情報と建物情報の入力!$G$20, IF(①基本情報と建物情報の入力!$H33&gt;=3,  LP11*SH11, "-"),"-")</f>
        <v>-</v>
      </c>
      <c r="SO11" s="109" t="str">
        <f>IF($A11&lt;=①基本情報と建物情報の入力!$G$20, IF(①基本情報と建物情報の入力!$H33&gt;=1,  RY11*SF11, "-"),"-")</f>
        <v>-</v>
      </c>
      <c r="SP11" s="108" t="str">
        <f>IF($A11&lt;=①基本情報と建物情報の入力!$G$20, IF(①基本情報と建物情報の入力!$H33&gt;=2,  RZ11*SG11, "-"),"-")</f>
        <v>-</v>
      </c>
      <c r="SQ11" s="110" t="str">
        <f>IF($A11&lt;=①基本情報と建物情報の入力!$G$20, IF(①基本情報と建物情報の入力!$H33&gt;=3,  SA11*SH11, "-"),"-")</f>
        <v>-</v>
      </c>
      <c r="SR11" s="117"/>
      <c r="SS11" s="117"/>
      <c r="ST11" s="111"/>
      <c r="SU11" s="135" t="str">
        <f>IF($A11&lt;=①基本情報と建物情報の入力!$G$20,IF(①基本情報と建物情報の入力!$H33&gt;=1,③一次エネルギー消費量の計算結果!E27-③一次エネルギー消費量の計算結果!F27,"-"),"-")</f>
        <v>-</v>
      </c>
      <c r="SV11" s="136" t="str">
        <f>IF($A11&lt;=①基本情報と建物情報の入力!$G$20,IF(①基本情報と建物情報の入力!$H33&gt;=2,③一次エネルギー消費量の計算結果!E28-③一次エネルギー消費量の計算結果!F28,"-"),"-")</f>
        <v>-</v>
      </c>
      <c r="SW11" s="137" t="str">
        <f>IF($A11&lt;=①基本情報と建物情報の入力!$G$20,IF(①基本情報と建物情報の入力!$H33&gt;=3,③一次エネルギー消費量の計算結果!E29-③一次エネルギー消費量の計算結果!F29,"-"),"-")</f>
        <v>-</v>
      </c>
      <c r="SX11" s="135" t="str">
        <f>IF($A11&lt;=①基本情報と建物情報の入力!$G$20,IF(①基本情報と建物情報の入力!$H33&gt;=1,③一次エネルギー消費量の計算結果!G27-③一次エネルギー消費量の計算結果!H27,"-"),"-")</f>
        <v>-</v>
      </c>
      <c r="SY11" s="136" t="str">
        <f>IF($A11&lt;=①基本情報と建物情報の入力!$G$20,IF(①基本情報と建物情報の入力!$H33&gt;=2,③一次エネルギー消費量の計算結果!G28-③一次エネルギー消費量の計算結果!H28,"-"),"-")</f>
        <v>-</v>
      </c>
      <c r="SZ11" s="137" t="str">
        <f>IF($A11&lt;=①基本情報と建物情報の入力!$G$20,IF(①基本情報と建物情報の入力!$H33&gt;=3,③一次エネルギー消費量の計算結果!G29-③一次エネルギー消費量の計算結果!H29,"-"),"-")</f>
        <v>-</v>
      </c>
      <c r="TA11" s="135" t="str">
        <f>IF($A11&lt;=①基本情報と建物情報の入力!$G$20, IF(①基本情報と建物情報の入力!$H33&gt;=1,SU11*SF11,"-"), "-")</f>
        <v>-</v>
      </c>
      <c r="TB11" s="136" t="str">
        <f>IF($A11&lt;=①基本情報と建物情報の入力!$G$20, IF(①基本情報と建物情報の入力!$H33&gt;=2,SV11*SG11,"-"), "-")</f>
        <v>-</v>
      </c>
      <c r="TC11" s="137" t="str">
        <f>IF($A11&lt;=①基本情報と建物情報の入力!$G$20, IF(①基本情報と建物情報の入力!$H33&gt;=3,SW11*SH11,"-"), "-")</f>
        <v>-</v>
      </c>
      <c r="TD11" s="135" t="str">
        <f>IF($A11&lt;=①基本情報と建物情報の入力!$G$20, IF(①基本情報と建物情報の入力!$H33&gt;=1,SX11*SF11,"-"), "-")</f>
        <v>-</v>
      </c>
      <c r="TE11" s="136" t="str">
        <f>IF($A11&lt;=①基本情報と建物情報の入力!$G$20, IF(①基本情報と建物情報の入力!$H33&gt;=2,SY11*SG11,"-"), "-")</f>
        <v>-</v>
      </c>
      <c r="TF11" s="136" t="str">
        <f>IF($A11&lt;=①基本情報と建物情報の入力!$G$20, IF(①基本情報と建物情報の入力!$H33&gt;=3,SZ11*SH11,"-"), "-")</f>
        <v>-</v>
      </c>
      <c r="TG11" s="117"/>
      <c r="TH11" s="117"/>
    </row>
    <row r="12" spans="1:528" s="16" customFormat="1" x14ac:dyDescent="0.45">
      <c r="A12" s="94">
        <f t="shared" si="0"/>
        <v>6</v>
      </c>
      <c r="B12" s="95" t="s">
        <v>65</v>
      </c>
      <c r="C12" s="96" t="str">
        <f>IF(A12&lt;=①基本情報と建物情報の入力!$G$20, ①基本情報と建物情報の入力!$G$19/①基本情報と建物情報の入力!$G$20, "-")</f>
        <v>-</v>
      </c>
      <c r="D12" s="96" t="str">
        <f>IF(A12&lt;=①基本情報と建物情報の入力!$G$20, IF(①基本情報と建物情報の入力!H34&gt;=1, (①基本情報と建物情報の入力!$D34+SQRT(①基本情報と建物情報の入力!$D34^2-16*①基本情報と建物情報の入力!$C34))/4, "-"), "-")</f>
        <v>-</v>
      </c>
      <c r="E12" s="96" t="str">
        <f>IF(A12&lt;=①基本情報と建物情報の入力!$G$20, IF(①基本情報と建物情報の入力!H34&gt;=1, (①基本情報と建物情報の入力!$D34-SQRT(①基本情報と建物情報の入力!$D34^2-16*①基本情報と建物情報の入力!$C34))/4, "-"), "-")</f>
        <v>-</v>
      </c>
      <c r="F12" s="96" t="str">
        <f>IF(A12&lt;=①基本情報と建物情報の入力!$G$20, IF(①基本情報と建物情報の入力!H34&gt;=1, IF(A12=①基本情報と建物情報の入力!$G$20, ①基本情報と建物情報の入力!$C34, ①基本情報と建物情報の入力!G34), "-"), "-")</f>
        <v>-</v>
      </c>
      <c r="G12" s="96" t="str">
        <f>IF(A12&lt;=①基本情報と建物情報の入力!$G$20, IF(①基本情報と建物情報の入力!H34&gt;=1, IF(A12=1, 0, ①基本情報と建物情報の入力!F34), "-"), "-")</f>
        <v>-</v>
      </c>
      <c r="H12" s="96" t="str">
        <f>IF(A12&lt;=①基本情報と建物情報の入力!$G$20, IF(①基本情報と建物情報の入力!H34&gt;=1, IF(A12=1, 0, ①基本情報と建物情報の入力!C34-G12), "-"), "-")</f>
        <v>-</v>
      </c>
      <c r="I12" s="96" t="str">
        <f>IF(A12&lt;=①基本情報と建物情報の入力!$G$20, IF(①基本情報と建物情報の入力!H34&gt;=1, IF(A12=1, ①基本情報と建物情報の入力!C34, 0), "-"), "-")</f>
        <v>-</v>
      </c>
      <c r="J12" s="97" t="str">
        <f>IF(A12&lt;=①基本情報と建物情報の入力!$G$20,IF(①基本情報と建物情報の入力!H34&gt;=1, ①基本情報と建物情報の入力!$E34*(1-(0.24/①基本情報と建物情報の入力!$H34))*0.64,"-"), "-")</f>
        <v>-</v>
      </c>
      <c r="K12" s="96" t="str">
        <f>IF(A12&lt;=①基本情報と建物情報の入力!$G$20,IF(①基本情報と建物情報の入力!H34&gt;=1,①基本情報と建物情報の入力!$E34*0.12/①基本情報と建物情報の入力!$H34,"-"), "-")</f>
        <v>-</v>
      </c>
      <c r="L12" s="96" t="str">
        <f>IF(A12&lt;=①基本情報と建物情報の入力!$G$20,IF(①基本情報と建物情報の入力!H34&gt;=1,①基本情報と建物情報の入力!$E34*(1-(0.24/①基本情報と建物情報の入力!$H34))*0.36,"-"), "-")</f>
        <v>-</v>
      </c>
      <c r="M12" s="98" t="str">
        <f>IF(A12&lt;=①基本情報と建物情報の入力!$G$20,IF(①基本情報と建物情報の入力!H34&gt;=1,①基本情報と建物情報の入力!$E34*0.12/①基本情報と建物情報の入力!$H34,"-"), "-")</f>
        <v>-</v>
      </c>
      <c r="N12" s="97" t="str">
        <f>IF(A12&lt;=①基本情報と建物情報の入力!$G$20, IF(①基本情報と建物情報の入力!H34&gt;=1,①基本情報と建物情報の入力!C34/①基本情報と建物情報の入力!H34, "-"), "-")</f>
        <v>-</v>
      </c>
      <c r="O12" s="96" t="str">
        <f>IF(A12&lt;=①基本情報と建物情報の入力!$G$20, IF(①基本情報と建物情報の入力!H34&gt;=2, ①基本情報と建物情報の入力!C34/①基本情報と建物情報の入力!H34, "-"),"-")</f>
        <v>-</v>
      </c>
      <c r="P12" s="98" t="str">
        <f>IF(A12&lt;=①基本情報と建物情報の入力!$G$20, IF(①基本情報と建物情報の入力!H34&gt;=3, ①基本情報と建物情報の入力!C34/①基本情報と建物情報の入力!H34, "-"),"-")</f>
        <v>-</v>
      </c>
      <c r="Q12" s="97" t="str">
        <f>IF($A12&lt;=①基本情報と建物情報の入力!$G$20, IF(①基本情報と建物情報の入力!$H34&gt;=1, IF(①基本情報と建物情報の入力!$I34="有り", N12*室面積の比率!$B$4, N12*室面積の比率!$B$5),"-"), "-")</f>
        <v>-</v>
      </c>
      <c r="R12" s="96" t="str">
        <f>IF($A12&lt;=①基本情報と建物情報の入力!$G$20, IF(①基本情報と建物情報の入力!$H34&gt;=2, IF(①基本情報と建物情報の入力!$I34="有り", O12*室面積の比率!$B$4, O12*室面積の比率!$B$5),"-"), "-")</f>
        <v>-</v>
      </c>
      <c r="S12" s="98" t="str">
        <f>IF($A12&lt;=①基本情報と建物情報の入力!$G$20, IF(①基本情報と建物情報の入力!$H34&gt;=3, IF(①基本情報と建物情報の入力!$I34="有り", P12*室面積の比率!$B$4, P12*室面積の比率!$B$5),"-"), "-")</f>
        <v>-</v>
      </c>
      <c r="T12" s="97" t="str">
        <f>IF($A12&lt;=①基本情報と建物情報の入力!$G$20, IF(①基本情報と建物情報の入力!$H34&gt;=1, IF(①基本情報と建物情報の入力!$I34="有り", N12*室面積の比率!$C$4, 0),"-"), "-")</f>
        <v>-</v>
      </c>
      <c r="U12" s="96" t="str">
        <f>IF($A12&lt;=①基本情報と建物情報の入力!$G$20, IF(①基本情報と建物情報の入力!$H34&gt;=2, IF(①基本情報と建物情報の入力!$I34="有り", O12*室面積の比率!$C$4, 0),"-"), "-")</f>
        <v>-</v>
      </c>
      <c r="V12" s="98" t="str">
        <f>IF($A12&lt;=①基本情報と建物情報の入力!$G$20, IF(①基本情報と建物情報の入力!$H34&gt;=3, IF(①基本情報と建物情報の入力!$I34="有り", P12*室面積の比率!$C$4, 0),"-"), "-")</f>
        <v>-</v>
      </c>
      <c r="W12" s="97" t="str">
        <f>IF(A12&lt;=①基本情報と建物情報の入力!$G$20, IF(①基本情報と建物情報の入力!H34&gt;=1, F12/①基本情報と建物情報の入力!H34, "-"),"-")</f>
        <v>-</v>
      </c>
      <c r="X12" s="96" t="str">
        <f>IF(A12&lt;=①基本情報と建物情報の入力!$G$20, IF(①基本情報と建物情報の入力!H34&gt;=2, F12/①基本情報と建物情報の入力!H34, "-"),"-")</f>
        <v>-</v>
      </c>
      <c r="Y12" s="98" t="str">
        <f>IF(A12&lt;=①基本情報と建物情報の入力!$G$20, IF(①基本情報と建物情報の入力!H34&gt;=3, F12/①基本情報と建物情報の入力!H34, "-"),"-")</f>
        <v>-</v>
      </c>
      <c r="Z12" s="97" t="str">
        <f>IF(A12&lt;=①基本情報と建物情報の入力!$G$20, IF(①基本情報と建物情報の入力!H34&gt;=1, G12/①基本情報と建物情報の入力!H34, "-"),"-")</f>
        <v>-</v>
      </c>
      <c r="AA12" s="96" t="str">
        <f>IF(A12&lt;=①基本情報と建物情報の入力!$G$20, IF(①基本情報と建物情報の入力!H34&gt;=2, G12/①基本情報と建物情報の入力!H34, "-"),"-")</f>
        <v>-</v>
      </c>
      <c r="AB12" s="98" t="str">
        <f>IF(A12&lt;=①基本情報と建物情報の入力!$G$20, IF(①基本情報と建物情報の入力!H34&gt;=3, G12/①基本情報と建物情報の入力!H34, "-"),"-")</f>
        <v>-</v>
      </c>
      <c r="AC12" s="99"/>
      <c r="AD12" s="97" t="str">
        <f>IF(A12&lt;=①基本情報と建物情報の入力!$G$20, IF(①基本情報と建物情報の入力!H34&gt;=1,J12/①基本情報と建物情報の入力!H34,"-"), "-")</f>
        <v>-</v>
      </c>
      <c r="AE12" s="96" t="str">
        <f>IF(A12&lt;=①基本情報と建物情報の入力!$G$20, IF(①基本情報と建物情報の入力!H34&gt;=2,J12/①基本情報と建物情報の入力!H34,"-"), "-")</f>
        <v>-</v>
      </c>
      <c r="AF12" s="98" t="str">
        <f>IF(A12&lt;=①基本情報と建物情報の入力!$G$20, IF(①基本情報と建物情報の入力!H34&gt;=3,J12/①基本情報と建物情報の入力!H34,"-"), "-")</f>
        <v>-</v>
      </c>
      <c r="AG12" s="97" t="str">
        <f>IF(A12&lt;=①基本情報と建物情報の入力!$G$20,IF(①基本情報と建物情報の入力!H34&gt;=1,K12,"-"), "-")</f>
        <v>-</v>
      </c>
      <c r="AH12" s="96" t="str">
        <f>IF(A12&lt;=①基本情報と建物情報の入力!$G$20,IF(①基本情報と建物情報の入力!H34&gt;=2,0,"-"), "-")</f>
        <v>-</v>
      </c>
      <c r="AI12" s="98" t="str">
        <f>IF(A12&lt;=①基本情報と建物情報の入力!$G$20,IF(①基本情報と建物情報の入力!H34&gt;=3,0,"-"), "-")</f>
        <v>-</v>
      </c>
      <c r="AJ12" s="96" t="str">
        <f>IF(A12&lt;=①基本情報と建物情報の入力!$G$20, IF(①基本情報と建物情報の入力!H34&gt;=1,L12/①基本情報と建物情報の入力!H34,"-"), "-")</f>
        <v>-</v>
      </c>
      <c r="AK12" s="96" t="str">
        <f>IF(A12&lt;=①基本情報と建物情報の入力!$G$20, IF(①基本情報と建物情報の入力!H34&gt;=2,L12/①基本情報と建物情報の入力!H34,"-"), "-")</f>
        <v>-</v>
      </c>
      <c r="AL12" s="96" t="str">
        <f>IF(A12&lt;=①基本情報と建物情報の入力!$G$20, IF(①基本情報と建物情報の入力!H34&gt;=3,L12/①基本情報と建物情報の入力!H34,"-"), "-")</f>
        <v>-</v>
      </c>
      <c r="AM12" s="97" t="str">
        <f>IF(A12&lt;=①基本情報と建物情報の入力!$G$20,IF(①基本情報と建物情報の入力!H34&gt;=1,IF(①基本情報と建物情報の入力!H34=1, M12,0), "-"),"-")</f>
        <v>-</v>
      </c>
      <c r="AN12" s="96" t="str">
        <f>IF(A12&lt;=①基本情報と建物情報の入力!$G$20, IF(①基本情報と建物情報の入力!H34&gt;=2, M12, "-"), "-")</f>
        <v>-</v>
      </c>
      <c r="AO12" s="98" t="str">
        <f>IF(A12&lt;=①基本情報と建物情報の入力!$G$20,IF(①基本情報と建物情報の入力!H34&gt;=3, 0, "-"),"-")</f>
        <v>-</v>
      </c>
      <c r="AP12" s="97" t="str">
        <f>IF(A12&lt;=①基本情報と建物情報の入力!$G$20,IF(①基本情報と建物情報の入力!H34&gt;=1,0,"-"), "-")</f>
        <v>-</v>
      </c>
      <c r="AQ12" s="96" t="str">
        <f>IF(A12&lt;=①基本情報と建物情報の入力!$G$20,IF(①基本情報と建物情報の入力!H34&gt;=2,0,"-"), "-")</f>
        <v>-</v>
      </c>
      <c r="AR12" s="98" t="str">
        <f>IF(A12&lt;=①基本情報と建物情報の入力!$G$20,IF(①基本情報と建物情報の入力!H34&gt;=3,0,"-"), "-")</f>
        <v>-</v>
      </c>
      <c r="AS12" s="97" t="str">
        <f>IF(A12&lt;=①基本情報と建物情報の入力!$G$20,IF(①基本情報と建物情報の入力!H34&gt;=1,0,"-"), "-")</f>
        <v>-</v>
      </c>
      <c r="AT12" s="96" t="str">
        <f>IF(A12&lt;=①基本情報と建物情報の入力!$G$20,IF(①基本情報と建物情報の入力!H34&gt;=2,0,"-"), "-")</f>
        <v>-</v>
      </c>
      <c r="AU12" s="98" t="str">
        <f>IF(A12&lt;=①基本情報と建物情報の入力!$G$20,IF(①基本情報と建物情報の入力!H34&gt;=3,0,"-"), "-")</f>
        <v>-</v>
      </c>
      <c r="AV12" s="97" t="str">
        <f>IF(A12&lt;=①基本情報と建物情報の入力!$G$20,IF(①基本情報と建物情報の入力!H34&gt;=1,1.6,"-"), "-")</f>
        <v>-</v>
      </c>
      <c r="AW12" s="96" t="str">
        <f>IF(A12&lt;=①基本情報と建物情報の入力!$G$20,IF(①基本情報と建物情報の入力!H34&gt;=2,1.6,"-"), "-")</f>
        <v>-</v>
      </c>
      <c r="AX12" s="98" t="str">
        <f>IF(A12&lt;=①基本情報と建物情報の入力!$G$20,IF(①基本情報と建物情報の入力!H34&gt;=3,1.6,"-"), "-")</f>
        <v>-</v>
      </c>
      <c r="AY12" s="96" t="str">
        <f>IF(A12&lt;=①基本情報と建物情報の入力!$G$20,IF(①基本情報と建物情報の入力!H34&gt;=1,0,"-"), "-")</f>
        <v>-</v>
      </c>
      <c r="AZ12" s="96" t="str">
        <f>IF(A12&lt;=①基本情報と建物情報の入力!$G$20,IF(①基本情報と建物情報の入力!H34&gt;=2,0,"-"), "-")</f>
        <v>-</v>
      </c>
      <c r="BA12" s="96" t="str">
        <f>IF(A12&lt;=①基本情報と建物情報の入力!$G$20,IF(①基本情報と建物情報の入力!H34&gt;=3,0,"-"), "-")</f>
        <v>-</v>
      </c>
      <c r="BB12" s="97" t="str">
        <f>IF(A12&lt;=①基本情報と建物情報の入力!$G$20, IF(①基本情報と建物情報の入力!H34&gt;=1,(D12*C12-J12)/①基本情報と建物情報の入力!H34, "-"), "-")</f>
        <v>-</v>
      </c>
      <c r="BC12" s="96" t="str">
        <f>IF(A12&lt;=①基本情報と建物情報の入力!$G$20, IF(①基本情報と建物情報の入力!H34&gt;=2,(D12*C12-J12)/①基本情報と建物情報の入力!H34, "-"), "-")</f>
        <v>-</v>
      </c>
      <c r="BD12" s="98" t="str">
        <f>IF(A12&lt;=①基本情報と建物情報の入力!$G$20, IF(①基本情報と建物情報の入力!H34&gt;=3,(D12*C12-J12)/①基本情報と建物情報の入力!H34, "-"), "-")</f>
        <v>-</v>
      </c>
      <c r="BE12" s="96" t="str">
        <f>IF(A12&lt;=①基本情報と建物情報の入力!$G$20, IF(①基本情報と建物情報の入力!H34&gt;=1,E12*C12-K12, "-"), "-")</f>
        <v>-</v>
      </c>
      <c r="BF12" s="96" t="str">
        <f>IF(A12&lt;=①基本情報と建物情報の入力!$G$20, IF(①基本情報と建物情報の入力!H34&gt;=2,0, "-"), "-")</f>
        <v>-</v>
      </c>
      <c r="BG12" s="96" t="str">
        <f>IF(A12&lt;=①基本情報と建物情報の入力!$G$20, IF(①基本情報と建物情報の入力!H34&gt;=3,0, "-"), "-")</f>
        <v>-</v>
      </c>
      <c r="BH12" s="97" t="str">
        <f>IF(A12&lt;=①基本情報と建物情報の入力!$G$20, IF(①基本情報と建物情報の入力!H34&gt;=1,(D12*C12-L12)/①基本情報と建物情報の入力!H34-AV12, "-"), "-")</f>
        <v>-</v>
      </c>
      <c r="BI12" s="96" t="str">
        <f>IF(A12&lt;=①基本情報と建物情報の入力!$G$20, IF(①基本情報と建物情報の入力!H34&gt;=2,(D12*C12-L12)/①基本情報と建物情報の入力!H34-AV12, "-"), "-")</f>
        <v>-</v>
      </c>
      <c r="BJ12" s="98" t="str">
        <f>IF(A12&lt;=①基本情報と建物情報の入力!$G$20, IF(①基本情報と建物情報の入力!H34&gt;=3,(D12*C12-L12)/①基本情報と建物情報の入力!H34-AV12, "-"), "-")</f>
        <v>-</v>
      </c>
      <c r="BK12" s="97" t="str">
        <f>IF(A12&lt;=①基本情報と建物情報の入力!$G$20, IF(①基本情報と建物情報の入力!H34&gt;=1,IF(①基本情報と建物情報の入力!H34=1, E12*C12-K12, 0), "-"), "-")</f>
        <v>-</v>
      </c>
      <c r="BL12" s="96" t="str">
        <f>IF(A12&lt;=①基本情報と建物情報の入力!$G$20, IF(①基本情報と建物情報の入力!H34&gt;=2,E12*C12-M12, "-"), "-")</f>
        <v>-</v>
      </c>
      <c r="BM12" s="98" t="str">
        <f>IF(A12&lt;=①基本情報と建物情報の入力!$G$20, IF(①基本情報と建物情報の入力!H34&gt;=3,0, "-"), "-")</f>
        <v>-</v>
      </c>
      <c r="BN12" s="96" t="str">
        <f>IF(A12&lt;=①基本情報と建物情報の入力!$G$20, IF(①基本情報と建物情報の入力!H34&gt;=1, 0, "-"), "-")</f>
        <v>-</v>
      </c>
      <c r="BO12" s="96" t="str">
        <f>IF(A12&lt;=①基本情報と建物情報の入力!$G$20, IF(①基本情報と建物情報の入力!H34&gt;=2, 0, "-"), "-")</f>
        <v>-</v>
      </c>
      <c r="BP12" s="98" t="str">
        <f>IF(A12&lt;=①基本情報と建物情報の入力!$G$20, IF(①基本情報と建物情報の入力!H34&gt;=3, 0, "-"), "-")</f>
        <v>-</v>
      </c>
      <c r="BQ12" s="96" t="str">
        <f>IF(A12&lt;=①基本情報と建物情報の入力!$G$20, IF(①基本情報と建物情報の入力!H34&gt;=1, 0, "-"), "-")</f>
        <v>-</v>
      </c>
      <c r="BR12" s="96" t="str">
        <f>IF(A12&lt;=①基本情報と建物情報の入力!$G$20, IF(①基本情報と建物情報の入力!H34&gt;=2, E12*C12, "-"), "-")</f>
        <v>-</v>
      </c>
      <c r="BS12" s="98" t="str">
        <f>IF(A12&lt;=①基本情報と建物情報の入力!$G$20, IF(①基本情報と建物情報の入力!H34&gt;=3, E12*C12, "-"), "-")</f>
        <v>-</v>
      </c>
      <c r="BT12" s="96" t="str">
        <f>IF(A12&lt;=①基本情報と建物情報の入力!$G$20, IF(①基本情報と建物情報の入力!H34&gt;=1, 0, "-"), "-")</f>
        <v>-</v>
      </c>
      <c r="BU12" s="96" t="str">
        <f>IF(A12&lt;=①基本情報と建物情報の入力!$G$20, IF(①基本情報と建物情報の入力!H34&gt;=2, 0, "-"), "-")</f>
        <v>-</v>
      </c>
      <c r="BV12" s="98" t="str">
        <f>IF(A12&lt;=①基本情報と建物情報の入力!$G$20, IF(①基本情報と建物情報の入力!H34&gt;=3, 0, "-"), "-")</f>
        <v>-</v>
      </c>
      <c r="BW12" s="97" t="str">
        <f>IF(A12&lt;=①基本情報と建物情報の入力!$G$20, IF(①基本情報と建物情報の入力!H34&gt;=1, IF(①基本情報と建物情報の入力!H34=1, 0, E12*C12), "-"), "-")</f>
        <v>-</v>
      </c>
      <c r="BX12" s="96" t="str">
        <f>IF(A12&lt;=①基本情報と建物情報の入力!$G$20, IF(①基本情報と建物情報の入力!H34&gt;=2, 0, "-"), "-")</f>
        <v>-</v>
      </c>
      <c r="BY12" s="98" t="str">
        <f>IF(A12&lt;=①基本情報と建物情報の入力!$G$20, IF(①基本情報と建物情報の入力!H34&gt;=3, E12*C12, "-"), "-")</f>
        <v>-</v>
      </c>
      <c r="BZ12" s="96" t="str">
        <f>IF(A12&lt;=①基本情報と建物情報の入力!$G$20, IF(①基本情報と建物情報の入力!H34&gt;=1,  H12/①基本情報と建物情報の入力!H34, "-"), "-")</f>
        <v>-</v>
      </c>
      <c r="CA12" s="96" t="str">
        <f>IF(A12&lt;=①基本情報と建物情報の入力!$G$20, IF(①基本情報と建物情報の入力!H34&gt;=2,  H12/①基本情報と建物情報の入力!H34, "-"), "-")</f>
        <v>-</v>
      </c>
      <c r="CB12" s="96" t="str">
        <f>IF(A12&lt;=①基本情報と建物情報の入力!$G$20, IF(①基本情報と建物情報の入力!H34&gt;=3,  H12/①基本情報と建物情報の入力!H34, "-"), "-")</f>
        <v>-</v>
      </c>
      <c r="CC12" s="97" t="str">
        <f>IF(A12&lt;=①基本情報と建物情報の入力!$G$20, IF(①基本情報と建物情報の入力!H34&gt;=1, I12/①基本情報と建物情報の入力!H34, "-"), "-")</f>
        <v>-</v>
      </c>
      <c r="CD12" s="96" t="str">
        <f>IF(A12&lt;=①基本情報と建物情報の入力!$G$20, IF(①基本情報と建物情報の入力!H34&gt;=2, I12/①基本情報と建物情報の入力!H34, "-"), "-")</f>
        <v>-</v>
      </c>
      <c r="CE12" s="98" t="str">
        <f>IF(A12&lt;=①基本情報と建物情報の入力!$G$20, IF(①基本情報と建物情報の入力!H34&gt;=3, I12/①基本情報と建物情報の入力!H34, "-"), "-")</f>
        <v>-</v>
      </c>
      <c r="CF12" s="96" t="str">
        <f>IF(A12&lt;=①基本情報と建物情報の入力!$G$20, IF(①基本情報と建物情報の入力!H34&gt;=1, IF(A12=①基本情報と建物情報の入力!$G$20, 0,(①基本情報と建物情報の入力!C34-F12)/①基本情報と建物情報の入力!H34), "-"), "-")</f>
        <v>-</v>
      </c>
      <c r="CG12" s="96" t="str">
        <f>IF(A12&lt;=①基本情報と建物情報の入力!$G$20, IF(①基本情報と建物情報の入力!H34&gt;=2, IF(A12=①基本情報と建物情報の入力!$G$20, 0,(①基本情報と建物情報の入力!C34-F12)/①基本情報と建物情報の入力!H34), "-"), "-")</f>
        <v>-</v>
      </c>
      <c r="CH12" s="96" t="str">
        <f>IF(A12&lt;=①基本情報と建物情報の入力!$G$20, IF(①基本情報と建物情報の入力!H34&gt;=3, IF(A12=①基本情報と建物情報の入力!$G$20, 0,(①基本情報と建物情報の入力!C34-F12)/①基本情報と建物情報の入力!H34), "-"), "-")</f>
        <v>-</v>
      </c>
      <c r="CI12" s="99"/>
      <c r="CJ12" s="97" t="str">
        <f>IF(A12&lt;=①基本情報と建物情報の入力!$G$20, IF(①基本情報と建物情報の入力!H34&gt;=1, IF(F12=0, 0, D12/①基本情報と建物情報の入力!H34), "-"), "-")</f>
        <v>-</v>
      </c>
      <c r="CK12" s="96" t="str">
        <f>IF(A12&lt;=①基本情報と建物情報の入力!$G$20, IF(①基本情報と建物情報の入力!H34&gt;=2, IF(F12=0, 0, D12/①基本情報と建物情報の入力!H34), "-"), "-")</f>
        <v>-</v>
      </c>
      <c r="CL12" s="98" t="str">
        <f>IF(A12&lt;=①基本情報と建物情報の入力!$G$20, IF(①基本情報と建物情報の入力!H34&gt;=3, IF(F12=0, 0, D12/①基本情報と建物情報の入力!H34), "-"), "-")</f>
        <v>-</v>
      </c>
      <c r="CM12" s="97" t="str">
        <f>IF(A12&lt;=①基本情報と建物情報の入力!$G$20, IF(①基本情報と建物情報の入力!H34&gt;=1, F12/D12, "-"), "-")</f>
        <v>-</v>
      </c>
      <c r="CN12" s="96" t="str">
        <f>IF(A12&lt;=①基本情報と建物情報の入力!$G$20, IF(①基本情報と建物情報の入力!H34&gt;=2, 0, "-"), "-")</f>
        <v>-</v>
      </c>
      <c r="CO12" s="98" t="str">
        <f>IF(A12&lt;=①基本情報と建物情報の入力!$G$20, IF(①基本情報と建物情報の入力!H34&gt;=3, 0, "-"), "-")</f>
        <v>-</v>
      </c>
      <c r="CP12" s="97" t="str">
        <f>IF(A12&lt;=①基本情報と建物情報の入力!$G$20, IF(①基本情報と建物情報の入力!H34&gt;=1, IF(A12=①基本情報と建物情報の入力!$G$20, D12/①基本情報と建物情報の入力!H34, 0), "-"), "-")</f>
        <v>-</v>
      </c>
      <c r="CQ12" s="96" t="str">
        <f>IF(A12&lt;=①基本情報と建物情報の入力!$G$20, IF(①基本情報と建物情報の入力!H34&gt;=2, IF(A12=①基本情報と建物情報の入力!$G$20, D12/①基本情報と建物情報の入力!H34, 0), "-"), "-")</f>
        <v>-</v>
      </c>
      <c r="CR12" s="98" t="str">
        <f>IF(A12&lt;=①基本情報と建物情報の入力!$G$20, IF(①基本情報と建物情報の入力!H34&gt;=3, IF(A12=①基本情報と建物情報の入力!$G$20, D12/①基本情報と建物情報の入力!H34, 0), "-"), "-")</f>
        <v>-</v>
      </c>
      <c r="CS12" s="97" t="str">
        <f>IF(A12&lt;=①基本情報と建物情報の入力!$G$20, IF(①基本情報と建物情報の入力!H34&gt;=1, IF(①基本情報と建物情報の入力!H34=1, F12/D12, 0), "-"), "-")</f>
        <v>-</v>
      </c>
      <c r="CT12" s="96" t="str">
        <f>IF(A12&lt;=①基本情報と建物情報の入力!$G$20, IF(①基本情報と建物情報の入力!H34&gt;=2, F12/D12, "-"), "-")</f>
        <v>-</v>
      </c>
      <c r="CU12" s="98" t="str">
        <f>IF(A12&lt;=①基本情報と建物情報の入力!$G$20, IF(①基本情報と建物情報の入力!H34&gt;=3, 0, "-"), "-")</f>
        <v>-</v>
      </c>
      <c r="CV12" s="96" t="str">
        <f>IF(A12&lt;=①基本情報と建物情報の入力!$G$20, IF(①基本情報と建物情報の入力!H34&gt;=1, IF(OR(F12=0,A12=①基本情報と建物情報の入力!$G$20), 0, D12/①基本情報と建物情報の入力!H34), "-"), "-")</f>
        <v>-</v>
      </c>
      <c r="CW12" s="96" t="str">
        <f>IF(A12&lt;=①基本情報と建物情報の入力!$G$20, IF(①基本情報と建物情報の入力!H34&gt;=2, IF(OR(F12=0,A12=①基本情報と建物情報の入力!$G$20), 0, D12/①基本情報と建物情報の入力!H34), "-"), "-")</f>
        <v>-</v>
      </c>
      <c r="CX12" s="96" t="str">
        <f>IF(A12&lt;=①基本情報と建物情報の入力!$G$20, IF(①基本情報と建物情報の入力!H34&gt;=3, IF(OR(F12=0,A12=①基本情報と建物情報の入力!$G$20), 0, D12/①基本情報と建物情報の入力!H34), "-"), "-")</f>
        <v>-</v>
      </c>
      <c r="CY12" s="97" t="str">
        <f>IF(A12&lt;=①基本情報と建物情報の入力!$G$20, IF(①基本情報と建物情報の入力!H34&gt;=1, IF(OR(F11=0,A12=1), 0, D12/①基本情報と建物情報の入力!H34), "-"), "-")</f>
        <v>-</v>
      </c>
      <c r="CZ12" s="96" t="str">
        <f>IF(A12&lt;=①基本情報と建物情報の入力!$G$20, IF(①基本情報と建物情報の入力!H34&gt;=2, IF(OR(F11=0,A12=1), 0, D12/①基本情報と建物情報の入力!H34), "-"), "-")</f>
        <v>-</v>
      </c>
      <c r="DA12" s="98" t="str">
        <f>IF(A12&lt;=①基本情報と建物情報の入力!$G$20, IF(①基本情報と建物情報の入力!H34&gt;=3, IF(OR(F11=0,A12=1), 0, D12/①基本情報と建物情報の入力!H34), "-"), "-")</f>
        <v>-</v>
      </c>
      <c r="DB12" s="97" t="str">
        <f>IF(A12&lt;=①基本情報と建物情報の入力!$G$20, IF(①基本情報と建物情報の入力!H34&gt;=1, 0, "-"), "-")</f>
        <v>-</v>
      </c>
      <c r="DC12" s="96" t="str">
        <f>IF(A12&lt;=①基本情報と建物情報の入力!$G$20, IF(①基本情報と建物情報の入力!H34&gt;=2, IF(①基本情報と建物情報の入力!H34=1, 0, F12/D12), "-"), "-")</f>
        <v>-</v>
      </c>
      <c r="DD12" s="98" t="str">
        <f>IF(A12&lt;=①基本情報と建物情報の入力!$G$20, IF(①基本情報と建物情報の入力!H34&gt;=3, IF(①基本情報と建物情報の入力!H34=1, 0, F12/D12), "-"), "-")</f>
        <v>-</v>
      </c>
      <c r="DE12" s="96" t="str">
        <f>IF(A12&lt;=①基本情報と建物情報の入力!$G$20, IF(①基本情報と建物情報の入力!H34&gt;=1, IF(①基本情報と建物情報の入力!H34=1, 0, F12/D12), "-"), "-")</f>
        <v>-</v>
      </c>
      <c r="DF12" s="96" t="str">
        <f>IF(A12&lt;=①基本情報と建物情報の入力!$G$20, IF(①基本情報と建物情報の入力!H34&gt;=2, 0, "-"), "-")</f>
        <v>-</v>
      </c>
      <c r="DG12" s="96" t="str">
        <f>IF(A12&lt;=①基本情報と建物情報の入力!$G$20, IF(①基本情報と建物情報の入力!H34&gt;=3, IF(①基本情報と建物情報の入力!H34=1, 0, F12/D12), "-"), "-")</f>
        <v>-</v>
      </c>
      <c r="DH12" s="97" t="str">
        <f>IF(A12&lt;=①基本情報と建物情報の入力!$G$20, IF(①基本情報と建物情報の入力!H34&gt;=1, (F12/D12)*(D12/①基本情報と建物情報の入力!H34/20), "-"), "-")</f>
        <v>-</v>
      </c>
      <c r="DI12" s="96" t="str">
        <f>IF(A12&lt;=①基本情報と建物情報の入力!$G$20, IF(①基本情報と建物情報の入力!H34&gt;=2, (F12/D12)*(D12/①基本情報と建物情報の入力!H34/20), "-"), "-")</f>
        <v>-</v>
      </c>
      <c r="DJ12" s="98" t="str">
        <f>IF(A12&lt;=①基本情報と建物情報の入力!$G$20, IF(①基本情報と建物情報の入力!H34&gt;=3, (F12/D12)*(D12/①基本情報と建物情報の入力!H34/20), "-"), "-")</f>
        <v>-</v>
      </c>
      <c r="DK12" s="97" t="str">
        <f>IF(A12&lt;=①基本情報と建物情報の入力!$G$20, IF(①基本情報と建物情報の入力!H34&gt;=1, (D12/①基本情報と建物情報の入力!H34)*(F12/D12/20), "-"), "-")</f>
        <v>-</v>
      </c>
      <c r="DL12" s="96" t="str">
        <f>IF(A12&lt;=①基本情報と建物情報の入力!$G$20, IF(①基本情報と建物情報の入力!H34&gt;=2, (D12/①基本情報と建物情報の入力!H34)*(F12/D12/20), "-"), "-")</f>
        <v>-</v>
      </c>
      <c r="DM12" s="98" t="str">
        <f>IF(A12&lt;=①基本情報と建物情報の入力!$G$20, IF(①基本情報と建物情報の入力!H34&gt;=3, (D12/①基本情報と建物情報の入力!H34)*(F12/D12/20), "-"), "-")</f>
        <v>-</v>
      </c>
      <c r="DN12" s="97" t="str">
        <f>IF(A12&lt;=①基本情報と建物情報の入力!$G$20, IF(①基本情報と建物情報の入力!H34&gt;=1,  C12, "-"), "-")</f>
        <v>-</v>
      </c>
      <c r="DO12" s="96" t="str">
        <f>IF(A12&lt;=①基本情報と建物情報の入力!$G$20, IF(①基本情報と建物情報の入力!H34&gt;=2, 0, "-"), "-")</f>
        <v>-</v>
      </c>
      <c r="DP12" s="98" t="str">
        <f>IF(A12&lt;=①基本情報と建物情報の入力!$G$20, IF(①基本情報と建物情報の入力!H34&gt;=3, 0, "-"), "-")</f>
        <v>-</v>
      </c>
      <c r="DQ12" s="97" t="str">
        <f>IF(A12&lt;=①基本情報と建物情報の入力!$G$20, IF(①基本情報と建物情報の入力!H34&gt;=1,  C12, "-"), "-")</f>
        <v>-</v>
      </c>
      <c r="DR12" s="96" t="str">
        <f>IF(A12&lt;=①基本情報と建物情報の入力!$G$20, IF(①基本情報と建物情報の入力!H34&gt;=2, 0, "-"), "-")</f>
        <v>-</v>
      </c>
      <c r="DS12" s="98" t="str">
        <f>IF(A12&lt;=①基本情報と建物情報の入力!$G$20, IF(①基本情報と建物情報の入力!H34&gt;=3, 0, "-"), "-")</f>
        <v>-</v>
      </c>
      <c r="DT12" s="97" t="str">
        <f>IF(A12&lt;=①基本情報と建物情報の入力!$G$20, IF(①基本情報と建物情報の入力!H34&gt;=1, IF(①基本情報と建物情報の入力!H34=1, C12, 0), "-"), "-")</f>
        <v>-</v>
      </c>
      <c r="DU12" s="96" t="str">
        <f>IF(A12&lt;=①基本情報と建物情報の入力!$G$20, IF(①基本情報と建物情報の入力!H34&gt;=2, C12, "-"), "-")</f>
        <v>-</v>
      </c>
      <c r="DV12" s="98" t="str">
        <f>IF(A12&lt;=①基本情報と建物情報の入力!$G$20, IF(①基本情報と建物情報の入力!H34&gt;=3, 0, "-"), "-")</f>
        <v>-</v>
      </c>
      <c r="DW12" s="97" t="str">
        <f>IF(A12&lt;=①基本情報と建物情報の入力!$G$20, IF(①基本情報と建物情報の入力!H34&gt;=1, IF(①基本情報と建物情報の入力!H34=1, C12, 0), "-"), "-")</f>
        <v>-</v>
      </c>
      <c r="DX12" s="96" t="str">
        <f>IF(A12&lt;=①基本情報と建物情報の入力!$G$20, IF(①基本情報と建物情報の入力!H34&gt;=2, C12, "-"), "-")</f>
        <v>-</v>
      </c>
      <c r="DY12" s="98" t="str">
        <f>IF(A12&lt;=①基本情報と建物情報の入力!$G$20, IF(①基本情報と建物情報の入力!H34&gt;=3, 0, "-"), "-")</f>
        <v>-</v>
      </c>
      <c r="DZ12" s="97" t="str">
        <f>IF(A12&lt;=①基本情報と建物情報の入力!$G$20, IF(①基本情報と建物情報の入力!H34&gt;=1, 0, "-"), "-")</f>
        <v>-</v>
      </c>
      <c r="EA12" s="96" t="str">
        <f>IF(A12&lt;=①基本情報と建物情報の入力!$G$20, IF(①基本情報と建物情報の入力!H34&gt;=2, IF(①基本情報と建物情報の入力!H34=1, 0, C12), "-"), "-")</f>
        <v>-</v>
      </c>
      <c r="EB12" s="98" t="str">
        <f>IF(A12&lt;=①基本情報と建物情報の入力!$G$20, IF(①基本情報と建物情報の入力!H34&gt;=3, IF(①基本情報と建物情報の入力!H34=1, 0, C12), "-"), "-")</f>
        <v>-</v>
      </c>
      <c r="EC12" s="97" t="str">
        <f>IF(A12&lt;=①基本情報と建物情報の入力!$G$20, IF(①基本情報と建物情報の入力!H34&gt;=1, IF(①基本情報と建物情報の入力!H34=1, 0, C12), "-"), "-")</f>
        <v>-</v>
      </c>
      <c r="ED12" s="96" t="str">
        <f>IF(A12&lt;=①基本情報と建物情報の入力!$G$20, IF(①基本情報と建物情報の入力!H34&gt;=2, 0, "-"), "-")</f>
        <v>-</v>
      </c>
      <c r="EE12" s="98" t="str">
        <f>IF(A12&lt;=①基本情報と建物情報の入力!$G$20, IF(①基本情報と建物情報の入力!H34&gt;=3, IF(①基本情報と建物情報の入力!H34=1, 0, C12), "-"), "-")</f>
        <v>-</v>
      </c>
      <c r="EF12" s="97" t="str">
        <f>IF(A12&lt;=①基本情報と建物情報の入力!$G$20, IF(①基本情報と建物情報の入力!H34&gt;=1, 0, "-"), "-")</f>
        <v>-</v>
      </c>
      <c r="EG12" s="96" t="str">
        <f>IF(A12&lt;=①基本情報と建物情報の入力!$G$20, IF(①基本情報と建物情報の入力!H34&gt;=2, IF(①基本情報と建物情報の入力!H34=1, 0, C12), "-"), "-")</f>
        <v>-</v>
      </c>
      <c r="EH12" s="98" t="str">
        <f>IF(A12&lt;=①基本情報と建物情報の入力!$G$20, IF(①基本情報と建物情報の入力!H34&gt;=3, IF(①基本情報と建物情報の入力!H34=1, 0, C12), "-"), "-")</f>
        <v>-</v>
      </c>
      <c r="EI12" s="96" t="str">
        <f>IF(A12&lt;=①基本情報と建物情報の入力!$G$20, IF(①基本情報と建物情報の入力!H34&gt;=1, IF(①基本情報と建物情報の入力!H34=1, 0, C12), "-"), "-")</f>
        <v>-</v>
      </c>
      <c r="EJ12" s="96" t="str">
        <f>IF(A12&lt;=①基本情報と建物情報の入力!$G$20, IF(①基本情報と建物情報の入力!H34&gt;=2, 0, "-"), "-")</f>
        <v>-</v>
      </c>
      <c r="EK12" s="96" t="str">
        <f>IF(A12&lt;=①基本情報と建物情報の入力!$G$20, IF(①基本情報と建物情報の入力!H34&gt;=3, IF(①基本情報と建物情報の入力!H34=1, 0, C12), "-"), "-")</f>
        <v>-</v>
      </c>
      <c r="EL12" s="97" t="str">
        <f>IF(A12&lt;=①基本情報と建物情報の入力!$G$20, IF(①基本情報と建物情報の入力!H34&gt;=1, C12*D12/①基本情報と建物情報の入力!H34/20, "-"), "-")</f>
        <v>-</v>
      </c>
      <c r="EM12" s="96" t="str">
        <f>IF(A12&lt;=①基本情報と建物情報の入力!$G$20, IF(①基本情報と建物情報の入力!H34&gt;=2, C12*D12/①基本情報と建物情報の入力!H34/20, "-"), "-")</f>
        <v>-</v>
      </c>
      <c r="EN12" s="98" t="str">
        <f>IF(A12&lt;=①基本情報と建物情報の入力!$G$20, IF(①基本情報と建物情報の入力!H34&gt;=3, C12*D12/①基本情報と建物情報の入力!H34/20, "-"), "-")</f>
        <v>-</v>
      </c>
      <c r="EO12" s="97" t="str">
        <f>IF(A12&lt;=①基本情報と建物情報の入力!$G$20, IF(①基本情報と建物情報の入力!H34&gt;=1, C12*E12/20, "-"), "-")</f>
        <v>-</v>
      </c>
      <c r="EP12" s="96" t="str">
        <f>IF(A12&lt;=①基本情報と建物情報の入力!$G$20, IF(①基本情報と建物情報の入力!H34&gt;=2, 0, "-"), "-")</f>
        <v>-</v>
      </c>
      <c r="EQ12" s="98" t="str">
        <f>IF(A12&lt;=①基本情報と建物情報の入力!$G$20, IF(①基本情報と建物情報の入力!H34&gt;=3, 0, "-"), "-")</f>
        <v>-</v>
      </c>
      <c r="ER12" s="97" t="str">
        <f>IF(A12&lt;=①基本情報と建物情報の入力!$G$20, IF(①基本情報と建物情報の入力!H34&gt;=1, C12*D12/①基本情報と建物情報の入力!H34/20, "-"), "-")</f>
        <v>-</v>
      </c>
      <c r="ES12" s="96" t="str">
        <f>IF(A12&lt;=①基本情報と建物情報の入力!$G$20, IF(①基本情報と建物情報の入力!H34&gt;=2, C12*D12/①基本情報と建物情報の入力!H34/20, "-"), "-")</f>
        <v>-</v>
      </c>
      <c r="ET12" s="98" t="str">
        <f>IF(A12&lt;=①基本情報と建物情報の入力!$G$20, IF(①基本情報と建物情報の入力!H34&gt;=3, C12*D12/①基本情報と建物情報の入力!H34/20, "-"), "-")</f>
        <v>-</v>
      </c>
      <c r="EU12" s="97" t="str">
        <f>IF(A12&lt;=①基本情報と建物情報の入力!$G$20, IF(①基本情報と建物情報の入力!H34&gt;=1, IF(①基本情報と建物情報の入力!H34=1, C12*E12/20, 0), "-"), "-")</f>
        <v>-</v>
      </c>
      <c r="EV12" s="96" t="str">
        <f>IF(A12&lt;=①基本情報と建物情報の入力!$G$20, IF(①基本情報と建物情報の入力!H34&gt;=2, C12*E12/20, "-"), "-")</f>
        <v>-</v>
      </c>
      <c r="EW12" s="98" t="str">
        <f>IF(A12&lt;=①基本情報と建物情報の入力!$G$20, IF(①基本情報と建物情報の入力!H34&gt;=3, 0, "-"), "-")</f>
        <v>-</v>
      </c>
      <c r="EX12" s="97" t="str">
        <f>IF(A12&lt;=①基本情報と建物情報の入力!$G$20, IF(①基本情報と建物情報の入力!H34&gt;=1, IF(A12=①基本情報と建物情報の入力!$G$20, 0, IF(AND(W12=0, G13=0), D12/①基本情報と建物情報の入力!H34, 0)), "-"), "-")</f>
        <v>-</v>
      </c>
      <c r="EY12" s="96" t="str">
        <f>IF(A12&lt;=①基本情報と建物情報の入力!$G$20, IF(①基本情報と建物情報の入力!H34&gt;=2, IF(A12=①基本情報と建物情報の入力!$G$20, 0, IF(AND(X12=0, G13=0), D12/①基本情報と建物情報の入力!H34, 0)), "-"), "-")</f>
        <v>-</v>
      </c>
      <c r="EZ12" s="98" t="str">
        <f>IF(A12&lt;=①基本情報と建物情報の入力!$G$20, IF(①基本情報と建物情報の入力!H34&gt;=3, IF(A12=①基本情報と建物情報の入力!$G$20, 0, IF(AND(Y12=0, G13=0), D12/①基本情報と建物情報の入力!H34, 0)), "-"), "-")</f>
        <v>-</v>
      </c>
      <c r="FA12" s="97" t="str">
        <f>IF(A12&lt;=①基本情報と建物情報の入力!$G$20, IF(①基本情報と建物情報の入力!H34&gt;=1, IF(A12=1, 0, IF(AND(F11=0, Z12=0), D12/①基本情報と建物情報の入力!H34, 0)), "-"), "-")</f>
        <v>-</v>
      </c>
      <c r="FB12" s="96" t="str">
        <f>IF(A12&lt;=①基本情報と建物情報の入力!$G$20, IF(①基本情報と建物情報の入力!H34&gt;=2, IF(A12=1, 0, IF(AND(F11=0, AA12=0), D12/①基本情報と建物情報の入力!H34, 0)), "-"), "-")</f>
        <v>-</v>
      </c>
      <c r="FC12" s="98" t="str">
        <f>IF(A12&lt;=①基本情報と建物情報の入力!$G$20, IF(①基本情報と建物情報の入力!H34&gt;=3, IF(A12=1, 0, IF(AND(F11=0, AB12=0), D12/①基本情報と建物情報の入力!H34, 0)), "-"), "-")</f>
        <v>-</v>
      </c>
      <c r="FD12" s="97" t="str">
        <f>IF(A12&lt;=①基本情報と建物情報の入力!$G$20, IF(①基本情報と建物情報の入力!H34&gt;=1, IF(A12=①基本情報と建物情報の入力!$G$20, 0, E12-F12/D12), "-"), "-")</f>
        <v>-</v>
      </c>
      <c r="FE12" s="96" t="str">
        <f>IF(A12&lt;=①基本情報と建物情報の入力!$G$20, IF(①基本情報と建物情報の入力!H34&gt;=2, 0, "-"), "-")</f>
        <v>-</v>
      </c>
      <c r="FF12" s="98" t="str">
        <f>IF(A12&lt;=①基本情報と建物情報の入力!$G$20, IF(①基本情報と建物情報の入力!H34&gt;=3, 0, "-"), "-")</f>
        <v>-</v>
      </c>
      <c r="FG12" s="97" t="str">
        <f>IF(A12&lt;=①基本情報と建物情報の入力!$G$20, IF(①基本情報と建物情報の入力!H34&gt;=1, IF(A12=1, 0, E12-G12/D12), "-"), "-")</f>
        <v>-</v>
      </c>
      <c r="FH12" s="96" t="str">
        <f>IF(A12&lt;=①基本情報と建物情報の入力!$G$20, IF(①基本情報と建物情報の入力!H34&gt;=2, 0, "-"), "-")</f>
        <v>-</v>
      </c>
      <c r="FI12" s="98" t="str">
        <f>IF(A12&lt;=①基本情報と建物情報の入力!$G$20, IF(①基本情報と建物情報の入力!H34&gt;=3, 0, "-"), "-")</f>
        <v>-</v>
      </c>
      <c r="FJ12" s="97" t="str">
        <f>IF(A12&lt;=①基本情報と建物情報の入力!$G$20, IF(①基本情報と建物情報の入力!H34&gt;=1, IF(A12=①基本情報と建物情報の入力!$G$20, 0, D12/①基本情報と建物情報の入力!H34), "-"), "-")</f>
        <v>-</v>
      </c>
      <c r="FK12" s="96" t="str">
        <f>IF(A12&lt;=①基本情報と建物情報の入力!$G$20, IF(①基本情報と建物情報の入力!H34&gt;=2, IF(A12=①基本情報と建物情報の入力!$G$20, 0, D12/①基本情報と建物情報の入力!H34), "-"), "-")</f>
        <v>-</v>
      </c>
      <c r="FL12" s="98" t="str">
        <f>IF(A12&lt;=①基本情報と建物情報の入力!$G$20, IF(①基本情報と建物情報の入力!H34&gt;=3, IF(A12=①基本情報と建物情報の入力!$G$20, 0, D12/①基本情報と建物情報の入力!H34), "-"), "-")</f>
        <v>-</v>
      </c>
      <c r="FM12" s="97" t="str">
        <f>IF(A12&lt;=①基本情報と建物情報の入力!$G$20, IF(①基本情報と建物情報の入力!H34&gt;=1, IF(A12=1, 0, D12/①基本情報と建物情報の入力!H34), "-"), "-")</f>
        <v>-</v>
      </c>
      <c r="FN12" s="96" t="str">
        <f>IF(A12&lt;=①基本情報と建物情報の入力!$G$20, IF(①基本情報と建物情報の入力!H34&gt;=2, IF(A12=1, 0, D12/①基本情報と建物情報の入力!H34), "-"), "-")</f>
        <v>-</v>
      </c>
      <c r="FO12" s="98" t="str">
        <f>IF(A12&lt;=①基本情報と建物情報の入力!$G$20, IF(①基本情報と建物情報の入力!H34&gt;=3, IF(A12=1, 0, D12/①基本情報と建物情報の入力!H34), "-"), "-")</f>
        <v>-</v>
      </c>
      <c r="FP12" s="97" t="str">
        <f>IF(A12&lt;=①基本情報と建物情報の入力!$G$20, IF(①基本情報と建物情報の入力!H34&gt;=1, IF(A12=①基本情報と建物情報の入力!$G$20, 0, IF(①基本情報と建物情報の入力!H34=1, E12-F12/D12, 0)), "-"), "-")</f>
        <v>-</v>
      </c>
      <c r="FQ12" s="96" t="str">
        <f>IF(A12&lt;=①基本情報と建物情報の入力!$G$20, IF(①基本情報と建物情報の入力!H34&gt;=2, IF(A12=①基本情報と建物情報の入力!$G$20, 0, E12-F12/D12), "-"), "-")</f>
        <v>-</v>
      </c>
      <c r="FR12" s="98" t="str">
        <f>IF(A12&lt;=①基本情報と建物情報の入力!$G$20, IF(①基本情報と建物情報の入力!H34&gt;=3, 0, "-"), "-")</f>
        <v>-</v>
      </c>
      <c r="FS12" s="97" t="str">
        <f>IF(A12&lt;=①基本情報と建物情報の入力!$G$20, IF(①基本情報と建物情報の入力!H34&gt;=1, IF(A12=1, 0, IF(①基本情報と建物情報の入力!H34=1, E12-G12/D12, 0)), "-"), "-")</f>
        <v>-</v>
      </c>
      <c r="FT12" s="96" t="str">
        <f>IF(A12&lt;=①基本情報と建物情報の入力!$G$20, IF(①基本情報と建物情報の入力!H34&gt;=2, IF(A12=1, 0, E12-G12/D12), "-"), "-")</f>
        <v>-</v>
      </c>
      <c r="FU12" s="98" t="str">
        <f>IF(A12&lt;=①基本情報と建物情報の入力!$G$20, IF(①基本情報と建物情報の入力!H34&gt;=3, 0, "-"), "-")</f>
        <v>-</v>
      </c>
      <c r="FV12" s="97" t="str">
        <f>IF(A12&lt;=①基本情報と建物情報の入力!$G$20, IF(①基本情報と建物情報の入力!H34&gt;=1, IF(A12=1, D12/①基本情報と建物情報の入力!H34, 0), "-"), "-")</f>
        <v>-</v>
      </c>
      <c r="FW12" s="96" t="str">
        <f>IF(A12&lt;=①基本情報と建物情報の入力!$G$20, IF(①基本情報と建物情報の入力!H34&gt;=2, IF(A12=1, D12/①基本情報と建物情報の入力!H34, 0), "-"), "-")</f>
        <v>-</v>
      </c>
      <c r="FX12" s="98" t="str">
        <f>IF(A12&lt;=①基本情報と建物情報の入力!$G$20, IF(①基本情報と建物情報の入力!H34&gt;=3, IF(A12=1, D12/①基本情報と建物情報の入力!H34, 0), "-"), "-")</f>
        <v>-</v>
      </c>
      <c r="FY12" s="97" t="str">
        <f>IF(A12&lt;=①基本情報と建物情報の入力!$G$20, IF(①基本情報と建物情報の入力!H34&gt;=1, IF(A12=1, E12, 0), "-"), "-")</f>
        <v>-</v>
      </c>
      <c r="FZ12" s="96" t="str">
        <f>IF(A12&lt;=①基本情報と建物情報の入力!$G$20, IF(①基本情報と建物情報の入力!H34&gt;=2, 0, "-"), "-")</f>
        <v>-</v>
      </c>
      <c r="GA12" s="98" t="str">
        <f>IF(A12&lt;=①基本情報と建物情報の入力!$G$20, IF(①基本情報と建物情報の入力!H34&gt;=3, 0, "-"), "-")</f>
        <v>-</v>
      </c>
      <c r="GB12" s="97" t="str">
        <f>IF(A12&lt;=①基本情報と建物情報の入力!$G$20, IF(①基本情報と建物情報の入力!H34&gt;=1, IF(A12=1, D12/①基本情報と建物情報の入力!H34, 0), "-"), "-")</f>
        <v>-</v>
      </c>
      <c r="GC12" s="96" t="str">
        <f>IF(A12&lt;=①基本情報と建物情報の入力!$G$20, IF(①基本情報と建物情報の入力!H34&gt;=2, IF(A12=1, D12/①基本情報と建物情報の入力!H34, 0), "-"), "-")</f>
        <v>-</v>
      </c>
      <c r="GD12" s="98" t="str">
        <f>IF(A12&lt;=①基本情報と建物情報の入力!$G$20, IF(①基本情報と建物情報の入力!H34&gt;=3, IF(A12=1, D12/①基本情報と建物情報の入力!H34, 0), "-"), "-")</f>
        <v>-</v>
      </c>
      <c r="GE12" s="97" t="str">
        <f>IF(A12&lt;=①基本情報と建物情報の入力!$G$20, IF(①基本情報と建物情報の入力!H34&gt;=1, IF(A12=1, IF(①基本情報と建物情報の入力!H34=1, E12, 0), 0), "-"), "-")</f>
        <v>-</v>
      </c>
      <c r="GF12" s="96" t="str">
        <f>IF(A12&lt;=①基本情報と建物情報の入力!$G$20, IF(①基本情報と建物情報の入力!H34&gt;=2, IF(A12=1, E12, 0), "-"), "-")</f>
        <v>-</v>
      </c>
      <c r="GG12" s="98" t="str">
        <f>IF(A12&lt;=①基本情報と建物情報の入力!$G$20, IF(①基本情報と建物情報の入力!H34&gt;=3, 0, "-"), "-")</f>
        <v>-</v>
      </c>
      <c r="GH12" s="97" t="str">
        <f>IF(A12&lt;=①基本情報と建物情報の入力!$G$20, IF(①基本情報と建物情報の入力!H34&gt;=1, IF(G12=0, 0, D12/①基本情報と建物情報の入力!H34), "-"), "-")</f>
        <v>-</v>
      </c>
      <c r="GI12" s="96" t="str">
        <f>IF(A12&lt;=①基本情報と建物情報の入力!$G$20, IF(①基本情報と建物情報の入力!H34&gt;=2, IF(G12=0, 0, D12/①基本情報と建物情報の入力!H34), "-"), "-")</f>
        <v>-</v>
      </c>
      <c r="GJ12" s="98" t="str">
        <f>IF(A12&lt;=①基本情報と建物情報の入力!$G$20, IF(①基本情報と建物情報の入力!H34&gt;=3, IF(G12=0, 0, D12/①基本情報と建物情報の入力!H34), "-"), "-")</f>
        <v>-</v>
      </c>
      <c r="GK12" s="97" t="str">
        <f>IF(A12&lt;=①基本情報と建物情報の入力!$G$20, IF(①基本情報と建物情報の入力!H34&gt;=1, G12/D12, "-"), "-")</f>
        <v>-</v>
      </c>
      <c r="GL12" s="96" t="str">
        <f>IF(A12&lt;=①基本情報と建物情報の入力!$G$20, IF(①基本情報と建物情報の入力!H34&gt;=2, 0, "-"), "-")</f>
        <v>-</v>
      </c>
      <c r="GM12" s="98" t="str">
        <f>IF(A12&lt;=①基本情報と建物情報の入力!$G$20, IF(①基本情報と建物情報の入力!H34&gt;=3, 0, "-"), "-")</f>
        <v>-</v>
      </c>
      <c r="GN12" s="96" t="str">
        <f>IF(A12&lt;=①基本情報と建物情報の入力!$G$20, IF(①基本情報と建物情報の入力!H34&gt;=1, 0, "-"), "-")</f>
        <v>-</v>
      </c>
      <c r="GO12" s="96" t="str">
        <f>IF(A12&lt;=①基本情報と建物情報の入力!$G$20, IF(①基本情報と建物情報の入力!H34&gt;=2, 0, "-"), "-")</f>
        <v>-</v>
      </c>
      <c r="GP12" s="96" t="str">
        <f>IF(A12&lt;=①基本情報と建物情報の入力!$G$20, IF(①基本情報と建物情報の入力!H34&gt;=3, 0, "-"), "-")</f>
        <v>-</v>
      </c>
      <c r="GQ12" s="97" t="str">
        <f>IF(A12&lt;=①基本情報と建物情報の入力!$G$20, IF(①基本情報と建物情報の入力!H34&gt;=1, IF(①基本情報と建物情報の入力!H34=1, G12/D12, 0), "-"), "-")</f>
        <v>-</v>
      </c>
      <c r="GR12" s="96" t="str">
        <f>IF(A12&lt;=①基本情報と建物情報の入力!$G$20, IF(①基本情報と建物情報の入力!H34&gt;=2, G12/D12, "-"), "-")</f>
        <v>-</v>
      </c>
      <c r="GS12" s="98" t="str">
        <f>IF(A12&lt;=①基本情報と建物情報の入力!$G$20, IF(①基本情報と建物情報の入力!H34&gt;=3, 0, "-"), "-")</f>
        <v>-</v>
      </c>
      <c r="GT12" s="97" t="str">
        <f>IF(A12&lt;=①基本情報と建物情報の入力!$G$20, IF(①基本情報と建物情報の入力!H34&gt;=1, IF(OR(G13=0,A12=①基本情報と建物情報の入力!$G$20), 0, D12/①基本情報と建物情報の入力!H34), "-"), "-")</f>
        <v>-</v>
      </c>
      <c r="GU12" s="96" t="str">
        <f>IF(A12&lt;=①基本情報と建物情報の入力!$G$20, IF(①基本情報と建物情報の入力!H34&gt;=2, IF(OR(G13=0,A12=①基本情報と建物情報の入力!$G$20), 0, D12/①基本情報と建物情報の入力!H34), "-"), "-")</f>
        <v>-</v>
      </c>
      <c r="GV12" s="98" t="str">
        <f>IF(A12&lt;=①基本情報と建物情報の入力!$G$20, IF(①基本情報と建物情報の入力!H34&gt;=3, IF(OR(G13=0,A12=①基本情報と建物情報の入力!$G$20), 0, D12/①基本情報と建物情報の入力!H34), "-"), "-")</f>
        <v>-</v>
      </c>
      <c r="GW12" s="97" t="str">
        <f>IF(A12&lt;=①基本情報と建物情報の入力!$G$20, IF(①基本情報と建物情報の入力!H34&gt;=1, IF(G12=0, 0, D12/①基本情報と建物情報の入力!H34), "-"), "-")</f>
        <v>-</v>
      </c>
      <c r="GX12" s="96" t="str">
        <f>IF(A12&lt;=①基本情報と建物情報の入力!$G$20, IF(①基本情報と建物情報の入力!H34&gt;=2, IF(G12=0, 0, D12/①基本情報と建物情報の入力!H34), "-"), "-")</f>
        <v>-</v>
      </c>
      <c r="GY12" s="98" t="str">
        <f>IF(A12&lt;=①基本情報と建物情報の入力!$G$20, IF(①基本情報と建物情報の入力!H34&gt;=3, IF(G12=0, 0, D12/①基本情報と建物情報の入力!H34), "-"), "-")</f>
        <v>-</v>
      </c>
      <c r="GZ12" s="97" t="str">
        <f>IF(A12&lt;=①基本情報と建物情報の入力!$G$20, IF(①基本情報と建物情報の入力!H34&gt;=1, 0, "-"), "-")</f>
        <v>-</v>
      </c>
      <c r="HA12" s="96" t="str">
        <f>IF(A12&lt;=①基本情報と建物情報の入力!$G$20, IF(①基本情報と建物情報の入力!H34&gt;=2, IF(OR(①基本情報と建物情報の入力!H34=1,A12&lt;&gt;1), 0, E12), "-"), "-")</f>
        <v>-</v>
      </c>
      <c r="HB12" s="98" t="str">
        <f>IF(A12&lt;=①基本情報と建物情報の入力!$G$20, IF(①基本情報と建物情報の入力!H34&gt;=3, IF(OR(①基本情報と建物情報の入力!H34=1,A12&lt;&gt;1), 0, E12), "-"), "-")</f>
        <v>-</v>
      </c>
      <c r="HC12" s="97" t="str">
        <f>IF(A12&lt;=①基本情報と建物情報の入力!$G$20, IF(①基本情報と建物情報の入力!H34&gt;=1, IF(OR(①基本情報と建物情報の入力!H34=1,A12&lt;&gt;1), 0, E12), "-"), "-")</f>
        <v>-</v>
      </c>
      <c r="HD12" s="96" t="str">
        <f>IF(A12&lt;=①基本情報と建物情報の入力!$G$20, IF(①基本情報と建物情報の入力!H34&gt;=2, 0, "-"), "-")</f>
        <v>-</v>
      </c>
      <c r="HE12" s="98" t="str">
        <f>IF(A12&lt;=①基本情報と建物情報の入力!$G$20, IF(①基本情報と建物情報の入力!H34&gt;=3, IF(OR(①基本情報と建物情報の入力!H34=1,A12&lt;&gt;1), 0, E12), "-"), "-")</f>
        <v>-</v>
      </c>
      <c r="HF12" s="97" t="str">
        <f>IF(A12&lt;=①基本情報と建物情報の入力!$G$20, IF(①基本情報と建物情報の入力!H34&gt;=1, IF(A12=1, E12*(D12/①基本情報と建物情報の入力!H34/20), 0), "-"), "-")</f>
        <v>-</v>
      </c>
      <c r="HG12" s="96" t="str">
        <f>IF(A12&lt;=①基本情報と建物情報の入力!$G$20, IF(①基本情報と建物情報の入力!H34&gt;=2, IF(A12=1, E12*(D12/①基本情報と建物情報の入力!H34/20), 0), "-"), "-")</f>
        <v>-</v>
      </c>
      <c r="HH12" s="98" t="str">
        <f>IF(A12&lt;=①基本情報と建物情報の入力!$G$20, IF(①基本情報と建物情報の入力!H34&gt;=3, IF(A12=1, E12*(D12/①基本情報と建物情報の入力!H34/20), 0), "-"), "-")</f>
        <v>-</v>
      </c>
      <c r="HI12" s="97" t="str">
        <f>IF(A12&lt;=①基本情報と建物情報の入力!$G$20, IF(①基本情報と建物情報の入力!H34&gt;=1, IF(A12=1, D12*(E12/①基本情報と建物情報の入力!H34/20), 0), "-"), "-")</f>
        <v>-</v>
      </c>
      <c r="HJ12" s="96" t="str">
        <f>IF(A12&lt;=①基本情報と建物情報の入力!$G$20, IF(①基本情報と建物情報の入力!H34&gt;=2, IF(A12=1, D12*(E12/①基本情報と建物情報の入力!H34/20), 0), "-"), "-")</f>
        <v>-</v>
      </c>
      <c r="HK12" s="98" t="str">
        <f>IF(A12&lt;=①基本情報と建物情報の入力!$G$20, IF(①基本情報と建物情報の入力!H34&gt;=3, IF(A12=1, D12*(E12/①基本情報と建物情報の入力!H34/20), 0), "-"), "-")</f>
        <v>-</v>
      </c>
      <c r="HL12" s="97" t="str">
        <f>IF(A12&lt;=①基本情報と建物情報の入力!$G$20, IF(①基本情報と建物情報の入力!H34&gt;=1, 0, "-"), "-")</f>
        <v>-</v>
      </c>
      <c r="HM12" s="96" t="str">
        <f>IF(A12&lt;=①基本情報と建物情報の入力!$G$20, IF(①基本情報と建物情報の入力!H34&gt;=2, IF(①基本情報と建物情報の入力!H34=1, 0, G12/D12), "-"), "-")</f>
        <v>-</v>
      </c>
      <c r="HN12" s="98" t="str">
        <f>IF(A12&lt;=①基本情報と建物情報の入力!$G$20, IF(①基本情報と建物情報の入力!H34&gt;=3, IF(①基本情報と建物情報の入力!H34=1, 0, G12/D12), "-"), "-")</f>
        <v>-</v>
      </c>
      <c r="HO12" s="97" t="str">
        <f>IF(A12&lt;=①基本情報と建物情報の入力!$G$20, IF(①基本情報と建物情報の入力!H34&gt;=1, IF(①基本情報と建物情報の入力!H34=1, 0, G12/D12), "-"), "-")</f>
        <v>-</v>
      </c>
      <c r="HP12" s="96" t="str">
        <f>IF(A12&lt;=①基本情報と建物情報の入力!$G$20, IF(①基本情報と建物情報の入力!H34&gt;=2, 0, "-"), "-")</f>
        <v>-</v>
      </c>
      <c r="HQ12" s="98" t="str">
        <f>IF(A12&lt;=①基本情報と建物情報の入力!$G$20, IF(①基本情報と建物情報の入力!H34&gt;=3, IF(①基本情報と建物情報の入力!H34=1, 0, G12/D12), "-"), "-")</f>
        <v>-</v>
      </c>
      <c r="HR12" s="97" t="str">
        <f>IF(A12&lt;=①基本情報と建物情報の入力!$G$20, IF(①基本情報と建物情報の入力!H34&gt;=1, (G12/D12)*(D12/①基本情報と建物情報の入力!H34/20), "-"), "-")</f>
        <v>-</v>
      </c>
      <c r="HS12" s="96" t="str">
        <f>IF(A12&lt;=①基本情報と建物情報の入力!$G$20, IF(①基本情報と建物情報の入力!H34&gt;=2, (G12/D12)*(D12/①基本情報と建物情報の入力!H34/20), "-"), "-")</f>
        <v>-</v>
      </c>
      <c r="HT12" s="98" t="str">
        <f>IF(A12&lt;=①基本情報と建物情報の入力!$G$20, IF(①基本情報と建物情報の入力!H34&gt;=3, (G12/D12)*(D12/①基本情報と建物情報の入力!H34/20), "-"), "-")</f>
        <v>-</v>
      </c>
      <c r="HU12" s="97" t="str">
        <f>IF(A12&lt;=①基本情報と建物情報の入力!$G$20, IF(①基本情報と建物情報の入力!H34&gt;=1, (D12/①基本情報と建物情報の入力!H34)*(G12/D12/20), "-"), "-")</f>
        <v>-</v>
      </c>
      <c r="HV12" s="96" t="str">
        <f>IF(A12&lt;=①基本情報と建物情報の入力!$G$20, IF(①基本情報と建物情報の入力!H34&gt;=2, (D12/①基本情報と建物情報の入力!H34)*(G12/D12/20), "-"), "-")</f>
        <v>-</v>
      </c>
      <c r="HW12" s="98" t="str">
        <f>IF(A12&lt;=①基本情報と建物情報の入力!$G$20, IF(①基本情報と建物情報の入力!H34&gt;=3, (D12/①基本情報と建物情報の入力!H34)*(G12/D12/20), "-"), "-")</f>
        <v>-</v>
      </c>
      <c r="HX12" s="99"/>
      <c r="HY12" s="96" t="str">
        <f>IF($A12&lt;=①基本情報と建物情報の入力!$G$20, IF(①基本情報と建物情報の入力!$H34&gt;=1, SUM(W12,CF12,Z12,BZ12,CC12,AD12,AG12,AJ12,AM12,AP12,AS12,AV12,AY12,BB12,BE12,BH12,BK12,BN12,BQ12,BT12,BW12),"-"),"-")</f>
        <v>-</v>
      </c>
      <c r="HZ12" s="96" t="str">
        <f>IF($A12&lt;=①基本情報と建物情報の入力!$G$20, IF(①基本情報と建物情報の入力!$H34&gt;=2, SUM(X12,CG12,AA12,CA12,CD12,AE12,AH12,AK12,AN12,AQ12,AT12,AW12,AZ12,BC12,BF12,BI12,BL12,BO12,BR12,BU12,BX12),"-"),"-")</f>
        <v>-</v>
      </c>
      <c r="IA12" s="96" t="str">
        <f>IF($A12&lt;=①基本情報と建物情報の入力!$G$20, IF(①基本情報と建物情報の入力!$H34&gt;=3, SUM(Y12,CH12,AB12,CB12,CE12,AF12,AI12,AL12,AO12,AR12,AU12,AX12,BA12,BD12,BG12,BJ12,BM12,BP12,BS12,BV12,BY12),"-"),"-")</f>
        <v>-</v>
      </c>
      <c r="IB12" s="99"/>
      <c r="IC12" s="96" t="str">
        <f>IF($A12&lt;=①基本情報と建物情報の入力!$G$20, ①基本情報と建物情報の入力!H$62, "-")</f>
        <v>-</v>
      </c>
      <c r="ID12" s="96" t="str">
        <f>IF(A12&lt;=①基本情報と建物情報の入力!$G$20, ①基本情報と建物情報の入力!$H$66/(2*(0.09-0.15)*①基本情報と建物情報の入力!$H$66+1),"-")</f>
        <v>-</v>
      </c>
      <c r="IE12" s="96" t="str">
        <f>IF($A12&lt;=①基本情報と建物情報の入力!$G$20, ①基本情報と建物情報の入力!H$64, "-")</f>
        <v>-</v>
      </c>
      <c r="IF12" s="96" t="str">
        <f>IF($A12&lt;=①基本情報と建物情報の入力!$G$20, ①基本情報と建物情報の入力!H$63, "-")</f>
        <v>-</v>
      </c>
      <c r="IG12" s="96" t="str">
        <f>IF($A12&lt;=①基本情報と建物情報の入力!$G$20, ①基本情報と建物情報の入力!H$66, "-")</f>
        <v>-</v>
      </c>
      <c r="IH12" s="96" t="str">
        <f>IF($A12&lt;=①基本情報と建物情報の入力!$G$20, ①基本情報と建物情報の入力!H$61, "-")</f>
        <v>-</v>
      </c>
      <c r="II12" s="96" t="str">
        <f>IF($A12&lt;=①基本情報と建物情報の入力!$G$20, ①基本情報と建物情報の入力!H$65, "-")</f>
        <v>-</v>
      </c>
      <c r="IJ12" s="96" t="str">
        <f>IF($A12&lt;=①基本情報と建物情報の入力!$G$20, ①基本情報と建物情報の入力!H$67, "-")</f>
        <v>-</v>
      </c>
      <c r="IK12" s="98" t="str">
        <f>IF($A12&lt;=①基本情報と建物情報の入力!$G$20, 4.65, "-")</f>
        <v>-</v>
      </c>
      <c r="IL12" s="99"/>
      <c r="IM12" s="97" t="str">
        <f t="array" ref="IM12">IF($A12&lt;=①基本情報と建物情報の入力!$G$20,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2" s="96" t="str">
        <f t="array" ref="IN12">IF($A12&lt;=①基本情報と建物情報の入力!$G$20,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2" s="96" t="str">
        <f t="array" ref="IO12">IF($A12&lt;=①基本情報と建物情報の入力!$G$20,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2" s="96" t="str">
        <f>IF($A12&lt;=①基本情報と建物情報の入力!$G$20,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2" s="96" t="str">
        <f t="array" ref="IQ12">IF($A12&lt;=①基本情報と建物情報の入力!$G$20,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2" s="96" t="str">
        <f t="array" ref="IR12">IF($A12&lt;=①基本情報と建物情報の入力!$G$20,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2" s="96" t="str">
        <f t="array" ref="IS12">IF($A12&lt;=①基本情報と建物情報の入力!$G$20,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2" s="96" t="str">
        <f t="array" ref="IT12">IF($A12&lt;=①基本情報と建物情報の入力!$G$20,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2" s="96" t="str">
        <f t="array" ref="IU12">IF($A12&lt;=①基本情報と建物情報の入力!$G$20,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2" s="96" t="str">
        <f t="array" ref="IV12">IF($A12&lt;=①基本情報と建物情報の入力!$G$20,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2" s="98" t="str">
        <f t="array" ref="IW12">IF($A12&lt;=①基本情報と建物情報の入力!$G$20,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2" s="99"/>
      <c r="IY12" s="97" t="str">
        <f>IF($A12&lt;=①基本情報と建物情報の入力!$G$20, 温度差係数!$A$10, "-")</f>
        <v>-</v>
      </c>
      <c r="IZ12" s="96" t="str">
        <f>IF($A12&lt;=①基本情報と建物情報の入力!$G$20,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2" s="96" t="str">
        <f>IF($A12&lt;=①基本情報と建物情報の入力!$G$20, 温度差係数!$B$10, "-")</f>
        <v>-</v>
      </c>
      <c r="JB12" s="98" t="str">
        <f>IF($A12&lt;=①基本情報と建物情報の入力!$G$20, INDEX(温度差係数!$C$10:$J$10, 0, MATCH(①基本情報と建物情報の入力!$G$13, 温度差係数!$C$9:$J$9, 0)), "-")</f>
        <v>-</v>
      </c>
      <c r="JC12" s="99"/>
      <c r="JD12" s="97" t="str">
        <f>IF($A12&lt;=①基本情報と建物情報の入力!$G$20, IF(①基本情報と建物情報の入力!$H34&gt;=1, W12*$IY12*$IC12,"-"),"-")</f>
        <v>-</v>
      </c>
      <c r="JE12" s="96" t="str">
        <f>IF($A12&lt;=①基本情報と建物情報の入力!$G$20, IF(①基本情報と建物情報の入力!$H34&gt;=2, X12*$IY12*$IC12,"-"),"-")</f>
        <v>-</v>
      </c>
      <c r="JF12" s="98" t="str">
        <f>IF($A12&lt;=①基本情報と建物情報の入力!$G$20, IF(①基本情報と建物情報の入力!$H34&gt;=3, Y12*$IY12*$IC12,"-"),"-")</f>
        <v>-</v>
      </c>
      <c r="JG12" s="97" t="str">
        <f>IF($A12&lt;=①基本情報と建物情報の入力!$G$20, IF(①基本情報と建物情報の入力!$H34&gt;=1, CF12*$JB12*$ID12,"-"),"-")</f>
        <v>-</v>
      </c>
      <c r="JH12" s="96" t="str">
        <f>IF($A12&lt;=①基本情報と建物情報の入力!$G$20, IF(①基本情報と建物情報の入力!$H34&gt;=2, CG12*$JB12*$ID12,"-"),"-")</f>
        <v>-</v>
      </c>
      <c r="JI12" s="98" t="str">
        <f>IF($A12&lt;=①基本情報と建物情報の入力!$G$20, IF(①基本情報と建物情報の入力!$H34&gt;=3, CH12*$JB12*$ID12,"-"),"-")</f>
        <v>-</v>
      </c>
      <c r="JJ12" s="97" t="str">
        <f>IF($A12&lt;=①基本情報と建物情報の入力!$G$20, IF(①基本情報と建物情報の入力!$H34&gt;=1, ((BB12+BE12+BK12)*$IY12+BH12*$IZ12)*$IH12,"-"),"-")</f>
        <v>-</v>
      </c>
      <c r="JK12" s="96" t="str">
        <f>IF($A12&lt;=①基本情報と建物情報の入力!$G$20, IF(①基本情報と建物情報の入力!$H34&gt;=2, ((BC12+BF12+BL12)*$IY12+BI12*$IZ12)*$IH12,"-"),"-")</f>
        <v>-</v>
      </c>
      <c r="JL12" s="98" t="str">
        <f>IF($A12&lt;=①基本情報と建物情報の入力!$G$20, IF(①基本情報と建物情報の入力!$H34&gt;=3, ((BD12+BG12+BM12)*$IY12+BJ12*$IZ12)*$IH12,"-"),"-")</f>
        <v>-</v>
      </c>
      <c r="JM12" s="97" t="str">
        <f>IF($A12&lt;=①基本情報と建物情報の入力!$G$20, IF(①基本情報と建物情報の入力!$H34&gt;=1, (BN12+BQ12+BT12+BW12)*$JB12*$II12,"-"),"-")</f>
        <v>-</v>
      </c>
      <c r="JN12" s="96" t="str">
        <f>IF($A12&lt;=①基本情報と建物情報の入力!$G$20, IF(①基本情報と建物情報の入力!$H34&gt;=2, (BO12+BR12+BU12+BX12)*$JB12*$II12,"-"),"-")</f>
        <v>-</v>
      </c>
      <c r="JO12" s="98" t="str">
        <f>IF($A12&lt;=①基本情報と建物情報の入力!$G$20, IF(①基本情報と建物情報の入力!$H34&gt;=3, (BP12+BS12+BV12+BY12)*$JB12*$II12,"-"),"-")</f>
        <v>-</v>
      </c>
      <c r="JP12" s="97" t="str">
        <f>IF($A12&lt;=①基本情報と建物情報の入力!$G$20, IF(①基本情報と建物情報の入力!$H34&gt;=1, ((AD12+AG12+AM12)*$IY12+AJ12*$IZ12)*$IJ12,"-"),"-")</f>
        <v>-</v>
      </c>
      <c r="JQ12" s="96" t="str">
        <f>IF($A12&lt;=①基本情報と建物情報の入力!$G$20, IF(①基本情報と建物情報の入力!$H34&gt;=2, ((AE12+AH12+AN12)*$IY12+AK12*$IZ12)*$IJ12,"-"),"-")</f>
        <v>-</v>
      </c>
      <c r="JR12" s="98" t="str">
        <f>IF($A12&lt;=①基本情報と建物情報の入力!$G$20, IF(①基本情報と建物情報の入力!$H34&gt;=3, ((AF12+AI12+AO12)*$IY12+AL12*$IZ12)*$IJ12,"-"),"-")</f>
        <v>-</v>
      </c>
      <c r="JS12" s="97" t="str">
        <f>IF($A12&lt;=①基本情報と建物情報の入力!$G$20, IF(①基本情報と建物情報の入力!$H34&gt;=1, ((AP12+AS12+AY12)*IY12+AV12*$IZ12)*$IK12,"-"),"-")</f>
        <v>-</v>
      </c>
      <c r="JT12" s="96" t="str">
        <f>IF($A12&lt;=①基本情報と建物情報の入力!$G$20, IF(①基本情報と建物情報の入力!$H34&gt;=2, ((AQ12+AT12+AZ12)*IY12+AW12*$IZ12)*$IK12,"-"),"-")</f>
        <v>-</v>
      </c>
      <c r="JU12" s="98" t="str">
        <f>IF($A12&lt;=①基本情報と建物情報の入力!$G$20, IF(①基本情報と建物情報の入力!$H34&gt;=3, ((AR12+AU12+BA12)*IY12+AX12*$IZ12)*$IK12,"-"),"-")</f>
        <v>-</v>
      </c>
      <c r="JV12" s="97" t="str">
        <f>IF($A12&lt;=①基本情報と建物情報の入力!$G$20, IF(①基本情報と建物情報の入力!$H34&gt;=1, BZ12*$JB12*$IG12,"-"),"-")</f>
        <v>-</v>
      </c>
      <c r="JW12" s="96" t="str">
        <f>IF($A12&lt;=①基本情報と建物情報の入力!$G$20, IF(①基本情報と建物情報の入力!$H34&gt;=2, CA12*$JB12*$IG12,"-"),"-")</f>
        <v>-</v>
      </c>
      <c r="JX12" s="98" t="str">
        <f>IF($A12&lt;=①基本情報と建物情報の入力!$G$20, IF(①基本情報と建物情報の入力!$H34&gt;=3, CB12*$IG12*$JB12,"-"),"-")</f>
        <v>-</v>
      </c>
      <c r="JY12" s="97" t="str">
        <f>IF($A12&lt;=①基本情報と建物情報の入力!$G$20, IF(①基本情報と建物情報の入力!$H34&gt;=1, CC12*$JA12*$IF12,"-"),"-")</f>
        <v>-</v>
      </c>
      <c r="JZ12" s="96" t="str">
        <f>IF($A12&lt;=①基本情報と建物情報の入力!$G$20, IF(①基本情報と建物情報の入力!$H34&gt;=2, CD12*$JA12*$IF12,"-"),"-")</f>
        <v>-</v>
      </c>
      <c r="KA12" s="98" t="str">
        <f>IF($A12&lt;=①基本情報と建物情報の入力!$G$20, IF(①基本情報と建物情報の入力!$H34&gt;=3, CE12*$JA12*$IF12,"-"),"-")</f>
        <v>-</v>
      </c>
      <c r="KB12" s="97" t="str">
        <f>IF($A12&lt;=①基本情報と建物情報の入力!$G$20, IF(①基本情報と建物情報の入力!$H34&gt;=1, Z12*$IY12*$IE12,"-"),"-")</f>
        <v>-</v>
      </c>
      <c r="KC12" s="96" t="str">
        <f>IF($A12&lt;=①基本情報と建物情報の入力!$G$20, IF(①基本情報と建物情報の入力!$H34&gt;=2, AA12*$IY12*$IE12,"-"),"-")</f>
        <v>-</v>
      </c>
      <c r="KD12" s="98" t="str">
        <f>IF($A12&lt;=①基本情報と建物情報の入力!$G$20, IF(①基本情報と建物情報の入力!$H34&gt;=3, AB12*$IY12*$IE12,"-"),"-")</f>
        <v>-</v>
      </c>
      <c r="KE12" s="99"/>
      <c r="KF12" s="97" t="str">
        <f>IF($A12&lt;=①基本情報と建物情報の入力!$G$20, IF(①基本情報と建物情報の入力!$H34&gt;=1, (CJ12+CM12+CP12+CS12)*$IY12*$IM12,"-"),"-")</f>
        <v>-</v>
      </c>
      <c r="KG12" s="96" t="str">
        <f>IF($A12&lt;=①基本情報と建物情報の入力!$G$20, IF(①基本情報と建物情報の入力!$H34&gt;=2, (CK12+CN12+CQ12+CT12)*$IY12*$IM12,"-"),"-")</f>
        <v>-</v>
      </c>
      <c r="KH12" s="98" t="str">
        <f>IF($A12&lt;=①基本情報と建物情報の入力!$G$20, IF(①基本情報と建物情報の入力!$H34&gt;=3, (CL12+CO12+CR12+CU12)*$IY12*$IM12,"-"),"-")</f>
        <v>-</v>
      </c>
      <c r="KI12" s="97" t="str">
        <f>IF($A12&lt;=①基本情報と建物情報の入力!$G$20, IF(①基本情報と建物情報の入力!$H34&gt;=1, (CV12+CY12)*$IY12*$IN12/2,"-"),"-")</f>
        <v>-</v>
      </c>
      <c r="KJ12" s="96" t="str">
        <f>IF($A12&lt;=①基本情報と建物情報の入力!$G$20, IF(①基本情報と建物情報の入力!$H34&gt;=2, (CW12+CZ12)*$IY12*$IN12/2,"-"),"-")</f>
        <v>-</v>
      </c>
      <c r="KK12" s="98" t="str">
        <f>IF($A12&lt;=①基本情報と建物情報の入力!$G$20, IF(①基本情報と建物情報の入力!$H34&gt;=3, (CX12+DA12)*$IY12*$IN12/2,"-"),"-")</f>
        <v>-</v>
      </c>
      <c r="KL12" s="97" t="str">
        <f>IF($A12&lt;=①基本情報と建物情報の入力!$G$20, IF(①基本情報と建物情報の入力!$H34&gt;=1, (DB12+DE12)*$IY12*$IO12/2 + (DH12+DK12)*$IY12*$IO12,"-"),"-")</f>
        <v>-</v>
      </c>
      <c r="KM12" s="96" t="str">
        <f>IF($A12&lt;=①基本情報と建物情報の入力!$G$20, IF(①基本情報と建物情報の入力!$H34&gt;=2, (DC12+DF12)*$IY12*$IO12/2 + (DI12+DL12)*$IY12*$IO12,"-"),"-")</f>
        <v>-</v>
      </c>
      <c r="KN12" s="98" t="str">
        <f>IF($A12&lt;=①基本情報と建物情報の入力!$G$20, IF(①基本情報と建物情報の入力!$H34&gt;=3, (DD12+DG12)*$IY12*$IO12/2 + (DJ12+DM12)*$IY12*$IO12,"-"),"-")</f>
        <v>-</v>
      </c>
      <c r="KO12" s="97" t="str">
        <f>IF($A12&lt;=①基本情報と建物情報の入力!$G$20, IF(①基本情報と建物情報の入力!$H34&gt;=1, ((DN12+DW12)*$IY12 + DQ12*($IY12/2+$IZ12/2) + DT12*($IZ12/2+$IY12/2))*$IP12,"-"),"-")</f>
        <v>-</v>
      </c>
      <c r="KP12" s="96" t="str">
        <f>IF($A12&lt;=①基本情報と建物情報の入力!$G$20, IF(①基本情報と建物情報の入力!$H34&gt;=2, ((DO12+DX12)*$IY12 + DR12*($IY12/2+$IZ12/2) + DU12*($IZ12/2+$IY12/2))*$IP12,"-"),"-")</f>
        <v>-</v>
      </c>
      <c r="KQ12" s="98" t="str">
        <f>IF($A12&lt;=①基本情報と建物情報の入力!$G$20, IF(①基本情報と建物情報の入力!$H34&gt;=3, ((DP12+DY12)*$IY12 + DS12*($IY12/2+$IZ12/2) + DV12*($IZ12/2+$IY12/2))*$IP12,"-"),"-")</f>
        <v>-</v>
      </c>
      <c r="KR12" s="97" t="str">
        <f>IF($A12&lt;=①基本情報と建物情報の入力!$G$20, IF(①基本情報と建物情報の入力!$H34&gt;=1, ((DZ12+EC12)*$IY12+(EF12+EI12)*$IZ12)*$IQ12/2 + ((EL12+EO12+EU12)*$IY12+ER12*$IZ12)*$IQ12,"-"),"-")</f>
        <v>-</v>
      </c>
      <c r="KS12" s="96" t="str">
        <f>IF($A12&lt;=①基本情報と建物情報の入力!$G$20, IF(①基本情報と建物情報の入力!$H34&gt;=2, ((EA12+ED12)*$IY12+(EG12+EJ12)*$IZ12)*$IQ12/2 + ((EM12+EP12+EV12)*$IY12+ES12*$IZ12)*$IQ12,"-"),"-")</f>
        <v>-</v>
      </c>
      <c r="KT12" s="98" t="str">
        <f>IF($A12&lt;=①基本情報と建物情報の入力!$G$20, IF(①基本情報と建物情報の入力!$H34&gt;=3, ((EB12+EE12)*$IY12+(EH12+EK12)*$IZ12)*$IQ12/2 + ((EN12+EQ12+EW12)*$IY12+ET12*$IZ12)*$IQ12,"-"),"-")</f>
        <v>-</v>
      </c>
      <c r="KU12" s="97" t="str">
        <f>IF($A12&lt;=①基本情報と建物情報の入力!$G$20, IF(①基本情報と建物情報の入力!$H34&gt;=1, ((EX12+FA12+FD12+FG12+FP12+FS12)*$IY12 + (FJ12+FM12)*$IZ12)*$IR12/2,"-"),"-")</f>
        <v>-</v>
      </c>
      <c r="KV12" s="96" t="str">
        <f>IF($A12&lt;=①基本情報と建物情報の入力!$G$20, IF(①基本情報と建物情報の入力!$H34&gt;=2, ((EY12+FB12+FE12+FH12+FQ12+FT12)*$IY12 + (FK12+FN12)*$IZ12)*$IR12/2,"-"),"-")</f>
        <v>-</v>
      </c>
      <c r="KW12" s="98" t="str">
        <f>IF($A12&lt;=①基本情報と建物情報の入力!$G$20, IF(①基本情報と建物情報の入力!$H34&gt;=3, ((EZ12+FC12+FF12+FI12+FR12+FU12)*$IY12 + (FL12+FO12)*$IZ12)*$IR12/2,"-"),"-")</f>
        <v>-</v>
      </c>
      <c r="KX12" s="97" t="str">
        <f>IF($A12&lt;=①基本情報と建物情報の入力!$G$20, IF(①基本情報と建物情報の入力!$H34&gt;=1, ((FV12+FY12+GE12)*$IY12 + GB12*$IZ12)*$IS12,"-"),"-")</f>
        <v>-</v>
      </c>
      <c r="KY12" s="96" t="str">
        <f>IF($A12&lt;=①基本情報と建物情報の入力!$G$20, IF(①基本情報と建物情報の入力!$H34&gt;=2, ((FW12+FZ12+GF12)*$IY12 + GC12*$IZ12)*$IS12,"-"),"-")</f>
        <v>-</v>
      </c>
      <c r="KZ12" s="98" t="str">
        <f>IF($A12&lt;=①基本情報と建物情報の入力!$G$20, IF(①基本情報と建物情報の入力!$H34&gt;=3, ((FX12+GA12+GG12)*$IY12 + GD12*$IZ12)*$IS12,"-"),"-")</f>
        <v>-</v>
      </c>
      <c r="LA12" s="97" t="str">
        <f>IF($A12&lt;=①基本情報と建物情報の入力!$G$20, IF(①基本情報と建物情報の入力!$H34&gt;=1, (GH12+GK12+GN12+GQ12)*$IY12*$IT12,"-"),"-")</f>
        <v>-</v>
      </c>
      <c r="LB12" s="96" t="str">
        <f>IF($A12&lt;=①基本情報と建物情報の入力!$G$20, IF(①基本情報と建物情報の入力!$H34&gt;=2, (GI12+GL12+GO12+GR12)*$IY12*$IT12,"-"),"-")</f>
        <v>-</v>
      </c>
      <c r="LC12" s="98" t="str">
        <f>IF($A12&lt;=①基本情報と建物情報の入力!$G$20, IF(①基本情報と建物情報の入力!$H34&gt;=3, (GJ12+GM12+GP12+GS12)*$IY12*$IT12,"-"),"-")</f>
        <v>-</v>
      </c>
      <c r="LD12" s="97" t="str">
        <f>IF($A12&lt;=①基本情報と建物情報の入力!$G$20, IF(①基本情報と建物情報の入力!$H34&gt;=1, (GT12+GW12)*$IY12*$IU12/2,"-"),"-")</f>
        <v>-</v>
      </c>
      <c r="LE12" s="96" t="str">
        <f>IF($A12&lt;=①基本情報と建物情報の入力!$G$20, IF(①基本情報と建物情報の入力!$H34&gt;=2, (GU12+GX12)*$IY12*$IU12/2,"-"),"-")</f>
        <v>-</v>
      </c>
      <c r="LF12" s="98" t="str">
        <f>IF($A12&lt;=①基本情報と建物情報の入力!$G$20, IF(①基本情報と建物情報の入力!$H34&gt;=3, (GV12+GY12)*$IY12*$IU12/2,"-"),"-")</f>
        <v>-</v>
      </c>
      <c r="LG12" s="97" t="str">
        <f>IF($A12&lt;=①基本情報と建物情報の入力!$G$20, IF(①基本情報と建物情報の入力!$H34&gt;=1, (GZ12+HC12)*$JA12*$IV12/2 + (HF12+HI12)*$JA12*$IV12,"-"),"-")</f>
        <v>-</v>
      </c>
      <c r="LH12" s="96" t="str">
        <f>IF($A12&lt;=①基本情報と建物情報の入力!$G$20, IF(①基本情報と建物情報の入力!$H34&gt;=2, (HA12+HD12)*$JA12*$IV12/2 + (HG12+HJ12)*$JA12*$IV12,"-"),"-")</f>
        <v>-</v>
      </c>
      <c r="LI12" s="98" t="str">
        <f>IF($A12&lt;=①基本情報と建物情報の入力!$G$20, IF(①基本情報と建物情報の入力!$H34&gt;=3, (HB12+HE12)*$JA12*$IV12/2 + (HH12+HK12)*$JA12*$IV12,"-"),"-")</f>
        <v>-</v>
      </c>
      <c r="LJ12" s="97" t="str">
        <f>IF($A12&lt;=①基本情報と建物情報の入力!$G$20, IF(①基本情報と建物情報の入力!$H34&gt;=1, (HL12+HO12)*$IY12*$IW12/2 + (HR12+HU12)*$IY12*$IW12,"-"),"-")</f>
        <v>-</v>
      </c>
      <c r="LK12" s="96" t="str">
        <f>IF($A12&lt;=①基本情報と建物情報の入力!$G$20, IF(①基本情報と建物情報の入力!$H34&gt;=2, (HM12+HP12)*$IY12*$IW12/2 + (HS12+HV12)*$IY12*$IW12,"-"),"-")</f>
        <v>-</v>
      </c>
      <c r="LL12" s="98" t="str">
        <f>IF($A12&lt;=①基本情報と建物情報の入力!$G$20, IF(①基本情報と建物情報の入力!$H34&gt;=3, (HN12+HQ12)*$IY12*$IW12/2 + (HT12+HW12)*$IY12*$IW12,"-"),"-")</f>
        <v>-</v>
      </c>
      <c r="LM12" s="99"/>
      <c r="LN12" s="97" t="str">
        <f>IF($A12&lt;=①基本情報と建物情報の入力!$G$20, IF(①基本情報と建物情報の入力!$H34&gt;=1, SUM(JJ12,JD12,JY12,KB12,JM12,JV12,JG12,JP12,JS12)+SUM(KO12,KF12,LA12,KR12,KL12,KU12,LJ12,KI12,LD12,KX12,LG12),"-"),"-")</f>
        <v>-</v>
      </c>
      <c r="LO12" s="96" t="str">
        <f>IF($A12&lt;=①基本情報と建物情報の入力!$G$20, IF(①基本情報と建物情報の入力!$H34&gt;=2, SUM(JK12,JE12,JZ12,KC12,JN12,JW12,JH12,JQ12,JT12)+SUM(KP12,KG12,LB12,KS12,KM12,KV12,LK12,KJ12,LE12,KY12,LH12),"-"),"-")</f>
        <v>-</v>
      </c>
      <c r="LP12" s="98" t="str">
        <f>IF($A12&lt;=①基本情報と建物情報の入力!$G$20, IF(①基本情報と建物情報の入力!$H34&gt;=3, SUM(JL12,JF12,KA12,KD12,JO12,JX12,JI12,JR12,JU12)+SUM(KQ12,KH12,LC12,KT12,KN12,KW12,LL12,KK12,LF12,KZ12,LI12),"-"),"-")</f>
        <v>-</v>
      </c>
      <c r="LQ12" s="96" t="str">
        <f>IF($A12&lt;=①基本情報と建物情報の入力!$G$20, IF(①基本情報と建物情報の入力!$H34&gt;=1, ROUNDUP(LN12/HY12, 2),"-"),"-")</f>
        <v>-</v>
      </c>
      <c r="LR12" s="96" t="str">
        <f>IF($A12&lt;=①基本情報と建物情報の入力!$G$20, IF(①基本情報と建物情報の入力!$H34&gt;=2, ROUNDUP(LO12/HZ12, 2),"-"),"-")</f>
        <v>-</v>
      </c>
      <c r="LS12" s="96" t="str">
        <f>IF($A12&lt;=①基本情報と建物情報の入力!$G$20, IF(①基本情報と建物情報の入力!$H34&gt;=3, ROUNDUP(LP12/IA12, 2),"-"),"-")</f>
        <v>-</v>
      </c>
      <c r="LT12" s="99"/>
      <c r="LU12" s="96" t="str">
        <f>IF($A12&lt;=①基本情報と建物情報の入力!$G$20, 0.51,"-")</f>
        <v>-</v>
      </c>
      <c r="LV12" s="96" t="str">
        <f>IF($A12&lt;=①基本情報と建物情報の入力!$G$20, IF(①基本情報と建物情報の入力!$H34&gt;=1, ①基本情報と建物情報の入力!$H$68,"-"),"-")</f>
        <v>-</v>
      </c>
      <c r="LW12" s="99"/>
      <c r="LX12" s="221" t="str">
        <f>IF($A12&lt;=①基本情報と建物情報の入力!$G$20, 0.034*1*IC12, "-")</f>
        <v>-</v>
      </c>
      <c r="LY12" s="218" t="str">
        <f>IF($A12&lt;=①基本情報と建物情報の入力!$G$20, 0.034*1*IH12, "-")</f>
        <v>-</v>
      </c>
      <c r="LZ12" s="218" t="str">
        <f>IF($A12&lt;=①基本情報と建物情報の入力!$G$20, IF(①基本情報と建物情報の入力!$H34&gt;=1, $LU12*$LV12,"-"),"-")</f>
        <v>-</v>
      </c>
      <c r="MA12" s="218" t="str">
        <f>IF($A12&lt;=①基本情報と建物情報の入力!$G$20, IF(①基本情報と建物情報の入力!$H34&gt;=1, $LU12*$LV12,"-"),"-")</f>
        <v>-</v>
      </c>
      <c r="MB12" s="218" t="str">
        <f>IF($A12&lt;=①基本情報と建物情報の入力!$G$20, IF(①基本情報と建物情報の入力!$H34&gt;=1, $LU12*$LV12,"-"),"-")</f>
        <v>-</v>
      </c>
      <c r="MC12" s="218" t="str">
        <f>IF($A12&lt;=①基本情報と建物情報の入力!$G$20, IF(①基本情報と建物情報の入力!$H34&gt;=1, $LU12*$LV12,"-"),"-")</f>
        <v>-</v>
      </c>
      <c r="MD12" s="218" t="str">
        <f>IF($A12&lt;=①基本情報と建物情報の入力!$G$20, 0.034*1*IK12, "-")</f>
        <v>-</v>
      </c>
      <c r="ME12" s="218" t="str">
        <f>IF($A12&lt;=①基本情報と建物情報の入力!$G$20, 0.034*1*IE12, "-")</f>
        <v>-</v>
      </c>
      <c r="MF12" s="99"/>
      <c r="MG12" s="218" t="str">
        <f>IF($A12&lt;=①基本情報と建物情報の入力!$G$20, 0.034*1*IM12, "-")</f>
        <v>-</v>
      </c>
      <c r="MH12" s="218" t="str">
        <f>IF($A12&lt;=①基本情報と建物情報の入力!$G$20, 0.034*1*IN12, "-")</f>
        <v>-</v>
      </c>
      <c r="MI12" s="218" t="str">
        <f>IF($A12&lt;=①基本情報と建物情報の入力!$G$20, 0.034*1*IO12, "-")</f>
        <v>-</v>
      </c>
      <c r="MJ12" s="218" t="str">
        <f>IF($A12&lt;=①基本情報と建物情報の入力!$G$20, 0.034*1*IP12, "-")</f>
        <v>-</v>
      </c>
      <c r="MK12" s="218" t="str">
        <f>IF($A12&lt;=①基本情報と建物情報の入力!$G$20, 0.034*1*IQ12, "-")</f>
        <v>-</v>
      </c>
      <c r="ML12" s="218" t="str">
        <f>IF($A12&lt;=①基本情報と建物情報の入力!$G$20, 0.034*1*IR12, "-")</f>
        <v>-</v>
      </c>
      <c r="MM12" s="218" t="str">
        <f>IF($A12&lt;=①基本情報と建物情報の入力!$G$20, 0.034*1*IS12, "-")</f>
        <v>-</v>
      </c>
      <c r="MN12" s="218" t="str">
        <f>IF($A12&lt;=①基本情報と建物情報の入力!$G$20, 0.034*1*IT12, "-")</f>
        <v>-</v>
      </c>
      <c r="MO12" s="218" t="str">
        <f>IF($A12&lt;=①基本情報と建物情報の入力!$G$20, 0.034*1*IU12, "-")</f>
        <v>-</v>
      </c>
      <c r="MP12" s="218" t="str">
        <f>IF($A12&lt;=①基本情報と建物情報の入力!$G$20, 0.034*1*IV12, "-")</f>
        <v>-</v>
      </c>
      <c r="MQ12" s="222" t="str">
        <f>IF($A12&lt;=①基本情報と建物情報の入力!$G$20, 0.034*1*IW12, "-")</f>
        <v>-</v>
      </c>
      <c r="MR12" s="99"/>
      <c r="MS12" s="100" t="str">
        <f>IF($A12&lt;=①基本情報と建物情報の入力!$G$20, INDEX(方位係数!$B$7:$H$16, MATCH(MS$4, 方位係数!$A$7:$A$16,0), MATCH(①基本情報と建物情報の入力!$G$13, 方位係数!$B$6:$I$6,0)),"-")</f>
        <v>-</v>
      </c>
      <c r="MT12" s="100" t="str">
        <f>IF($A12&lt;=①基本情報と建物情報の入力!$G$20, INDEX(方位係数!$B$7:$H$16, MATCH(MT$4, 方位係数!$A$7:$A$16,0), MATCH(①基本情報と建物情報の入力!$G$13, 方位係数!$B$6:$I$6,0)),"-")</f>
        <v>-</v>
      </c>
      <c r="MU12" s="100" t="str">
        <f>IF($A12&lt;=①基本情報と建物情報の入力!$G$20, INDEX(方位係数!$B$7:$H$16, MATCH(MU$4, 方位係数!$A$7:$A$16,0), MATCH(①基本情報と建物情報の入力!$G$13, 方位係数!$B$6:$I$6,0)),"-")</f>
        <v>-</v>
      </c>
      <c r="MV12" s="100" t="str">
        <f>IF($A12&lt;=①基本情報と建物情報の入力!$G$20, INDEX(方位係数!$B$7:$H$16, MATCH(MV$4, 方位係数!$A$7:$A$16,0), MATCH(①基本情報と建物情報の入力!$G$13, 方位係数!$B$6:$I$6,0)),"-")</f>
        <v>-</v>
      </c>
      <c r="MW12" s="100" t="str">
        <f>IF($A12&lt;=①基本情報と建物情報の入力!$G$20, INDEX(方位係数!$B$7:$H$16, MATCH(MW$4, 方位係数!$A$7:$A$16,0), MATCH(①基本情報と建物情報の入力!$G$13, 方位係数!$B$6:$I$6,0)),"-")</f>
        <v>-</v>
      </c>
      <c r="MX12" s="100" t="str">
        <f>IF($A12&lt;=①基本情報と建物情報の入力!$G$20, INDEX(方位係数!$B$7:$H$16, MATCH(MX$4, 方位係数!$A$7:$A$16,0), MATCH(①基本情報と建物情報の入力!$G$13, 方位係数!$B$6:$I$6,0)),"-")</f>
        <v>-</v>
      </c>
      <c r="MY12" s="99"/>
      <c r="MZ12" s="97" t="str">
        <f>IF($A12&lt;=①基本情報と建物情報の入力!$G$20, IF(①基本情報と建物情報の入力!$H34&gt;=1, W12*$MW12*$LX12,"-"),"-")</f>
        <v>-</v>
      </c>
      <c r="NA12" s="96" t="str">
        <f>IF($A12&lt;=①基本情報と建物情報の入力!$G$20, IF(①基本情報と建物情報の入力!$H34&gt;=2, X12*$MW12*$LX12,"-"),"-")</f>
        <v>-</v>
      </c>
      <c r="NB12" s="98" t="str">
        <f>IF($A12&lt;=①基本情報と建物情報の入力!$G$20, IF(①基本情報と建物情報の入力!$H34&gt;=3, Y12*$MW12*$LX12,"-"),"-")</f>
        <v>-</v>
      </c>
      <c r="NC12" s="97" t="str">
        <f>IF($A12&lt;=①基本情報と建物情報の入力!$G$20, IF(①基本情報と建物情報の入力!$H34&gt;=1, (BB12*$MS12+BE12*$MT12+BH12*$MU12+BK12*$MV12)*$LY12,"-"),"-")</f>
        <v>-</v>
      </c>
      <c r="ND12" s="96" t="str">
        <f>IF($A12&lt;=①基本情報と建物情報の入力!$G$20, IF(①基本情報と建物情報の入力!$H34&gt;=2, (BC12*$MS12+BF12*$MT12+BI12*$MU12+BL12*$MV12)*$LY12,"-"),"-")</f>
        <v>-</v>
      </c>
      <c r="NE12" s="98" t="str">
        <f>IF($A12&lt;=①基本情報と建物情報の入力!$G$20, IF(①基本情報と建物情報の入力!$H34&gt;=3, (BD12*$MS12+BG12*$MT12+BJ12*$MU12+BM12*$MV12)*$LY12,"-"),"-")</f>
        <v>-</v>
      </c>
      <c r="NF12" s="97" t="str">
        <f>IF($A12&lt;=①基本情報と建物情報の入力!$G$20, IF(①基本情報と建物情報の入力!$H34&gt;=1, AD12*$MS12*$LZ12+AG12*$MT12*$MA12+AJ12*$MU12*$MB12+AM12*$MV12*$MC12,"-"),"-")</f>
        <v>-</v>
      </c>
      <c r="NG12" s="96" t="str">
        <f>IF($A12&lt;=①基本情報と建物情報の入力!$G$20, IF(①基本情報と建物情報の入力!$H34&gt;=2, AE12*$MS12*$LZ12+AH12*$MT12*$MA12+AK12*$MU12*$MB12+AN12*$MV12*$MC12,"-"),"-")</f>
        <v>-</v>
      </c>
      <c r="NH12" s="98" t="str">
        <f>IF($A12&lt;=①基本情報と建物情報の入力!$G$20, IF(①基本情報と建物情報の入力!$H34&gt;=3, AF12*$MS12*$LZ12+AI12*$MT12*$MA12+AL12*$MU12*$MB12+AO12*$MV12*$MC12,"-"),"-")</f>
        <v>-</v>
      </c>
      <c r="NI12" s="97" t="str">
        <f>IF($A12&lt;=①基本情報と建物情報の入力!$G$20, IF(①基本情報と建物情報の入力!$H34&gt;=1, (AP12*MS12+AS12*MT12+AV12*MU12+AY12*$MV12)*$MD12,"-"),"-")</f>
        <v>-</v>
      </c>
      <c r="NJ12" s="96" t="str">
        <f>IF($A12&lt;=①基本情報と建物情報の入力!$G$20, IF(①基本情報と建物情報の入力!$H34&gt;=2, (AQ12*MS12+AT12*MT12+AW12*MU12+AZ12*$MV12)*$MD12,"-"),"-")</f>
        <v>-</v>
      </c>
      <c r="NK12" s="98" t="str">
        <f>IF($A12&lt;=①基本情報と建物情報の入力!$G$20, IF(①基本情報と建物情報の入力!$H34&gt;=3, (AR12*MS12+AU12*MT12+AX12*MU12+BA12*$MV12)*$MD12,"-"),"-")</f>
        <v>-</v>
      </c>
      <c r="NL12" s="97" t="str">
        <f>IF($A12&lt;=①基本情報と建物情報の入力!$G$20, IF(①基本情報と建物情報の入力!$H34&gt;=1, Z12*$MX12*$ME12,"-"),"-")</f>
        <v>-</v>
      </c>
      <c r="NM12" s="96" t="str">
        <f>IF($A12&lt;=①基本情報と建物情報の入力!$G$20, IF(①基本情報と建物情報の入力!$H34&gt;=2, AA12*$MX12*$ME12,"-"),"-")</f>
        <v>-</v>
      </c>
      <c r="NN12" s="98" t="str">
        <f>IF($A12&lt;=①基本情報と建物情報の入力!$G$20, IF(①基本情報と建物情報の入力!$H34&gt;=3, AB12*$MX12*$ME12,"-"),"-")</f>
        <v>-</v>
      </c>
      <c r="NO12" s="99"/>
      <c r="NP12" s="97" t="str">
        <f>IF($A12&lt;=①基本情報と建物情報の入力!$G$20, IF(①基本情報と建物情報の入力!$H34&gt;=1, (CJ12*($MW12+$MS12)/2+CM12*($MW12+$MT12)/2+CP12*($MW12+$MU12)/2+CS12*($MW12+$MV12)/2)*$MG12,"-"),"-")</f>
        <v>-</v>
      </c>
      <c r="NQ12" s="96" t="str">
        <f>IF($A12&lt;=①基本情報と建物情報の入力!$G$20, IF(①基本情報と建物情報の入力!$H34&gt;=2, (CK12*($MW12+$MS12)/2+CN12*($MW12+$MT12)/2+CQ12*($MW12+$MU12)/2+CT12*($MW12+$MV12)/2)*$MG12,"-"),"-")</f>
        <v>-</v>
      </c>
      <c r="NR12" s="98" t="str">
        <f>IF($A12&lt;=①基本情報と建物情報の入力!$G$20, IF(①基本情報と建物情報の入力!$H34&gt;=3, (CL12*($MW12+$MS12)/2+CO12*($MW12+$MT12)/2+CR12*($MW12+$MU12)/2+CU12*($MW12+$MV12)/2)*$MG12,"-"),"-")</f>
        <v>-</v>
      </c>
      <c r="NS12" s="97" t="str">
        <f>IF($A12&lt;=①基本情報と建物情報の入力!$G$20, IF(①基本情報と建物情報の入力!$H34&gt;=1, (CV12*($MW12+$MS12)/2+CY12*($MW12+$MS12)/2)*$MH12/2,"-"),"-")</f>
        <v>-</v>
      </c>
      <c r="NT12" s="96" t="str">
        <f>IF($A12&lt;=①基本情報と建物情報の入力!$G$20, IF(①基本情報と建物情報の入力!$H34&gt;=2, (CW12*($MW12+$MS12)/2+CZ12*($MW12+$MS12)/2)*$MH12/2,"-"),"-")</f>
        <v>-</v>
      </c>
      <c r="NU12" s="98" t="str">
        <f>IF($A12&lt;=①基本情報と建物情報の入力!$G$20, IF(①基本情報と建物情報の入力!$H34&gt;=3, (CX12*($MW12+$MS12)/2+DA12*($MW12+$MS12)/2)*$MH12/2,"-"),"-")</f>
        <v>-</v>
      </c>
      <c r="NV12" s="97" t="str">
        <f>IF($A12&lt;=①基本情報と建物情報の入力!$G$20, IF(①基本情報と建物情報の入力!$H34&gt;=1, (DB12+DE12)*$MW12*$MI12/2 + (DH12+DK12)*$MW12*$MI12,"-"),"-")</f>
        <v>-</v>
      </c>
      <c r="NW12" s="96" t="str">
        <f>IF($A12&lt;=①基本情報と建物情報の入力!$G$20, IF(①基本情報と建物情報の入力!$H34&gt;=2, (DC12+DF12)*$MW12*$MI12/2 + (DI12+DL12)*$MW12*$MI12,"-"),"-")</f>
        <v>-</v>
      </c>
      <c r="NX12" s="98" t="str">
        <f>IF($A12&lt;=①基本情報と建物情報の入力!$G$20, IF(①基本情報と建物情報の入力!$H34&gt;=3, (DD12+DG12)*$MW12*$MI12/2 + (DJ12+DM12)*$MW12*$MI12,"-"),"-")</f>
        <v>-</v>
      </c>
      <c r="NY12" s="97" t="str">
        <f>IF($A12&lt;=①基本情報と建物情報の入力!$G$20, IF(①基本情報と建物情報の入力!$H34&gt;=1, (DN12*($MS12+$MT12)/2 +DW12*($MV12+$MS12)/2 + DQ12*($MT12+$MU12)/2 + DT12*($MU12+$MV12)/2)*$MJ12,"-"),"-")</f>
        <v>-</v>
      </c>
      <c r="NZ12" s="96" t="str">
        <f>IF($A12&lt;=①基本情報と建物情報の入力!$G$20, IF(①基本情報と建物情報の入力!$H34&gt;=2, (DO12*($MS12+$MT12)/2 +DX12*($MV12+$MS12)/2 + DR12*($MT12+$MU12)/2 + DU12*($MU12+$MV12)/2)*$MJ12,"-"),"-")</f>
        <v>-</v>
      </c>
      <c r="OA12" s="98" t="str">
        <f>IF($A12&lt;=①基本情報と建物情報の入力!$G$20, IF(①基本情報と建物情報の入力!$H34&gt;=3, (DP12*($MS12+$MT12)/2 +DY12*($MV12+$MS12)/2 + DS12*($MT12+$MU12)/2 + DV12*($MU12+$MV12)/2)*$MJ12,"-"),"-")</f>
        <v>-</v>
      </c>
      <c r="OB12" s="97" t="str">
        <f>IF($A12&lt;=①基本情報と建物情報の入力!$G$20, IF(①基本情報と建物情報の入力!$H34&gt;=1, ((DZ12+EC12)*$MS12+(EF12+EI12)*$MU12)*$MK12/2 + (EL12*$MS12+EO12*$MT12+ER12*$MU12+EU12*$MV12)*$MK12,"-"),"-")</f>
        <v>-</v>
      </c>
      <c r="OC12" s="96" t="str">
        <f>IF($A12&lt;=①基本情報と建物情報の入力!$G$20, IF(①基本情報と建物情報の入力!$H34&gt;=2, ((EA12+ED12)*$MS12+(EG12+EJ12)*$MU12)*$MK12/2 + (EM12*$MS12+EP12*$MT12+ES12*$MU12+EV12*$MV12)*$MK12,"-"),"-")</f>
        <v>-</v>
      </c>
      <c r="OD12" s="98" t="str">
        <f>IF($A12&lt;=①基本情報と建物情報の入力!$G$20, IF(①基本情報と建物情報の入力!$H34&gt;=3, ((EB12+EE12)*$MS12+(EH12+EK12)*$MU12)*$MK12/2 + (EN12*$MS12+EQ12*$MT12+ET12*$MU12+EW12*$MV12)*$MK12,"-"),"-")</f>
        <v>-</v>
      </c>
      <c r="OE12" s="97" t="str">
        <f>IF($A12&lt;=①基本情報と建物情報の入力!$G$20, IF(①基本情報と建物情報の入力!$H34&gt;=1, ((EX12+FA12)*$MS12+(FD12+FG12)*$MT12+ (FJ12+FM12)*$MU12 +(FP12+FS12)*$MV12)*$ML12/2,"-"),"-")</f>
        <v>-</v>
      </c>
      <c r="OF12" s="96" t="str">
        <f>IF($A12&lt;=①基本情報と建物情報の入力!$G$20, IF(①基本情報と建物情報の入力!$H34&gt;=2, ((EY12+FB12)*$MS12+(FE12+FH12)*$MT12+ (FK12+FN12)*$MU12 +(FQ12+FT12)*$MV12)*$ML12/2,"-"),"-")</f>
        <v>-</v>
      </c>
      <c r="OG12" s="98" t="str">
        <f>IF($A12&lt;=①基本情報と建物情報の入力!$G$20, IF(①基本情報と建物情報の入力!$H34&gt;=3, ((EZ12+FC12)*$MS12+(FF12+FI12)*$MT12+ (FL12+FO12)*$MU12 +(FR12+FU12)*$MV12)*$ML12/2,"-"),"-")</f>
        <v>-</v>
      </c>
      <c r="OH12" s="96" t="str">
        <f>IF($A12&lt;=①基本情報と建物情報の入力!$G$20, IF(①基本情報と建物情報の入力!$H34&gt;=1, (FV12*$MS12/2+FY12*$MT12/2+GB12*$MU12/2+GE12*$MV12/2)*$MM12,"-"),"-")</f>
        <v>-</v>
      </c>
      <c r="OI12" s="96" t="str">
        <f>IF($A12&lt;=①基本情報と建物情報の入力!$G$20, IF(①基本情報と建物情報の入力!$H34&gt;=2, (FW12*$MS12/2+FZ12*$MT12/2+GC12*$MU12/2+GF12*$MV12/2)*$MM12,"-"),"-")</f>
        <v>-</v>
      </c>
      <c r="OJ12" s="96" t="str">
        <f>IF($A12&lt;=①基本情報と建物情報の入力!$G$20, IF(①基本情報と建物情報の入力!$H34&gt;=3, (FX12*$MS12/2+GA12*$MT12/2+GD12*$MU12/2+GG12*$MV12/2)*$MM12,"-"),"-")</f>
        <v>-</v>
      </c>
      <c r="OK12" s="97" t="str">
        <f>IF($A12&lt;=①基本情報と建物情報の入力!$G$20, IF(①基本情報と建物情報の入力!$H34&gt;=1, (GH12*($MS12+$MX12)/2+GK12*($MT12+$MX12)/2+GN12*($MU12+$MX12)/2+GQ12*($MV12+$MX12)/2)*$MN12,"-"),"-")</f>
        <v>-</v>
      </c>
      <c r="OL12" s="96" t="str">
        <f>IF($A12&lt;=①基本情報と建物情報の入力!$G$20, IF(①基本情報と建物情報の入力!$H34&gt;=2, (GI12*($MS12+$MX12)/2+GL12*($MT12+$MX12)/2+GO12*($MU12+$MX12)/2+GR12*($MV12+$MX12)/2)*$MN12,"-"),"-")</f>
        <v>-</v>
      </c>
      <c r="OM12" s="98" t="str">
        <f>IF($A12&lt;=①基本情報と建物情報の入力!$G$20, IF(①基本情報と建物情報の入力!$H34&gt;=3, (GJ12*($MS12+$MX12)/2+GM12*($MT12+$MX12)/2+GP12*($MU12+$MX12)/2+GS12*($MV12+$MX12)/2)*$MN12,"-"),"-")</f>
        <v>-</v>
      </c>
      <c r="ON12" s="97" t="str">
        <f>IF($A12&lt;=①基本情報と建物情報の入力!$G$20, IF(①基本情報と建物情報の入力!$H34&gt;=1, (GT12+GW12)*($MS12+$MX12)/2*$MO12/2,"-"),"-")</f>
        <v>-</v>
      </c>
      <c r="OO12" s="96" t="str">
        <f>IF($A12&lt;=①基本情報と建物情報の入力!$G$20, IF(①基本情報と建物情報の入力!$H34&gt;=2, (GU12+GX12)*($MS12+$MX12)/2*$MO12/2,"-"),"-")</f>
        <v>-</v>
      </c>
      <c r="OP12" s="98" t="str">
        <f>IF($A12&lt;=①基本情報と建物情報の入力!$G$20, IF(①基本情報と建物情報の入力!$H34&gt;=3, (GV12+GY12)*($MS12+$MX12)/2*$MO12/2,"-"),"-")</f>
        <v>-</v>
      </c>
      <c r="OQ12" s="97" t="str">
        <f>IF($A12&lt;=①基本情報と建物情報の入力!$G$20, IF(①基本情報と建物情報の入力!$H34&gt;=1, (HL12+HO12)*$MX12*$MQ12/2 + (HR12+HU12)*$MX12*$MQ12,"-"),"-")</f>
        <v>-</v>
      </c>
      <c r="OR12" s="96" t="str">
        <f>IF($A12&lt;=①基本情報と建物情報の入力!$G$20, IF(①基本情報と建物情報の入力!$H34&gt;=2, (HM12+HP12)*$MX12*$MQ12/2 + (HS12+HV12)*$MX12*$MQ12,"-"),"-")</f>
        <v>-</v>
      </c>
      <c r="OS12" s="98" t="str">
        <f>IF($A12&lt;=①基本情報と建物情報の入力!$G$20, IF(①基本情報と建物情報の入力!$H34&gt;=3, (HN12+HQ12)*$MX12*$MQ12/2 + (HT12+HW12)*$MX12*$MQ12,"-"),"-")</f>
        <v>-</v>
      </c>
      <c r="OT12" s="96" t="str">
        <f>IF($A12&lt;=①基本情報と建物情報の入力!$G$20, IF(①基本情報と建物情報の入力!$H34&gt;=1, SUM(MZ12,NC12,NF12,NI12,NL12)+SUM(NP12,NS12,NV12,NY12,OB12,OE12,OH12,OK12,ON12,OQ12), "-"), "-")</f>
        <v>-</v>
      </c>
      <c r="OU12" s="96" t="str">
        <f>IF($A12&lt;=①基本情報と建物情報の入力!$G$20, IF(①基本情報と建物情報の入力!$H34&gt;=2, SUM(NA12,ND12,NG12,NJ12,NM12)+SUM(NQ12,NT12,NW12,NZ12,OC12,OF12,OI12,OL12,OO12,OR12), "-"), "-")</f>
        <v>-</v>
      </c>
      <c r="OV12" s="96" t="str">
        <f>IF($A12&lt;=①基本情報と建物情報の入力!$G$20, IF(①基本情報と建物情報の入力!$H34&gt;=3, SUM(NB12,NE12,NH12,NK12,NN12)+SUM(NR12,NU12,NX12,OA12,OD12,OG12,OJ12,OM12,OP12,OS12), "-"), "-")</f>
        <v>-</v>
      </c>
      <c r="OW12" s="101" t="str">
        <f>IF($A12&lt;=①基本情報と建物情報の入力!$G$20, IF(①基本情報と建物情報の入力!$H34&gt;=1, ROUNDUP(OT12/HY12*100, 1),"-"),"-")</f>
        <v>-</v>
      </c>
      <c r="OX12" s="102" t="str">
        <f>IF($A12&lt;=①基本情報と建物情報の入力!$G$20, IF(①基本情報と建物情報の入力!$H34&gt;=2, ROUNDUP(OU12/HZ12*100, 1),"-"),"-")</f>
        <v>-</v>
      </c>
      <c r="OY12" s="102" t="str">
        <f>IF($A12&lt;=①基本情報と建物情報の入力!$G$20, IF(①基本情報と建物情報の入力!$H34&gt;=3, ROUNDUP(OV12/IA12*100, 1),"-"),"-")</f>
        <v>-</v>
      </c>
      <c r="OZ12" s="99"/>
      <c r="PA12" s="221" t="str">
        <f>IF($A12&lt;=①基本情報と建物情報の入力!$G$20, 0.93,"-")</f>
        <v>-</v>
      </c>
      <c r="PB12" s="222" t="str">
        <f>IF($A12&lt;=①基本情報と建物情報の入力!$G$20, IF(①基本情報と建物情報の入力!$H34&gt;=1, ①基本情報と建物情報の入力!$H$69,"-"),"-")</f>
        <v>-</v>
      </c>
      <c r="PC12" s="218" t="str">
        <f>IF($A12&lt;=①基本情報と建物情報の入力!$G$20, 0.034*1*IC12, "-")</f>
        <v>-</v>
      </c>
      <c r="PD12" s="218" t="str">
        <f>IF($A12&lt;=①基本情報と建物情報の入力!$G$20, 0.034*1*IH12, "-")</f>
        <v>-</v>
      </c>
      <c r="PE12" s="218" t="str">
        <f>IF($A12&lt;=①基本情報と建物情報の入力!$G$20, IF(①基本情報と建物情報の入力!$H34&gt;=1, $PA12*$PB12,"-"),"-")</f>
        <v>-</v>
      </c>
      <c r="PF12" s="218" t="str">
        <f>IF($A12&lt;=①基本情報と建物情報の入力!$G$20, IF(①基本情報と建物情報の入力!$H34&gt;=1, $PA12*$PB12,"-"),"-")</f>
        <v>-</v>
      </c>
      <c r="PG12" s="218" t="str">
        <f>IF($A12&lt;=①基本情報と建物情報の入力!$G$20, IF(①基本情報と建物情報の入力!$H34&gt;=1, $PA12*$PB12,"-"),"-")</f>
        <v>-</v>
      </c>
      <c r="PH12" s="218" t="str">
        <f>IF($A12&lt;=①基本情報と建物情報の入力!$G$20, IF(①基本情報と建物情報の入力!$H34&gt;=1, $PA12*$PB12,"-"),"-")</f>
        <v>-</v>
      </c>
      <c r="PI12" s="218" t="str">
        <f>IF($A12&lt;=①基本情報と建物情報の入力!$G$20, 0.034*1*IK12, "-")</f>
        <v>-</v>
      </c>
      <c r="PJ12" s="218" t="str">
        <f>IF($A12&lt;=①基本情報と建物情報の入力!$G$20, 0.034*1*IE12, "-")</f>
        <v>-</v>
      </c>
      <c r="PK12" s="99"/>
      <c r="PL12" s="218" t="str">
        <f>IF($A12&lt;=①基本情報と建物情報の入力!$G$20, 0.034*1*IM12, "-")</f>
        <v>-</v>
      </c>
      <c r="PM12" s="218" t="str">
        <f>IF($A12&lt;=①基本情報と建物情報の入力!$G$20, 0.034*1*IN12, "-")</f>
        <v>-</v>
      </c>
      <c r="PN12" s="218" t="str">
        <f>IF($A12&lt;=①基本情報と建物情報の入力!$G$20, 0.034*1*IO12, "-")</f>
        <v>-</v>
      </c>
      <c r="PO12" s="218" t="str">
        <f>IF($A12&lt;=①基本情報と建物情報の入力!$G$20, 0.034*1*IP12, "-")</f>
        <v>-</v>
      </c>
      <c r="PP12" s="218" t="str">
        <f>IF($A12&lt;=①基本情報と建物情報の入力!$G$20, 0.034*1*IQ12, "-")</f>
        <v>-</v>
      </c>
      <c r="PQ12" s="218" t="str">
        <f>IF($A12&lt;=①基本情報と建物情報の入力!$G$20, 0.034*1*IR12, "-")</f>
        <v>-</v>
      </c>
      <c r="PR12" s="218" t="str">
        <f>IF($A12&lt;=①基本情報と建物情報の入力!$G$20, 0.034*1*IS12, "-")</f>
        <v>-</v>
      </c>
      <c r="PS12" s="218" t="str">
        <f>IF($A12&lt;=①基本情報と建物情報の入力!$G$20, 0.034*1*IT12, "-")</f>
        <v>-</v>
      </c>
      <c r="PT12" s="218" t="str">
        <f>IF($A12&lt;=①基本情報と建物情報の入力!$G$20, 0.034*1*IU12, "-")</f>
        <v>-</v>
      </c>
      <c r="PU12" s="218" t="str">
        <f>IF($A12&lt;=①基本情報と建物情報の入力!$G$20, 0.034*1*IV12, "-")</f>
        <v>-</v>
      </c>
      <c r="PV12" s="218" t="str">
        <f>IF($A12&lt;=①基本情報と建物情報の入力!$G$20, 0.034*1*IW12, "-")</f>
        <v>-</v>
      </c>
      <c r="PW12" s="99"/>
      <c r="PX12" s="103" t="str">
        <f>IF($A12&lt;=①基本情報と建物情報の入力!$G$20, INDEX(方位係数!$B$21:$I$30, MATCH(PX$4, 方位係数!$A$21:$A$30,0), MATCH(①基本情報と建物情報の入力!$G$13, 方位係数!$B$20:$I$20,0)),"-")</f>
        <v>-</v>
      </c>
      <c r="PY12" s="100" t="str">
        <f>IF($A12&lt;=①基本情報と建物情報の入力!$G$20, INDEX(方位係数!$B$21:$I$30, MATCH(PY$4, 方位係数!$A$21:$A$30,0), MATCH(①基本情報と建物情報の入力!$G$13, 方位係数!$B$20:$I$20,0)),"-")</f>
        <v>-</v>
      </c>
      <c r="PZ12" s="100" t="str">
        <f>IF($A12&lt;=①基本情報と建物情報の入力!$G$20, INDEX(方位係数!$B$21:$I$30, MATCH(PZ$4, 方位係数!$A$21:$A$30,0), MATCH(①基本情報と建物情報の入力!$G$13, 方位係数!$B$20:$I$20,0)),"-")</f>
        <v>-</v>
      </c>
      <c r="QA12" s="100" t="str">
        <f>IF($A12&lt;=①基本情報と建物情報の入力!$G$20, INDEX(方位係数!$B$21:$I$30, MATCH(QA$4, 方位係数!$A$21:$A$30,0), MATCH(①基本情報と建物情報の入力!$G$13, 方位係数!$B$20:$I$20,0)),"-")</f>
        <v>-</v>
      </c>
      <c r="QB12" s="100" t="str">
        <f>IF($A12&lt;=①基本情報と建物情報の入力!$G$20, INDEX(方位係数!$B$21:$I$30, MATCH(QB$4, 方位係数!$A$21:$A$30,0), MATCH(①基本情報と建物情報の入力!$G$13, 方位係数!$B$20:$I$20,0)),"-")</f>
        <v>-</v>
      </c>
      <c r="QC12" s="100" t="str">
        <f>IF($A12&lt;=①基本情報と建物情報の入力!$G$20, INDEX(方位係数!$B$21:$I$30, MATCH(QC$4, 方位係数!$A$21:$A$30,0), MATCH(①基本情報と建物情報の入力!$G$13, 方位係数!$B$20:$I$20,0)),"-")</f>
        <v>-</v>
      </c>
      <c r="QD12" s="99"/>
      <c r="QE12" s="221" t="str">
        <f>IF($A12&lt;=①基本情報と建物情報の入力!$G$20, IF(①基本情報と建物情報の入力!$H34&gt;=1, W12*$QB12*$PC12,"-"),"-")</f>
        <v>-</v>
      </c>
      <c r="QF12" s="218" t="str">
        <f>IF($A12&lt;=①基本情報と建物情報の入力!$G$20, IF(①基本情報と建物情報の入力!$H34&gt;=2, X12*$QB12*$PC12,"-"),"-")</f>
        <v>-</v>
      </c>
      <c r="QG12" s="218" t="str">
        <f>IF($A12&lt;=①基本情報と建物情報の入力!$G$20, IF(①基本情報と建物情報の入力!$H34&gt;=3, Y12*$QB12*$PC12,"-"),"-")</f>
        <v>-</v>
      </c>
      <c r="QH12" s="221" t="str">
        <f>IF($A12&lt;=①基本情報と建物情報の入力!$G$20, IF(①基本情報と建物情報の入力!$H34&gt;=1, (BB12*$PX12+BE12*$PY12+BH12*$PZ12+BK12*$QA12)*$PD12,"-"),"-")</f>
        <v>-</v>
      </c>
      <c r="QI12" s="218" t="str">
        <f>IF($A12&lt;=①基本情報と建物情報の入力!$G$20, IF(①基本情報と建物情報の入力!$H34&gt;=2, (BC12*$PX12+BF12*$PY12+BI12*$PZ12+BL12*$QA12)*$PD12,"-"),"-")</f>
        <v>-</v>
      </c>
      <c r="QJ12" s="222" t="str">
        <f>IF($A12&lt;=①基本情報と建物情報の入力!$G$20, IF(①基本情報と建物情報の入力!$H34&gt;=3, (BD12*$PX12+BG12*$PY12+BJ12*$PZ12+BM12*$QA12)*$PD12,"-"),"-")</f>
        <v>-</v>
      </c>
      <c r="QK12" s="221" t="str">
        <f>IF($A12&lt;=①基本情報と建物情報の入力!$G$20, IF(①基本情報と建物情報の入力!$H34&gt;=1, AD12*$PX12*$PE12+AG12*$PY12*$PF12+AJ12*$PZ12*$PG12+AM12*$QA12*$PH12,"-"),"-")</f>
        <v>-</v>
      </c>
      <c r="QL12" s="218" t="str">
        <f>IF($A12&lt;=①基本情報と建物情報の入力!$G$20, IF(①基本情報と建物情報の入力!$H34&gt;=2, AE12*$PX12*$PE12+AH12*$PY12*$PF12+AK12*$PZ12*$PG12+AN12*$QA12*$PH12,"-"),"-")</f>
        <v>-</v>
      </c>
      <c r="QM12" s="222" t="str">
        <f>IF($A12&lt;=①基本情報と建物情報の入力!$G$20, IF(①基本情報と建物情報の入力!$H34&gt;=3, AF12*$PX12*$PE12+AI12*$PY12*$PF12+AL12*$PZ12*$PG12+AO12*$QA12*$PH12,"-"),"-")</f>
        <v>-</v>
      </c>
      <c r="QN12" s="221" t="str">
        <f>IF($A12&lt;=①基本情報と建物情報の入力!$G$20, IF(①基本情報と建物情報の入力!$H34&gt;=1, (AP12*PX12+AS12*PY12+AV12*PZ12+AY12*$QA12)*$PI12,"-"),"-")</f>
        <v>-</v>
      </c>
      <c r="QO12" s="218" t="str">
        <f>IF($A12&lt;=①基本情報と建物情報の入力!$G$20, IF(①基本情報と建物情報の入力!$H34&gt;=2, (AQ12*PX12+AT12*PY12+AW12*PZ12+AZ12*$QA12)*$PI12,"-"),"-")</f>
        <v>-</v>
      </c>
      <c r="QP12" s="222" t="str">
        <f>IF($A12&lt;=①基本情報と建物情報の入力!$G$20, IF(①基本情報と建物情報の入力!$H34&gt;=3, (AR12*PX12+AU12*PY12+AX12*PZ12+BA12*$QA12)*$PI12,"-"),"-")</f>
        <v>-</v>
      </c>
      <c r="QQ12" s="221" t="str">
        <f>IF($A12&lt;=①基本情報と建物情報の入力!$G$20, IF(①基本情報と建物情報の入力!$H34&gt;=1, Z12*$QC12*$PJ12,"-"),"-")</f>
        <v>-</v>
      </c>
      <c r="QR12" s="218" t="str">
        <f>IF($A12&lt;=①基本情報と建物情報の入力!$G$20, IF(①基本情報と建物情報の入力!$H34&gt;=2, AA12*$QC12*$PJ12,"-"),"-")</f>
        <v>-</v>
      </c>
      <c r="QS12" s="222" t="str">
        <f>IF($A12&lt;=①基本情報と建物情報の入力!$G$20, IF(①基本情報と建物情報の入力!$H34&gt;=3, AB12*$QC12*$PJ12,"-"),"-")</f>
        <v>-</v>
      </c>
      <c r="QT12" s="99"/>
      <c r="QU12" s="221" t="str">
        <f>IF($A12&lt;=①基本情報と建物情報の入力!$G$20, IF(①基本情報と建物情報の入力!$H34&gt;=1, (CJ12*($QB12+$PX12)/2+CM12*($QB12+$PY12)/2+CP12*($QB12+$PZ12)/2+CS12*($QB12+$QA12)/2)*$PL12,"-"),"-")</f>
        <v>-</v>
      </c>
      <c r="QV12" s="218" t="str">
        <f>IF($A12&lt;=①基本情報と建物情報の入力!$G$20, IF(①基本情報と建物情報の入力!$H34&gt;=2, (CK12*($QB12+$PX12)/2+CN12*($QB12+$PY12)/2+CQ12*($QB12+$PZ12)/2+CT12*($QB12+$QA12)/2)*$PL12,"-"),"-")</f>
        <v>-</v>
      </c>
      <c r="QW12" s="222" t="str">
        <f>IF($A12&lt;=①基本情報と建物情報の入力!$G$20, IF(①基本情報と建物情報の入力!$H34&gt;=3, (CL12*($QB12+$PX12)/2+CO12*($QB12+$PY12)/2+CR12*($QB12+$PZ12)/2+CU12*($QB12+$QA12)/2)*$PL12,"-"),"-")</f>
        <v>-</v>
      </c>
      <c r="QX12" s="221" t="str">
        <f>IF($A12&lt;=①基本情報と建物情報の入力!$G$20, IF(①基本情報と建物情報の入力!$H34&gt;=1, (CV12*($QB12+$PX12)/2+CY12*($QB12+$PX12)/2)*$PM12/2,"-"),"-")</f>
        <v>-</v>
      </c>
      <c r="QY12" s="218" t="str">
        <f>IF($A12&lt;=①基本情報と建物情報の入力!$G$20, IF(①基本情報と建物情報の入力!$H34&gt;=2, (CW12*($QB12+$PX12)/2+CZ12*($QB12+$PX12)/2)*$PM12/2,"-"),"-")</f>
        <v>-</v>
      </c>
      <c r="QZ12" s="222" t="str">
        <f>IF($A12&lt;=①基本情報と建物情報の入力!$G$20, IF(①基本情報と建物情報の入力!$H34&gt;=3, (CX12*($QB12+$PX12)/2+DA12*($QB12+$PX12)/2)*$PM12/2,"-"),"-")</f>
        <v>-</v>
      </c>
      <c r="RA12" s="221" t="str">
        <f>IF($A12&lt;=①基本情報と建物情報の入力!$G$20, IF(①基本情報と建物情報の入力!$H34&gt;=1, (DB12+DE12)*$QB12*$PN12/2 + (DH12+DK12)*$QB12*$PN12,"-"),"-")</f>
        <v>-</v>
      </c>
      <c r="RB12" s="218" t="str">
        <f>IF($A12&lt;=①基本情報と建物情報の入力!$G$20, IF(①基本情報と建物情報の入力!$H34&gt;=2, (DC12+DF12)*$QB12*$PN12/2 + (DI12+DL12)*$QB12*$PN12,"-"),"-")</f>
        <v>-</v>
      </c>
      <c r="RC12" s="222" t="str">
        <f>IF($A12&lt;=①基本情報と建物情報の入力!$G$20, IF(①基本情報と建物情報の入力!$H34&gt;=3, (DD12+DG12)*$QB12*$PN12/2 + (DJ12+DM12)*$QB12*$PN12,"-"),"-")</f>
        <v>-</v>
      </c>
      <c r="RD12" s="221" t="str">
        <f>IF($A12&lt;=①基本情報と建物情報の入力!$G$20, IF(①基本情報と建物情報の入力!$H34&gt;=1, (DN12*($PX12+$PY12)/2 +DW12*($QA12+$PX12)/2 + DQ12*($PY12+$PZ12)/2 + DT12*($PZ12+$QA12)/2)*$PO12,"-"),"-")</f>
        <v>-</v>
      </c>
      <c r="RE12" s="218" t="str">
        <f>IF($A12&lt;=①基本情報と建物情報の入力!$G$20, IF(①基本情報と建物情報の入力!$H34&gt;=2, (DO12*($PX12+$PY12)/2 +DX12*($QA12+$PX12)/2 + DR12*($PY12+$PZ12)/2 + DU12*($PZ12+$QA12)/2)*$PO12,"-"),"-")</f>
        <v>-</v>
      </c>
      <c r="RF12" s="222" t="str">
        <f>IF($A12&lt;=①基本情報と建物情報の入力!$G$20, IF(①基本情報と建物情報の入力!$H34&gt;=3, (DP12*($PX12+$PY12)/2 +DY12*($QA12+$PX12)/2 + DS12*($PY12+$PZ12)/2 + DV12*($PZ12+$QA12)/2)*$PO12,"-"),"-")</f>
        <v>-</v>
      </c>
      <c r="RG12" s="221" t="str">
        <f>IF($A12&lt;=①基本情報と建物情報の入力!$G$20, IF(①基本情報と建物情報の入力!$H34&gt;=1, ((DZ12+EC12)*$PX12+(EF12+EI12)*$PZ12)*$PP12/2 + (EL12*$PX12+EO12*$PY12+ER12*$PZ12+EU12*$QA12)*$PP12,"-"),"-")</f>
        <v>-</v>
      </c>
      <c r="RH12" s="218" t="str">
        <f>IF($A12&lt;=①基本情報と建物情報の入力!$G$20, IF(①基本情報と建物情報の入力!$H34&gt;=2, ((EA12+ED12)*$PX12+(EG12+EJ12)*$PZ12)*$PP12/2 + (EM12*$PX12+EP12*$PY12+ES12*$PZ12+EV12*$QA12)*$PP12,"-"),"-")</f>
        <v>-</v>
      </c>
      <c r="RI12" s="222" t="str">
        <f>IF($A12&lt;=①基本情報と建物情報の入力!$G$20, IF(①基本情報と建物情報の入力!$H34&gt;=3, ((EB12+EE12)*$PX12+(EH12+EK12)*$PZ12)*$PP12/2 + (EN12*$PX12+EQ12*$PY12+ET12*$PZ12+EW12*$QA12)*$PP12,"-"),"-")</f>
        <v>-</v>
      </c>
      <c r="RJ12" s="221" t="str">
        <f>IF($A12&lt;=①基本情報と建物情報の入力!$G$20, IF(①基本情報と建物情報の入力!$H34&gt;=1, ((EX12+FA12)*$PX12+(FD12+FG12)*$PY12+ (FJ12+FM12)*$PZ12 +(FP12+FS12)*$QA12)*$PQ12/2,"-"),"-")</f>
        <v>-</v>
      </c>
      <c r="RK12" s="218" t="str">
        <f>IF($A12&lt;=①基本情報と建物情報の入力!$G$20, IF(①基本情報と建物情報の入力!$H34&gt;=2, ((EY12+FB12)*$PX12+(FE12+FH12)*$PY12+ (FK12+FN12)*$PZ12 +(FQ12+FT12)*$QA12)*$PQ12/2,"-"),"-")</f>
        <v>-</v>
      </c>
      <c r="RL12" s="222" t="str">
        <f>IF($A12&lt;=①基本情報と建物情報の入力!$G$20, IF(①基本情報と建物情報の入力!$H34&gt;=3, ((EZ12+FC12)*$PX12+(FF12+FI12)*$PY12+ (FL12+FO12)*$PZ12 +(FR12+FU12)*$QA12)*$PQ12/2,"-"),"-")</f>
        <v>-</v>
      </c>
      <c r="RM12" s="221" t="str">
        <f>IF($A12&lt;=①基本情報と建物情報の入力!$G$20, IF(①基本情報と建物情報の入力!$H34&gt;=1, (FV12*$PX12/2+FY12*$PY12/2+GB12*$PZ12/2+GE12*$QA12/2)*$PR12,"-"),"-")</f>
        <v>-</v>
      </c>
      <c r="RN12" s="218" t="str">
        <f>IF($A12&lt;=①基本情報と建物情報の入力!$G$20, IF(①基本情報と建物情報の入力!$H34&gt;=2, (FW12*$PX12/2+FZ12*$PY12/2+GC12*$PZ12/2+GF12*$QA12/2)*$PR12,"-"),"-")</f>
        <v>-</v>
      </c>
      <c r="RO12" s="222" t="str">
        <f>IF($A12&lt;=①基本情報と建物情報の入力!$G$20, IF(①基本情報と建物情報の入力!$H34&gt;=3, (FX12*$PX12/2+GA12*$PY12/2+GD12*$PZ12/2+GG12*$QA12/2)*$PR12,"-"),"-")</f>
        <v>-</v>
      </c>
      <c r="RP12" s="221" t="str">
        <f>IF($A12&lt;=①基本情報と建物情報の入力!$G$20, IF(①基本情報と建物情報の入力!$H34&gt;=1, (GH12*($PX12+$QC12)/2+GK12*($PY12+$QC12)/2+GN12*($PZ12+$QC12)/2+GQ12*($QA12+$QC12)/2)*$PS12,"-"),"-")</f>
        <v>-</v>
      </c>
      <c r="RQ12" s="218" t="str">
        <f>IF($A12&lt;=①基本情報と建物情報の入力!$G$20, IF(①基本情報と建物情報の入力!$H34&gt;=2, (GI12*($PX12+$QC12)/2+GL12*($PY12+$QC12)/2+GO12*($PZ12+$QC12)/2+GR12*($QA12+$QC12)/2)*$PS12,"-"),"-")</f>
        <v>-</v>
      </c>
      <c r="RR12" s="222" t="str">
        <f>IF($A12&lt;=①基本情報と建物情報の入力!$G$20, IF(①基本情報と建物情報の入力!$H34&gt;=3, (GJ12*($PX12+$QC12)/2+GM12*($PY12+$QC12)/2+GP12*($PZ12+$QC12)/2+GS12*($QA12+$QC12)/2)*$PS12,"-"),"-")</f>
        <v>-</v>
      </c>
      <c r="RS12" s="221" t="str">
        <f>IF($A12&lt;=①基本情報と建物情報の入力!$G$20, IF(①基本情報と建物情報の入力!$H34&gt;=1, (GT12+GW12)*($PX12+$QC12)/2*$PT12/2,"-"),"-")</f>
        <v>-</v>
      </c>
      <c r="RT12" s="218" t="str">
        <f>IF($A12&lt;=①基本情報と建物情報の入力!$G$20, IF(①基本情報と建物情報の入力!$H34&gt;=2, (GU12+GX12)*($PX12+$QC12)/2*$PT12/2,"-"),"-")</f>
        <v>-</v>
      </c>
      <c r="RU12" s="222" t="str">
        <f>IF($A12&lt;=①基本情報と建物情報の入力!$G$20, IF(①基本情報と建物情報の入力!$H34&gt;=3, (GV12+GY12)*($PX12+$QC12)/2*$PT12/2,"-"),"-")</f>
        <v>-</v>
      </c>
      <c r="RV12" s="221" t="str">
        <f>IF($A12&lt;=①基本情報と建物情報の入力!$G$20, IF(①基本情報と建物情報の入力!$H34&gt;=1, (HL12+HO12)*$QC12*$PV12/2 + (HR12+HU12)*$QC12*$PV12,"-"),"-")</f>
        <v>-</v>
      </c>
      <c r="RW12" s="218" t="str">
        <f>IF($A12&lt;=①基本情報と建物情報の入力!$G$20, IF(①基本情報と建物情報の入力!$H34&gt;=2, (HM12+HP12)*$QC12*$PV12/2 + (HS12+HV12)*$QC12*$PV12,"-"),"-")</f>
        <v>-</v>
      </c>
      <c r="RX12" s="222" t="str">
        <f>IF($A12&lt;=①基本情報と建物情報の入力!$G$20, IF(①基本情報と建物情報の入力!$H34&gt;=3, (HN12+HQ12)*$QC12*$PV12/2 + (HT12+HW12)*$QC12*$PV12,"-"),"-")</f>
        <v>-</v>
      </c>
      <c r="RY12" s="96" t="str">
        <f>IF($A12&lt;=①基本情報と建物情報の入力!$G$20, IF(①基本情報と建物情報の入力!$H34&gt;=1, SUM(QE12,QH12,QK12,QN12,QQ12)+SUM(QU12,QX12,RA12,RD12,RG12,RJ12,RM12,RP12,RS12,RV12), "-"), "-")</f>
        <v>-</v>
      </c>
      <c r="RZ12" s="96" t="str">
        <f>IF($A12&lt;=①基本情報と建物情報の入力!$G$20, IF(①基本情報と建物情報の入力!$H34&gt;=2, SUM(QF12,QI12,QL12,QO12,QR12)+SUM(QV12,QY12,RB12,RE12,RH12,RK12,RN12,RQ12,RT12,RW12), "-"), "-")</f>
        <v>-</v>
      </c>
      <c r="SA12" s="96" t="str">
        <f>IF($A12&lt;=①基本情報と建物情報の入力!$G$20, IF(①基本情報と建物情報の入力!$H34&gt;=3, SUM(QG12,QJ12,QM12,QP12,QS12)+SUM(QW12,QZ12,RC12,RF12,RI12,RL12,RO12,RR12,RU12,RX12), "-"), "-")</f>
        <v>-</v>
      </c>
      <c r="SB12" s="101" t="str">
        <f>IF($A12&lt;=①基本情報と建物情報の入力!$G$20, IF(①基本情報と建物情報の入力!$H34&gt;=1, ROUNDUP(RY12/HY12*100,1),"-"),"-")</f>
        <v>-</v>
      </c>
      <c r="SC12" s="102" t="str">
        <f>IF($A12&lt;=①基本情報と建物情報の入力!$G$20, IF(①基本情報と建物情報の入力!$H34&gt;=2,ROUNDUP(RZ12/HZ12*100,1),"-"),"-")</f>
        <v>-</v>
      </c>
      <c r="SD12" s="104" t="str">
        <f>IF($A12&lt;=①基本情報と建物情報の入力!$G$20, IF(①基本情報と建物情報の入力!$H34&gt;=3, ROUNDUP(SA12/IA12*100,1),"-"),"-")</f>
        <v>-</v>
      </c>
      <c r="SE12" s="99"/>
      <c r="SF12" s="132" t="str">
        <f>IF($A12&lt;=①基本情報と建物情報の入力!$G$20, IF(①基本情報と建物情報の入力!$H34&gt;=1, 1,"-"), "-")</f>
        <v>-</v>
      </c>
      <c r="SG12" s="133" t="str">
        <f>IF($A12&lt;=①基本情報と建物情報の入力!$G$20, IF(①基本情報と建物情報の入力!$H34&gt;=2, 1,"-"), "-")</f>
        <v>-</v>
      </c>
      <c r="SH12" s="134" t="str">
        <f>IF($A12&lt;=①基本情報と建物情報の入力!$G$20, IF(①基本情報と建物情報の入力!$H34&gt;=3, ①基本情報と建物情報の入力!$H34-2,"-"), "-")</f>
        <v>-</v>
      </c>
      <c r="SI12" s="97" t="str">
        <f>IF($A12&lt;=①基本情報と建物情報の入力!$G$20, IF(①基本情報と建物情報の入力!$H34&gt;=1, HY12*SF12, "-"),"-")</f>
        <v>-</v>
      </c>
      <c r="SJ12" s="96" t="str">
        <f>IF($A12&lt;=①基本情報と建物情報の入力!$G$20, IF(①基本情報と建物情報の入力!$H34&gt;=2, HZ12*SG12, "-"),"-")</f>
        <v>-</v>
      </c>
      <c r="SK12" s="98" t="str">
        <f>IF($A12&lt;=①基本情報と建物情報の入力!$G$20, IF(①基本情報と建物情報の入力!$H34&gt;=3, IA12*SH12, "-"),"-")</f>
        <v>-</v>
      </c>
      <c r="SL12" s="97" t="str">
        <f>IF($A12&lt;=①基本情報と建物情報の入力!$G$20, IF(①基本情報と建物情報の入力!$H34&gt;=1,  LN12*SF12, "-"),"-")</f>
        <v>-</v>
      </c>
      <c r="SM12" s="96" t="str">
        <f>IF($A12&lt;=①基本情報と建物情報の入力!$G$20, IF(①基本情報と建物情報の入力!$H34&gt;=2,  LO12*SG12, "-"),"-")</f>
        <v>-</v>
      </c>
      <c r="SN12" s="98" t="str">
        <f>IF($A12&lt;=①基本情報と建物情報の入力!$G$20, IF(①基本情報と建物情報の入力!$H34&gt;=3,  LP12*SH12, "-"),"-")</f>
        <v>-</v>
      </c>
      <c r="SO12" s="97" t="str">
        <f>IF($A12&lt;=①基本情報と建物情報の入力!$G$20, IF(①基本情報と建物情報の入力!$H34&gt;=1,  RY12*SF12, "-"),"-")</f>
        <v>-</v>
      </c>
      <c r="SP12" s="96" t="str">
        <f>IF($A12&lt;=①基本情報と建物情報の入力!$G$20, IF(①基本情報と建物情報の入力!$H34&gt;=2,  RZ12*SG12, "-"),"-")</f>
        <v>-</v>
      </c>
      <c r="SQ12" s="98" t="str">
        <f>IF($A12&lt;=①基本情報と建物情報の入力!$G$20, IF(①基本情報と建物情報の入力!$H34&gt;=3,  SA12*SH12, "-"),"-")</f>
        <v>-</v>
      </c>
      <c r="SR12" s="105"/>
      <c r="SS12" s="105"/>
      <c r="ST12" s="99"/>
      <c r="SU12" s="132" t="str">
        <f>IF($A12&lt;=①基本情報と建物情報の入力!$G$20,IF(①基本情報と建物情報の入力!$H34&gt;=1,③一次エネルギー消費量の計算結果!E30-③一次エネルギー消費量の計算結果!F30,"-"),"-")</f>
        <v>-</v>
      </c>
      <c r="SV12" s="133" t="str">
        <f>IF($A12&lt;=①基本情報と建物情報の入力!$G$20,IF(①基本情報と建物情報の入力!$H34&gt;=2,③一次エネルギー消費量の計算結果!E31-③一次エネルギー消費量の計算結果!F31,"-"),"-")</f>
        <v>-</v>
      </c>
      <c r="SW12" s="134" t="str">
        <f>IF($A12&lt;=①基本情報と建物情報の入力!$G$20,IF(①基本情報と建物情報の入力!$H34&gt;=3,③一次エネルギー消費量の計算結果!E32-③一次エネルギー消費量の計算結果!F32,"-"),"-")</f>
        <v>-</v>
      </c>
      <c r="SX12" s="132" t="str">
        <f>IF($A12&lt;=①基本情報と建物情報の入力!$G$20,IF(①基本情報と建物情報の入力!$H34&gt;=1,③一次エネルギー消費量の計算結果!G30-③一次エネルギー消費量の計算結果!H30,"-"),"-")</f>
        <v>-</v>
      </c>
      <c r="SY12" s="133" t="str">
        <f>IF($A12&lt;=①基本情報と建物情報の入力!$G$20,IF(①基本情報と建物情報の入力!$H34&gt;=2,③一次エネルギー消費量の計算結果!G31-③一次エネルギー消費量の計算結果!H31,"-"),"-")</f>
        <v>-</v>
      </c>
      <c r="SZ12" s="134" t="str">
        <f>IF($A12&lt;=①基本情報と建物情報の入力!$G$20,IF(①基本情報と建物情報の入力!$H34&gt;=3,③一次エネルギー消費量の計算結果!G32-③一次エネルギー消費量の計算結果!H32,"-"),"-")</f>
        <v>-</v>
      </c>
      <c r="TA12" s="132" t="str">
        <f>IF($A12&lt;=①基本情報と建物情報の入力!$G$20, IF(①基本情報と建物情報の入力!$H34&gt;=1,SU12*SF12,"-"), "-")</f>
        <v>-</v>
      </c>
      <c r="TB12" s="133" t="str">
        <f>IF($A12&lt;=①基本情報と建物情報の入力!$G$20, IF(①基本情報と建物情報の入力!$H34&gt;=2,SV12*SG12,"-"), "-")</f>
        <v>-</v>
      </c>
      <c r="TC12" s="134" t="str">
        <f>IF($A12&lt;=①基本情報と建物情報の入力!$G$20, IF(①基本情報と建物情報の入力!$H34&gt;=3,SW12*SH12,"-"), "-")</f>
        <v>-</v>
      </c>
      <c r="TD12" s="132" t="str">
        <f>IF($A12&lt;=①基本情報と建物情報の入力!$G$20, IF(①基本情報と建物情報の入力!$H34&gt;=1,SX12*SF12,"-"), "-")</f>
        <v>-</v>
      </c>
      <c r="TE12" s="133" t="str">
        <f>IF($A12&lt;=①基本情報と建物情報の入力!$G$20, IF(①基本情報と建物情報の入力!$H34&gt;=2,SY12*SG12,"-"), "-")</f>
        <v>-</v>
      </c>
      <c r="TF12" s="133" t="str">
        <f>IF($A12&lt;=①基本情報と建物情報の入力!$G$20, IF(①基本情報と建物情報の入力!$H34&gt;=3,SZ12*SH12,"-"), "-")</f>
        <v>-</v>
      </c>
      <c r="TG12" s="105"/>
      <c r="TH12" s="105"/>
    </row>
    <row r="13" spans="1:528" s="16" customFormat="1" x14ac:dyDescent="0.45">
      <c r="A13" s="17">
        <f t="shared" si="0"/>
        <v>7</v>
      </c>
      <c r="B13" s="93" t="s">
        <v>65</v>
      </c>
      <c r="C13" s="16" t="str">
        <f>IF(A13&lt;=①基本情報と建物情報の入力!$G$20, ①基本情報と建物情報の入力!$G$19/①基本情報と建物情報の入力!$G$20, "-")</f>
        <v>-</v>
      </c>
      <c r="D13" s="16" t="str">
        <f>IF(A13&lt;=①基本情報と建物情報の入力!$G$20, IF(①基本情報と建物情報の入力!H35&gt;=1, (①基本情報と建物情報の入力!$D35+SQRT(①基本情報と建物情報の入力!$D35^2-16*①基本情報と建物情報の入力!$C35))/4, "-"), "-")</f>
        <v>-</v>
      </c>
      <c r="E13" s="16" t="str">
        <f>IF(A13&lt;=①基本情報と建物情報の入力!$G$20, IF(①基本情報と建物情報の入力!H35&gt;=1, (①基本情報と建物情報の入力!$D35-SQRT(①基本情報と建物情報の入力!$D35^2-16*①基本情報と建物情報の入力!$C35))/4, "-"), "-")</f>
        <v>-</v>
      </c>
      <c r="F13" s="16" t="str">
        <f>IF(A13&lt;=①基本情報と建物情報の入力!$G$20, IF(①基本情報と建物情報の入力!H35&gt;=1, IF(A13=①基本情報と建物情報の入力!$G$20, ①基本情報と建物情報の入力!$C35, ①基本情報と建物情報の入力!G35), "-"), "-")</f>
        <v>-</v>
      </c>
      <c r="G13" s="16" t="str">
        <f>IF(A13&lt;=①基本情報と建物情報の入力!$G$20, IF(①基本情報と建物情報の入力!H35&gt;=1, IF(A13=1, 0, ①基本情報と建物情報の入力!F35), "-"), "-")</f>
        <v>-</v>
      </c>
      <c r="H13" s="16" t="str">
        <f>IF(A13&lt;=①基本情報と建物情報の入力!$G$20, IF(①基本情報と建物情報の入力!H35&gt;=1, IF(A13=1, 0, ①基本情報と建物情報の入力!C35-G13), "-"), "-")</f>
        <v>-</v>
      </c>
      <c r="I13" s="16" t="str">
        <f>IF(A13&lt;=①基本情報と建物情報の入力!$G$20, IF(①基本情報と建物情報の入力!H35&gt;=1, IF(A13=1, ①基本情報と建物情報の入力!C35, 0), "-"), "-")</f>
        <v>-</v>
      </c>
      <c r="J13" s="23" t="str">
        <f>IF(A13&lt;=①基本情報と建物情報の入力!$G$20,IF(①基本情報と建物情報の入力!H35&gt;=1, ①基本情報と建物情報の入力!$E35*(1-(0.24/①基本情報と建物情報の入力!$H35))*0.64,"-"), "-")</f>
        <v>-</v>
      </c>
      <c r="K13" s="16" t="str">
        <f>IF(A13&lt;=①基本情報と建物情報の入力!$G$20,IF(①基本情報と建物情報の入力!H35&gt;=1,①基本情報と建物情報の入力!$E35*0.12/①基本情報と建物情報の入力!$H35,"-"), "-")</f>
        <v>-</v>
      </c>
      <c r="L13" s="16" t="str">
        <f>IF(A13&lt;=①基本情報と建物情報の入力!$G$20,IF(①基本情報と建物情報の入力!H35&gt;=1,①基本情報と建物情報の入力!$E35*(1-(0.24/①基本情報と建物情報の入力!$H35))*0.36,"-"), "-")</f>
        <v>-</v>
      </c>
      <c r="M13" s="24" t="str">
        <f>IF(A13&lt;=①基本情報と建物情報の入力!$G$20,IF(①基本情報と建物情報の入力!H35&gt;=1,①基本情報と建物情報の入力!$E35*0.12/①基本情報と建物情報の入力!$H35,"-"), "-")</f>
        <v>-</v>
      </c>
      <c r="N13" s="23" t="str">
        <f>IF(A13&lt;=①基本情報と建物情報の入力!$G$20, IF(①基本情報と建物情報の入力!H35&gt;=1,①基本情報と建物情報の入力!C35/①基本情報と建物情報の入力!H35, "-"), "-")</f>
        <v>-</v>
      </c>
      <c r="O13" s="16" t="str">
        <f>IF(A13&lt;=①基本情報と建物情報の入力!$G$20, IF(①基本情報と建物情報の入力!H35&gt;=2, ①基本情報と建物情報の入力!C35/①基本情報と建物情報の入力!H35, "-"),"-")</f>
        <v>-</v>
      </c>
      <c r="P13" s="24" t="str">
        <f>IF(A13&lt;=①基本情報と建物情報の入力!$G$20, IF(①基本情報と建物情報の入力!H35&gt;=3, ①基本情報と建物情報の入力!C35/①基本情報と建物情報の入力!H35, "-"),"-")</f>
        <v>-</v>
      </c>
      <c r="Q13" s="23" t="str">
        <f>IF($A13&lt;=①基本情報と建物情報の入力!$G$20, IF(①基本情報と建物情報の入力!$H35&gt;=1, IF(①基本情報と建物情報の入力!$I35="有り", N13*室面積の比率!$B$4, N13*室面積の比率!$B$5),"-"), "-")</f>
        <v>-</v>
      </c>
      <c r="R13" s="16" t="str">
        <f>IF($A13&lt;=①基本情報と建物情報の入力!$G$20, IF(①基本情報と建物情報の入力!$H35&gt;=2, IF(①基本情報と建物情報の入力!$I35="有り", O13*室面積の比率!$B$4, O13*室面積の比率!$B$5),"-"), "-")</f>
        <v>-</v>
      </c>
      <c r="S13" s="24" t="str">
        <f>IF($A13&lt;=①基本情報と建物情報の入力!$G$20, IF(①基本情報と建物情報の入力!$H35&gt;=3, IF(①基本情報と建物情報の入力!$I35="有り", P13*室面積の比率!$B$4, P13*室面積の比率!$B$5),"-"), "-")</f>
        <v>-</v>
      </c>
      <c r="T13" s="23" t="str">
        <f>IF($A13&lt;=①基本情報と建物情報の入力!$G$20, IF(①基本情報と建物情報の入力!$H35&gt;=1, IF(①基本情報と建物情報の入力!$I35="有り", N13*室面積の比率!$C$4, 0),"-"), "-")</f>
        <v>-</v>
      </c>
      <c r="U13" s="16" t="str">
        <f>IF($A13&lt;=①基本情報と建物情報の入力!$G$20, IF(①基本情報と建物情報の入力!$H35&gt;=2, IF(①基本情報と建物情報の入力!$I35="有り", O13*室面積の比率!$C$4, 0),"-"), "-")</f>
        <v>-</v>
      </c>
      <c r="V13" s="24" t="str">
        <f>IF($A13&lt;=①基本情報と建物情報の入力!$G$20, IF(①基本情報と建物情報の入力!$H35&gt;=3, IF(①基本情報と建物情報の入力!$I35="有り", P13*室面積の比率!$C$4, 0),"-"), "-")</f>
        <v>-</v>
      </c>
      <c r="W13" s="23" t="str">
        <f>IF(A13&lt;=①基本情報と建物情報の入力!$G$20, IF(①基本情報と建物情報の入力!H35&gt;=1, F13/①基本情報と建物情報の入力!H35, "-"),"-")</f>
        <v>-</v>
      </c>
      <c r="X13" s="16" t="str">
        <f>IF(A13&lt;=①基本情報と建物情報の入力!$G$20, IF(①基本情報と建物情報の入力!H35&gt;=2, F13/①基本情報と建物情報の入力!H35, "-"),"-")</f>
        <v>-</v>
      </c>
      <c r="Y13" s="24" t="str">
        <f>IF(A13&lt;=①基本情報と建物情報の入力!$G$20, IF(①基本情報と建物情報の入力!H35&gt;=3, F13/①基本情報と建物情報の入力!H35, "-"),"-")</f>
        <v>-</v>
      </c>
      <c r="Z13" s="23" t="str">
        <f>IF(A13&lt;=①基本情報と建物情報の入力!$G$20, IF(①基本情報と建物情報の入力!H35&gt;=1, G13/①基本情報と建物情報の入力!H35, "-"),"-")</f>
        <v>-</v>
      </c>
      <c r="AA13" s="16" t="str">
        <f>IF(A13&lt;=①基本情報と建物情報の入力!$G$20, IF(①基本情報と建物情報の入力!H35&gt;=2, G13/①基本情報と建物情報の入力!H35, "-"),"-")</f>
        <v>-</v>
      </c>
      <c r="AB13" s="24" t="str">
        <f>IF(A13&lt;=①基本情報と建物情報の入力!$G$20, IF(①基本情報と建物情報の入力!H35&gt;=3, G13/①基本情報と建物情報の入力!H35, "-"),"-")</f>
        <v>-</v>
      </c>
      <c r="AC13" s="69"/>
      <c r="AD13" s="23" t="str">
        <f>IF(A13&lt;=①基本情報と建物情報の入力!$G$20, IF(①基本情報と建物情報の入力!H35&gt;=1,J13/①基本情報と建物情報の入力!H35,"-"), "-")</f>
        <v>-</v>
      </c>
      <c r="AE13" s="16" t="str">
        <f>IF(A13&lt;=①基本情報と建物情報の入力!$G$20, IF(①基本情報と建物情報の入力!H35&gt;=2,J13/①基本情報と建物情報の入力!H35,"-"), "-")</f>
        <v>-</v>
      </c>
      <c r="AF13" s="24" t="str">
        <f>IF(A13&lt;=①基本情報と建物情報の入力!$G$20, IF(①基本情報と建物情報の入力!H35&gt;=3,J13/①基本情報と建物情報の入力!H35,"-"), "-")</f>
        <v>-</v>
      </c>
      <c r="AG13" s="23" t="str">
        <f>IF(A13&lt;=①基本情報と建物情報の入力!$G$20,IF(①基本情報と建物情報の入力!H35&gt;=1,K13,"-"), "-")</f>
        <v>-</v>
      </c>
      <c r="AH13" s="16" t="str">
        <f>IF(A13&lt;=①基本情報と建物情報の入力!$G$20,IF(①基本情報と建物情報の入力!H35&gt;=2,0,"-"), "-")</f>
        <v>-</v>
      </c>
      <c r="AI13" s="24" t="str">
        <f>IF(A13&lt;=①基本情報と建物情報の入力!$G$20,IF(①基本情報と建物情報の入力!H35&gt;=3,0,"-"), "-")</f>
        <v>-</v>
      </c>
      <c r="AJ13" s="16" t="str">
        <f>IF(A13&lt;=①基本情報と建物情報の入力!$G$20, IF(①基本情報と建物情報の入力!H35&gt;=1,L13/①基本情報と建物情報の入力!H35,"-"), "-")</f>
        <v>-</v>
      </c>
      <c r="AK13" s="16" t="str">
        <f>IF(A13&lt;=①基本情報と建物情報の入力!$G$20, IF(①基本情報と建物情報の入力!H35&gt;=2,L13/①基本情報と建物情報の入力!H35,"-"), "-")</f>
        <v>-</v>
      </c>
      <c r="AL13" s="16" t="str">
        <f>IF(A13&lt;=①基本情報と建物情報の入力!$G$20, IF(①基本情報と建物情報の入力!H35&gt;=3,L13/①基本情報と建物情報の入力!H35,"-"), "-")</f>
        <v>-</v>
      </c>
      <c r="AM13" s="23" t="str">
        <f>IF(A13&lt;=①基本情報と建物情報の入力!$G$20,IF(①基本情報と建物情報の入力!H35&gt;=1,IF(①基本情報と建物情報の入力!H35=1, M13,0), "-"),"-")</f>
        <v>-</v>
      </c>
      <c r="AN13" s="16" t="str">
        <f>IF(A13&lt;=①基本情報と建物情報の入力!$G$20, IF(①基本情報と建物情報の入力!H35&gt;=2, M13, "-"), "-")</f>
        <v>-</v>
      </c>
      <c r="AO13" s="24" t="str">
        <f>IF(A13&lt;=①基本情報と建物情報の入力!$G$20,IF(①基本情報と建物情報の入力!H35&gt;=3, 0, "-"),"-")</f>
        <v>-</v>
      </c>
      <c r="AP13" s="23" t="str">
        <f>IF(A13&lt;=①基本情報と建物情報の入力!$G$20,IF(①基本情報と建物情報の入力!H35&gt;=1,0,"-"), "-")</f>
        <v>-</v>
      </c>
      <c r="AQ13" s="16" t="str">
        <f>IF(A13&lt;=①基本情報と建物情報の入力!$G$20,IF(①基本情報と建物情報の入力!H35&gt;=2,0,"-"), "-")</f>
        <v>-</v>
      </c>
      <c r="AR13" s="24" t="str">
        <f>IF(A13&lt;=①基本情報と建物情報の入力!$G$20,IF(①基本情報と建物情報の入力!H35&gt;=3,0,"-"), "-")</f>
        <v>-</v>
      </c>
      <c r="AS13" s="23" t="str">
        <f>IF(A13&lt;=①基本情報と建物情報の入力!$G$20,IF(①基本情報と建物情報の入力!H35&gt;=1,0,"-"), "-")</f>
        <v>-</v>
      </c>
      <c r="AT13" s="16" t="str">
        <f>IF(A13&lt;=①基本情報と建物情報の入力!$G$20,IF(①基本情報と建物情報の入力!H35&gt;=2,0,"-"), "-")</f>
        <v>-</v>
      </c>
      <c r="AU13" s="24" t="str">
        <f>IF(A13&lt;=①基本情報と建物情報の入力!$G$20,IF(①基本情報と建物情報の入力!H35&gt;=3,0,"-"), "-")</f>
        <v>-</v>
      </c>
      <c r="AV13" s="23" t="str">
        <f>IF(A13&lt;=①基本情報と建物情報の入力!$G$20,IF(①基本情報と建物情報の入力!H35&gt;=1,1.6,"-"), "-")</f>
        <v>-</v>
      </c>
      <c r="AW13" s="16" t="str">
        <f>IF(A13&lt;=①基本情報と建物情報の入力!$G$20,IF(①基本情報と建物情報の入力!H35&gt;=2,1.6,"-"), "-")</f>
        <v>-</v>
      </c>
      <c r="AX13" s="24" t="str">
        <f>IF(A13&lt;=①基本情報と建物情報の入力!$G$20,IF(①基本情報と建物情報の入力!H35&gt;=3,1.6,"-"), "-")</f>
        <v>-</v>
      </c>
      <c r="AY13" s="16" t="str">
        <f>IF(A13&lt;=①基本情報と建物情報の入力!$G$20,IF(①基本情報と建物情報の入力!H35&gt;=1,0,"-"), "-")</f>
        <v>-</v>
      </c>
      <c r="AZ13" s="16" t="str">
        <f>IF(A13&lt;=①基本情報と建物情報の入力!$G$20,IF(①基本情報と建物情報の入力!H35&gt;=2,0,"-"), "-")</f>
        <v>-</v>
      </c>
      <c r="BA13" s="16" t="str">
        <f>IF(A13&lt;=①基本情報と建物情報の入力!$G$20,IF(①基本情報と建物情報の入力!H35&gt;=3,0,"-"), "-")</f>
        <v>-</v>
      </c>
      <c r="BB13" s="23" t="str">
        <f>IF(A13&lt;=①基本情報と建物情報の入力!$G$20, IF(①基本情報と建物情報の入力!H35&gt;=1,(D13*C13-J13)/①基本情報と建物情報の入力!H35, "-"), "-")</f>
        <v>-</v>
      </c>
      <c r="BC13" s="16" t="str">
        <f>IF(A13&lt;=①基本情報と建物情報の入力!$G$20, IF(①基本情報と建物情報の入力!H35&gt;=2,(D13*C13-J13)/①基本情報と建物情報の入力!H35, "-"), "-")</f>
        <v>-</v>
      </c>
      <c r="BD13" s="24" t="str">
        <f>IF(A13&lt;=①基本情報と建物情報の入力!$G$20, IF(①基本情報と建物情報の入力!H35&gt;=3,(D13*C13-J13)/①基本情報と建物情報の入力!H35, "-"), "-")</f>
        <v>-</v>
      </c>
      <c r="BE13" s="16" t="str">
        <f>IF(A13&lt;=①基本情報と建物情報の入力!$G$20, IF(①基本情報と建物情報の入力!H35&gt;=1,E13*C13-K13, "-"), "-")</f>
        <v>-</v>
      </c>
      <c r="BF13" s="16" t="str">
        <f>IF(A13&lt;=①基本情報と建物情報の入力!$G$20, IF(①基本情報と建物情報の入力!H35&gt;=2,0, "-"), "-")</f>
        <v>-</v>
      </c>
      <c r="BG13" s="16" t="str">
        <f>IF(A13&lt;=①基本情報と建物情報の入力!$G$20, IF(①基本情報と建物情報の入力!H35&gt;=3,0, "-"), "-")</f>
        <v>-</v>
      </c>
      <c r="BH13" s="23" t="str">
        <f>IF(A13&lt;=①基本情報と建物情報の入力!$G$20, IF(①基本情報と建物情報の入力!H35&gt;=1,(D13*C13-L13)/①基本情報と建物情報の入力!H35-AV13, "-"), "-")</f>
        <v>-</v>
      </c>
      <c r="BI13" s="16" t="str">
        <f>IF(A13&lt;=①基本情報と建物情報の入力!$G$20, IF(①基本情報と建物情報の入力!H35&gt;=2,(D13*C13-L13)/①基本情報と建物情報の入力!H35-AV13, "-"), "-")</f>
        <v>-</v>
      </c>
      <c r="BJ13" s="24" t="str">
        <f>IF(A13&lt;=①基本情報と建物情報の入力!$G$20, IF(①基本情報と建物情報の入力!H35&gt;=3,(D13*C13-L13)/①基本情報と建物情報の入力!H35-AV13, "-"), "-")</f>
        <v>-</v>
      </c>
      <c r="BK13" s="23" t="str">
        <f>IF(A13&lt;=①基本情報と建物情報の入力!$G$20, IF(①基本情報と建物情報の入力!H35&gt;=1,IF(①基本情報と建物情報の入力!H35=1, E13*C13-K13, 0), "-"), "-")</f>
        <v>-</v>
      </c>
      <c r="BL13" s="16" t="str">
        <f>IF(A13&lt;=①基本情報と建物情報の入力!$G$20, IF(①基本情報と建物情報の入力!H35&gt;=2,E13*C13-M13, "-"), "-")</f>
        <v>-</v>
      </c>
      <c r="BM13" s="24" t="str">
        <f>IF(A13&lt;=①基本情報と建物情報の入力!$G$20, IF(①基本情報と建物情報の入力!H35&gt;=3,0, "-"), "-")</f>
        <v>-</v>
      </c>
      <c r="BN13" s="16" t="str">
        <f>IF(A13&lt;=①基本情報と建物情報の入力!$G$20, IF(①基本情報と建物情報の入力!H35&gt;=1, 0, "-"), "-")</f>
        <v>-</v>
      </c>
      <c r="BO13" s="16" t="str">
        <f>IF(A13&lt;=①基本情報と建物情報の入力!$G$20, IF(①基本情報と建物情報の入力!H35&gt;=2, 0, "-"), "-")</f>
        <v>-</v>
      </c>
      <c r="BP13" s="24" t="str">
        <f>IF(A13&lt;=①基本情報と建物情報の入力!$G$20, IF(①基本情報と建物情報の入力!H35&gt;=3, 0, "-"), "-")</f>
        <v>-</v>
      </c>
      <c r="BQ13" s="16" t="str">
        <f>IF(A13&lt;=①基本情報と建物情報の入力!$G$20, IF(①基本情報と建物情報の入力!H35&gt;=1, 0, "-"), "-")</f>
        <v>-</v>
      </c>
      <c r="BR13" s="16" t="str">
        <f>IF(A13&lt;=①基本情報と建物情報の入力!$G$20, IF(①基本情報と建物情報の入力!H35&gt;=2, E13*C13, "-"), "-")</f>
        <v>-</v>
      </c>
      <c r="BS13" s="24" t="str">
        <f>IF(A13&lt;=①基本情報と建物情報の入力!$G$20, IF(①基本情報と建物情報の入力!H35&gt;=3, E13*C13, "-"), "-")</f>
        <v>-</v>
      </c>
      <c r="BT13" s="16" t="str">
        <f>IF(A13&lt;=①基本情報と建物情報の入力!$G$20, IF(①基本情報と建物情報の入力!H35&gt;=1, 0, "-"), "-")</f>
        <v>-</v>
      </c>
      <c r="BU13" s="16" t="str">
        <f>IF(A13&lt;=①基本情報と建物情報の入力!$G$20, IF(①基本情報と建物情報の入力!H35&gt;=2, 0, "-"), "-")</f>
        <v>-</v>
      </c>
      <c r="BV13" s="24" t="str">
        <f>IF(A13&lt;=①基本情報と建物情報の入力!$G$20, IF(①基本情報と建物情報の入力!H35&gt;=3, 0, "-"), "-")</f>
        <v>-</v>
      </c>
      <c r="BW13" s="23" t="str">
        <f>IF(A13&lt;=①基本情報と建物情報の入力!$G$20, IF(①基本情報と建物情報の入力!H35&gt;=1, IF(①基本情報と建物情報の入力!H35=1, 0, E13*C13), "-"), "-")</f>
        <v>-</v>
      </c>
      <c r="BX13" s="16" t="str">
        <f>IF(A13&lt;=①基本情報と建物情報の入力!$G$20, IF(①基本情報と建物情報の入力!H35&gt;=2, 0, "-"), "-")</f>
        <v>-</v>
      </c>
      <c r="BY13" s="24" t="str">
        <f>IF(A13&lt;=①基本情報と建物情報の入力!$G$20, IF(①基本情報と建物情報の入力!H35&gt;=3, E13*C13, "-"), "-")</f>
        <v>-</v>
      </c>
      <c r="BZ13" s="16" t="str">
        <f>IF(A13&lt;=①基本情報と建物情報の入力!$G$20, IF(①基本情報と建物情報の入力!H35&gt;=1,  H13/①基本情報と建物情報の入力!H35, "-"), "-")</f>
        <v>-</v>
      </c>
      <c r="CA13" s="16" t="str">
        <f>IF(A13&lt;=①基本情報と建物情報の入力!$G$20, IF(①基本情報と建物情報の入力!H35&gt;=2,  H13/①基本情報と建物情報の入力!H35, "-"), "-")</f>
        <v>-</v>
      </c>
      <c r="CB13" s="16" t="str">
        <f>IF(A13&lt;=①基本情報と建物情報の入力!$G$20, IF(①基本情報と建物情報の入力!H35&gt;=3,  H13/①基本情報と建物情報の入力!H35, "-"), "-")</f>
        <v>-</v>
      </c>
      <c r="CC13" s="23" t="str">
        <f>IF(A13&lt;=①基本情報と建物情報の入力!$G$20, IF(①基本情報と建物情報の入力!H35&gt;=1, I13/①基本情報と建物情報の入力!H35, "-"), "-")</f>
        <v>-</v>
      </c>
      <c r="CD13" s="16" t="str">
        <f>IF(A13&lt;=①基本情報と建物情報の入力!$G$20, IF(①基本情報と建物情報の入力!H35&gt;=2, I13/①基本情報と建物情報の入力!H35, "-"), "-")</f>
        <v>-</v>
      </c>
      <c r="CE13" s="24" t="str">
        <f>IF(A13&lt;=①基本情報と建物情報の入力!$G$20, IF(①基本情報と建物情報の入力!H35&gt;=3, I13/①基本情報と建物情報の入力!H35, "-"), "-")</f>
        <v>-</v>
      </c>
      <c r="CF13" s="16" t="str">
        <f>IF(A13&lt;=①基本情報と建物情報の入力!$G$20, IF(①基本情報と建物情報の入力!H35&gt;=1, IF(A13=①基本情報と建物情報の入力!$G$20, 0,(①基本情報と建物情報の入力!C35-F13)/①基本情報と建物情報の入力!H35), "-"), "-")</f>
        <v>-</v>
      </c>
      <c r="CG13" s="16" t="str">
        <f>IF(A13&lt;=①基本情報と建物情報の入力!$G$20, IF(①基本情報と建物情報の入力!H35&gt;=2, IF(A13=①基本情報と建物情報の入力!$G$20, 0,(①基本情報と建物情報の入力!C35-F13)/①基本情報と建物情報の入力!H35), "-"), "-")</f>
        <v>-</v>
      </c>
      <c r="CH13" s="16" t="str">
        <f>IF(A13&lt;=①基本情報と建物情報の入力!$G$20, IF(①基本情報と建物情報の入力!H35&gt;=3, IF(A13=①基本情報と建物情報の入力!$G$20, 0,(①基本情報と建物情報の入力!C35-F13)/①基本情報と建物情報の入力!H35), "-"), "-")</f>
        <v>-</v>
      </c>
      <c r="CI13" s="69"/>
      <c r="CJ13" s="23" t="str">
        <f>IF(A13&lt;=①基本情報と建物情報の入力!$G$20, IF(①基本情報と建物情報の入力!H35&gt;=1, IF(F13=0, 0, D13/①基本情報と建物情報の入力!H35), "-"), "-")</f>
        <v>-</v>
      </c>
      <c r="CK13" s="16" t="str">
        <f>IF(A13&lt;=①基本情報と建物情報の入力!$G$20, IF(①基本情報と建物情報の入力!H35&gt;=2, IF(F13=0, 0, D13/①基本情報と建物情報の入力!H35), "-"), "-")</f>
        <v>-</v>
      </c>
      <c r="CL13" s="24" t="str">
        <f>IF(A13&lt;=①基本情報と建物情報の入力!$G$20, IF(①基本情報と建物情報の入力!H35&gt;=3, IF(F13=0, 0, D13/①基本情報と建物情報の入力!H35), "-"), "-")</f>
        <v>-</v>
      </c>
      <c r="CM13" s="23" t="str">
        <f>IF(A13&lt;=①基本情報と建物情報の入力!$G$20, IF(①基本情報と建物情報の入力!H35&gt;=1, F13/D13, "-"), "-")</f>
        <v>-</v>
      </c>
      <c r="CN13" s="16" t="str">
        <f>IF(A13&lt;=①基本情報と建物情報の入力!$G$20, IF(①基本情報と建物情報の入力!H35&gt;=2, 0, "-"), "-")</f>
        <v>-</v>
      </c>
      <c r="CO13" s="24" t="str">
        <f>IF(A13&lt;=①基本情報と建物情報の入力!$G$20, IF(①基本情報と建物情報の入力!H35&gt;=3, 0, "-"), "-")</f>
        <v>-</v>
      </c>
      <c r="CP13" s="23" t="str">
        <f>IF(A13&lt;=①基本情報と建物情報の入力!$G$20, IF(①基本情報と建物情報の入力!H35&gt;=1, IF(A13=①基本情報と建物情報の入力!$G$20, D13/①基本情報と建物情報の入力!H35, 0), "-"), "-")</f>
        <v>-</v>
      </c>
      <c r="CQ13" s="16" t="str">
        <f>IF(A13&lt;=①基本情報と建物情報の入力!$G$20, IF(①基本情報と建物情報の入力!H35&gt;=2, IF(A13=①基本情報と建物情報の入力!$G$20, D13/①基本情報と建物情報の入力!H35, 0), "-"), "-")</f>
        <v>-</v>
      </c>
      <c r="CR13" s="24" t="str">
        <f>IF(A13&lt;=①基本情報と建物情報の入力!$G$20, IF(①基本情報と建物情報の入力!H35&gt;=3, IF(A13=①基本情報と建物情報の入力!$G$20, D13/①基本情報と建物情報の入力!H35, 0), "-"), "-")</f>
        <v>-</v>
      </c>
      <c r="CS13" s="23" t="str">
        <f>IF(A13&lt;=①基本情報と建物情報の入力!$G$20, IF(①基本情報と建物情報の入力!H35&gt;=1, IF(①基本情報と建物情報の入力!H35=1, F13/D13, 0), "-"), "-")</f>
        <v>-</v>
      </c>
      <c r="CT13" s="16" t="str">
        <f>IF(A13&lt;=①基本情報と建物情報の入力!$G$20, IF(①基本情報と建物情報の入力!H35&gt;=2, F13/D13, "-"), "-")</f>
        <v>-</v>
      </c>
      <c r="CU13" s="24" t="str">
        <f>IF(A13&lt;=①基本情報と建物情報の入力!$G$20, IF(①基本情報と建物情報の入力!H35&gt;=3, 0, "-"), "-")</f>
        <v>-</v>
      </c>
      <c r="CV13" s="16" t="str">
        <f>IF(A13&lt;=①基本情報と建物情報の入力!$G$20, IF(①基本情報と建物情報の入力!H35&gt;=1, IF(OR(F13=0,A13=①基本情報と建物情報の入力!$G$20), 0, D13/①基本情報と建物情報の入力!H35), "-"), "-")</f>
        <v>-</v>
      </c>
      <c r="CW13" s="16" t="str">
        <f>IF(A13&lt;=①基本情報と建物情報の入力!$G$20, IF(①基本情報と建物情報の入力!H35&gt;=2, IF(OR(F13=0,A13=①基本情報と建物情報の入力!$G$20), 0, D13/①基本情報と建物情報の入力!H35), "-"), "-")</f>
        <v>-</v>
      </c>
      <c r="CX13" s="16" t="str">
        <f>IF(A13&lt;=①基本情報と建物情報の入力!$G$20, IF(①基本情報と建物情報の入力!H35&gt;=3, IF(OR(F13=0,A13=①基本情報と建物情報の入力!$G$20), 0, D13/①基本情報と建物情報の入力!H35), "-"), "-")</f>
        <v>-</v>
      </c>
      <c r="CY13" s="23" t="str">
        <f>IF(A13&lt;=①基本情報と建物情報の入力!$G$20, IF(①基本情報と建物情報の入力!H35&gt;=1, IF(OR(F12=0,A13=1), 0, D13/①基本情報と建物情報の入力!H35), "-"), "-")</f>
        <v>-</v>
      </c>
      <c r="CZ13" s="16" t="str">
        <f>IF(A13&lt;=①基本情報と建物情報の入力!$G$20, IF(①基本情報と建物情報の入力!H35&gt;=2, IF(OR(F12=0,A13=1), 0, D13/①基本情報と建物情報の入力!H35), "-"), "-")</f>
        <v>-</v>
      </c>
      <c r="DA13" s="24" t="str">
        <f>IF(A13&lt;=①基本情報と建物情報の入力!$G$20, IF(①基本情報と建物情報の入力!H35&gt;=3, IF(OR(F12=0,A13=1), 0, D13/①基本情報と建物情報の入力!H35), "-"), "-")</f>
        <v>-</v>
      </c>
      <c r="DB13" s="23" t="str">
        <f>IF(A13&lt;=①基本情報と建物情報の入力!$G$20, IF(①基本情報と建物情報の入力!H35&gt;=1, 0, "-"), "-")</f>
        <v>-</v>
      </c>
      <c r="DC13" s="16" t="str">
        <f>IF(A13&lt;=①基本情報と建物情報の入力!$G$20, IF(①基本情報と建物情報の入力!H35&gt;=2, IF(①基本情報と建物情報の入力!H35=1, 0, F13/D13), "-"), "-")</f>
        <v>-</v>
      </c>
      <c r="DD13" s="24" t="str">
        <f>IF(A13&lt;=①基本情報と建物情報の入力!$G$20, IF(①基本情報と建物情報の入力!H35&gt;=3, IF(①基本情報と建物情報の入力!H35=1, 0, F13/D13), "-"), "-")</f>
        <v>-</v>
      </c>
      <c r="DE13" s="16" t="str">
        <f>IF(A13&lt;=①基本情報と建物情報の入力!$G$20, IF(①基本情報と建物情報の入力!H35&gt;=1, IF(①基本情報と建物情報の入力!H35=1, 0, F13/D13), "-"), "-")</f>
        <v>-</v>
      </c>
      <c r="DF13" s="16" t="str">
        <f>IF(A13&lt;=①基本情報と建物情報の入力!$G$20, IF(①基本情報と建物情報の入力!H35&gt;=2, 0, "-"), "-")</f>
        <v>-</v>
      </c>
      <c r="DG13" s="16" t="str">
        <f>IF(A13&lt;=①基本情報と建物情報の入力!$G$20, IF(①基本情報と建物情報の入力!H35&gt;=3, IF(①基本情報と建物情報の入力!H35=1, 0, F13/D13), "-"), "-")</f>
        <v>-</v>
      </c>
      <c r="DH13" s="23" t="str">
        <f>IF(A13&lt;=①基本情報と建物情報の入力!$G$20, IF(①基本情報と建物情報の入力!H35&gt;=1, (F13/D13)*(D13/①基本情報と建物情報の入力!H35/20), "-"), "-")</f>
        <v>-</v>
      </c>
      <c r="DI13" s="16" t="str">
        <f>IF(A13&lt;=①基本情報と建物情報の入力!$G$20, IF(①基本情報と建物情報の入力!H35&gt;=2, (F13/D13)*(D13/①基本情報と建物情報の入力!H35/20), "-"), "-")</f>
        <v>-</v>
      </c>
      <c r="DJ13" s="24" t="str">
        <f>IF(A13&lt;=①基本情報と建物情報の入力!$G$20, IF(①基本情報と建物情報の入力!H35&gt;=3, (F13/D13)*(D13/①基本情報と建物情報の入力!H35/20), "-"), "-")</f>
        <v>-</v>
      </c>
      <c r="DK13" s="23" t="str">
        <f>IF(A13&lt;=①基本情報と建物情報の入力!$G$20, IF(①基本情報と建物情報の入力!H35&gt;=1, (D13/①基本情報と建物情報の入力!H35)*(F13/D13/20), "-"), "-")</f>
        <v>-</v>
      </c>
      <c r="DL13" s="16" t="str">
        <f>IF(A13&lt;=①基本情報と建物情報の入力!$G$20, IF(①基本情報と建物情報の入力!H35&gt;=2, (D13/①基本情報と建物情報の入力!H35)*(F13/D13/20), "-"), "-")</f>
        <v>-</v>
      </c>
      <c r="DM13" s="24" t="str">
        <f>IF(A13&lt;=①基本情報と建物情報の入力!$G$20, IF(①基本情報と建物情報の入力!H35&gt;=3, (D13/①基本情報と建物情報の入力!H35)*(F13/D13/20), "-"), "-")</f>
        <v>-</v>
      </c>
      <c r="DN13" s="23" t="str">
        <f>IF(A13&lt;=①基本情報と建物情報の入力!$G$20, IF(①基本情報と建物情報の入力!H35&gt;=1,  C13, "-"), "-")</f>
        <v>-</v>
      </c>
      <c r="DO13" s="16" t="str">
        <f>IF(A13&lt;=①基本情報と建物情報の入力!$G$20, IF(①基本情報と建物情報の入力!H35&gt;=2, 0, "-"), "-")</f>
        <v>-</v>
      </c>
      <c r="DP13" s="24" t="str">
        <f>IF(A13&lt;=①基本情報と建物情報の入力!$G$20, IF(①基本情報と建物情報の入力!H35&gt;=3, 0, "-"), "-")</f>
        <v>-</v>
      </c>
      <c r="DQ13" s="23" t="str">
        <f>IF(A13&lt;=①基本情報と建物情報の入力!$G$20, IF(①基本情報と建物情報の入力!H35&gt;=1,  C13, "-"), "-")</f>
        <v>-</v>
      </c>
      <c r="DR13" s="16" t="str">
        <f>IF(A13&lt;=①基本情報と建物情報の入力!$G$20, IF(①基本情報と建物情報の入力!H35&gt;=2, 0, "-"), "-")</f>
        <v>-</v>
      </c>
      <c r="DS13" s="24" t="str">
        <f>IF(A13&lt;=①基本情報と建物情報の入力!$G$20, IF(①基本情報と建物情報の入力!H35&gt;=3, 0, "-"), "-")</f>
        <v>-</v>
      </c>
      <c r="DT13" s="23" t="str">
        <f>IF(A13&lt;=①基本情報と建物情報の入力!$G$20, IF(①基本情報と建物情報の入力!H35&gt;=1, IF(①基本情報と建物情報の入力!H35=1, C13, 0), "-"), "-")</f>
        <v>-</v>
      </c>
      <c r="DU13" s="16" t="str">
        <f>IF(A13&lt;=①基本情報と建物情報の入力!$G$20, IF(①基本情報と建物情報の入力!H35&gt;=2, C13, "-"), "-")</f>
        <v>-</v>
      </c>
      <c r="DV13" s="24" t="str">
        <f>IF(A13&lt;=①基本情報と建物情報の入力!$G$20, IF(①基本情報と建物情報の入力!H35&gt;=3, 0, "-"), "-")</f>
        <v>-</v>
      </c>
      <c r="DW13" s="23" t="str">
        <f>IF(A13&lt;=①基本情報と建物情報の入力!$G$20, IF(①基本情報と建物情報の入力!H35&gt;=1, IF(①基本情報と建物情報の入力!H35=1, C13, 0), "-"), "-")</f>
        <v>-</v>
      </c>
      <c r="DX13" s="16" t="str">
        <f>IF(A13&lt;=①基本情報と建物情報の入力!$G$20, IF(①基本情報と建物情報の入力!H35&gt;=2, C13, "-"), "-")</f>
        <v>-</v>
      </c>
      <c r="DY13" s="24" t="str">
        <f>IF(A13&lt;=①基本情報と建物情報の入力!$G$20, IF(①基本情報と建物情報の入力!H35&gt;=3, 0, "-"), "-")</f>
        <v>-</v>
      </c>
      <c r="DZ13" s="23" t="str">
        <f>IF(A13&lt;=①基本情報と建物情報の入力!$G$20, IF(①基本情報と建物情報の入力!H35&gt;=1, 0, "-"), "-")</f>
        <v>-</v>
      </c>
      <c r="EA13" s="16" t="str">
        <f>IF(A13&lt;=①基本情報と建物情報の入力!$G$20, IF(①基本情報と建物情報の入力!H35&gt;=2, IF(①基本情報と建物情報の入力!H35=1, 0, C13), "-"), "-")</f>
        <v>-</v>
      </c>
      <c r="EB13" s="24" t="str">
        <f>IF(A13&lt;=①基本情報と建物情報の入力!$G$20, IF(①基本情報と建物情報の入力!H35&gt;=3, IF(①基本情報と建物情報の入力!H35=1, 0, C13), "-"), "-")</f>
        <v>-</v>
      </c>
      <c r="EC13" s="23" t="str">
        <f>IF(A13&lt;=①基本情報と建物情報の入力!$G$20, IF(①基本情報と建物情報の入力!H35&gt;=1, IF(①基本情報と建物情報の入力!H35=1, 0, C13), "-"), "-")</f>
        <v>-</v>
      </c>
      <c r="ED13" s="16" t="str">
        <f>IF(A13&lt;=①基本情報と建物情報の入力!$G$20, IF(①基本情報と建物情報の入力!H35&gt;=2, 0, "-"), "-")</f>
        <v>-</v>
      </c>
      <c r="EE13" s="24" t="str">
        <f>IF(A13&lt;=①基本情報と建物情報の入力!$G$20, IF(①基本情報と建物情報の入力!H35&gt;=3, IF(①基本情報と建物情報の入力!H35=1, 0, C13), "-"), "-")</f>
        <v>-</v>
      </c>
      <c r="EF13" s="23" t="str">
        <f>IF(A13&lt;=①基本情報と建物情報の入力!$G$20, IF(①基本情報と建物情報の入力!H35&gt;=1, 0, "-"), "-")</f>
        <v>-</v>
      </c>
      <c r="EG13" s="16" t="str">
        <f>IF(A13&lt;=①基本情報と建物情報の入力!$G$20, IF(①基本情報と建物情報の入力!H35&gt;=2, IF(①基本情報と建物情報の入力!H35=1, 0, C13), "-"), "-")</f>
        <v>-</v>
      </c>
      <c r="EH13" s="24" t="str">
        <f>IF(A13&lt;=①基本情報と建物情報の入力!$G$20, IF(①基本情報と建物情報の入力!H35&gt;=3, IF(①基本情報と建物情報の入力!H35=1, 0, C13), "-"), "-")</f>
        <v>-</v>
      </c>
      <c r="EI13" s="16" t="str">
        <f>IF(A13&lt;=①基本情報と建物情報の入力!$G$20, IF(①基本情報と建物情報の入力!H35&gt;=1, IF(①基本情報と建物情報の入力!H35=1, 0, C13), "-"), "-")</f>
        <v>-</v>
      </c>
      <c r="EJ13" s="16" t="str">
        <f>IF(A13&lt;=①基本情報と建物情報の入力!$G$20, IF(①基本情報と建物情報の入力!H35&gt;=2, 0, "-"), "-")</f>
        <v>-</v>
      </c>
      <c r="EK13" s="16" t="str">
        <f>IF(A13&lt;=①基本情報と建物情報の入力!$G$20, IF(①基本情報と建物情報の入力!H35&gt;=3, IF(①基本情報と建物情報の入力!H35=1, 0, C13), "-"), "-")</f>
        <v>-</v>
      </c>
      <c r="EL13" s="23" t="str">
        <f>IF(A13&lt;=①基本情報と建物情報の入力!$G$20, IF(①基本情報と建物情報の入力!H35&gt;=1, C13*D13/①基本情報と建物情報の入力!H35/20, "-"), "-")</f>
        <v>-</v>
      </c>
      <c r="EM13" s="16" t="str">
        <f>IF(A13&lt;=①基本情報と建物情報の入力!$G$20, IF(①基本情報と建物情報の入力!H35&gt;=2, C13*D13/①基本情報と建物情報の入力!H35/20, "-"), "-")</f>
        <v>-</v>
      </c>
      <c r="EN13" s="24" t="str">
        <f>IF(A13&lt;=①基本情報と建物情報の入力!$G$20, IF(①基本情報と建物情報の入力!H35&gt;=3, C13*D13/①基本情報と建物情報の入力!H35/20, "-"), "-")</f>
        <v>-</v>
      </c>
      <c r="EO13" s="23" t="str">
        <f>IF(A13&lt;=①基本情報と建物情報の入力!$G$20, IF(①基本情報と建物情報の入力!H35&gt;=1, C13*E13/20, "-"), "-")</f>
        <v>-</v>
      </c>
      <c r="EP13" s="16" t="str">
        <f>IF(A13&lt;=①基本情報と建物情報の入力!$G$20, IF(①基本情報と建物情報の入力!H35&gt;=2, 0, "-"), "-")</f>
        <v>-</v>
      </c>
      <c r="EQ13" s="24" t="str">
        <f>IF(A13&lt;=①基本情報と建物情報の入力!$G$20, IF(①基本情報と建物情報の入力!H35&gt;=3, 0, "-"), "-")</f>
        <v>-</v>
      </c>
      <c r="ER13" s="23" t="str">
        <f>IF(A13&lt;=①基本情報と建物情報の入力!$G$20, IF(①基本情報と建物情報の入力!H35&gt;=1, C13*D13/①基本情報と建物情報の入力!H35/20, "-"), "-")</f>
        <v>-</v>
      </c>
      <c r="ES13" s="16" t="str">
        <f>IF(A13&lt;=①基本情報と建物情報の入力!$G$20, IF(①基本情報と建物情報の入力!H35&gt;=2, C13*D13/①基本情報と建物情報の入力!H35/20, "-"), "-")</f>
        <v>-</v>
      </c>
      <c r="ET13" s="24" t="str">
        <f>IF(A13&lt;=①基本情報と建物情報の入力!$G$20, IF(①基本情報と建物情報の入力!H35&gt;=3, C13*D13/①基本情報と建物情報の入力!H35/20, "-"), "-")</f>
        <v>-</v>
      </c>
      <c r="EU13" s="23" t="str">
        <f>IF(A13&lt;=①基本情報と建物情報の入力!$G$20, IF(①基本情報と建物情報の入力!H35&gt;=1, IF(①基本情報と建物情報の入力!H35=1, C13*E13/20, 0), "-"), "-")</f>
        <v>-</v>
      </c>
      <c r="EV13" s="16" t="str">
        <f>IF(A13&lt;=①基本情報と建物情報の入力!$G$20, IF(①基本情報と建物情報の入力!H35&gt;=2, C13*E13/20, "-"), "-")</f>
        <v>-</v>
      </c>
      <c r="EW13" s="24" t="str">
        <f>IF(A13&lt;=①基本情報と建物情報の入力!$G$20, IF(①基本情報と建物情報の入力!H35&gt;=3, 0, "-"), "-")</f>
        <v>-</v>
      </c>
      <c r="EX13" s="23" t="str">
        <f>IF(A13&lt;=①基本情報と建物情報の入力!$G$20, IF(①基本情報と建物情報の入力!H35&gt;=1, IF(A13=①基本情報と建物情報の入力!$G$20, 0, IF(AND(W13=0, G14=0), D13/①基本情報と建物情報の入力!H35, 0)), "-"), "-")</f>
        <v>-</v>
      </c>
      <c r="EY13" s="16" t="str">
        <f>IF(A13&lt;=①基本情報と建物情報の入力!$G$20, IF(①基本情報と建物情報の入力!H35&gt;=2, IF(A13=①基本情報と建物情報の入力!$G$20, 0, IF(AND(X13=0, G14=0), D13/①基本情報と建物情報の入力!H35, 0)), "-"), "-")</f>
        <v>-</v>
      </c>
      <c r="EZ13" s="24" t="str">
        <f>IF(A13&lt;=①基本情報と建物情報の入力!$G$20, IF(①基本情報と建物情報の入力!H35&gt;=3, IF(A13=①基本情報と建物情報の入力!$G$20, 0, IF(AND(Y13=0, G14=0), D13/①基本情報と建物情報の入力!H35, 0)), "-"), "-")</f>
        <v>-</v>
      </c>
      <c r="FA13" s="23" t="str">
        <f>IF(A13&lt;=①基本情報と建物情報の入力!$G$20, IF(①基本情報と建物情報の入力!H35&gt;=1, IF(A13=1, 0, IF(AND(F12=0, Z13=0), D13/①基本情報と建物情報の入力!H35, 0)), "-"), "-")</f>
        <v>-</v>
      </c>
      <c r="FB13" s="16" t="str">
        <f>IF(A13&lt;=①基本情報と建物情報の入力!$G$20, IF(①基本情報と建物情報の入力!H35&gt;=2, IF(A13=1, 0, IF(AND(F12=0, AA13=0), D13/①基本情報と建物情報の入力!H35, 0)), "-"), "-")</f>
        <v>-</v>
      </c>
      <c r="FC13" s="24" t="str">
        <f>IF(A13&lt;=①基本情報と建物情報の入力!$G$20, IF(①基本情報と建物情報の入力!H35&gt;=3, IF(A13=1, 0, IF(AND(F12=0, AB13=0), D13/①基本情報と建物情報の入力!H35, 0)), "-"), "-")</f>
        <v>-</v>
      </c>
      <c r="FD13" s="23" t="str">
        <f>IF(A13&lt;=①基本情報と建物情報の入力!$G$20, IF(①基本情報と建物情報の入力!H35&gt;=1, IF(A13=①基本情報と建物情報の入力!$G$20, 0, E13-F13/D13), "-"), "-")</f>
        <v>-</v>
      </c>
      <c r="FE13" s="16" t="str">
        <f>IF(A13&lt;=①基本情報と建物情報の入力!$G$20, IF(①基本情報と建物情報の入力!H35&gt;=2, 0, "-"), "-")</f>
        <v>-</v>
      </c>
      <c r="FF13" s="24" t="str">
        <f>IF(A13&lt;=①基本情報と建物情報の入力!$G$20, IF(①基本情報と建物情報の入力!H35&gt;=3, 0, "-"), "-")</f>
        <v>-</v>
      </c>
      <c r="FG13" s="23" t="str">
        <f>IF(A13&lt;=①基本情報と建物情報の入力!$G$20, IF(①基本情報と建物情報の入力!H35&gt;=1, IF(A13=1, 0, E13-G13/D13), "-"), "-")</f>
        <v>-</v>
      </c>
      <c r="FH13" s="16" t="str">
        <f>IF(A13&lt;=①基本情報と建物情報の入力!$G$20, IF(①基本情報と建物情報の入力!H35&gt;=2, 0, "-"), "-")</f>
        <v>-</v>
      </c>
      <c r="FI13" s="24" t="str">
        <f>IF(A13&lt;=①基本情報と建物情報の入力!$G$20, IF(①基本情報と建物情報の入力!H35&gt;=3, 0, "-"), "-")</f>
        <v>-</v>
      </c>
      <c r="FJ13" s="23" t="str">
        <f>IF(A13&lt;=①基本情報と建物情報の入力!$G$20, IF(①基本情報と建物情報の入力!H35&gt;=1, IF(A13=①基本情報と建物情報の入力!$G$20, 0, D13/①基本情報と建物情報の入力!H35), "-"), "-")</f>
        <v>-</v>
      </c>
      <c r="FK13" s="16" t="str">
        <f>IF(A13&lt;=①基本情報と建物情報の入力!$G$20, IF(①基本情報と建物情報の入力!H35&gt;=2, IF(A13=①基本情報と建物情報の入力!$G$20, 0, D13/①基本情報と建物情報の入力!H35), "-"), "-")</f>
        <v>-</v>
      </c>
      <c r="FL13" s="24" t="str">
        <f>IF(A13&lt;=①基本情報と建物情報の入力!$G$20, IF(①基本情報と建物情報の入力!H35&gt;=3, IF(A13=①基本情報と建物情報の入力!$G$20, 0, D13/①基本情報と建物情報の入力!H35), "-"), "-")</f>
        <v>-</v>
      </c>
      <c r="FM13" s="23" t="str">
        <f>IF(A13&lt;=①基本情報と建物情報の入力!$G$20, IF(①基本情報と建物情報の入力!H35&gt;=1, IF(A13=1, 0, D13/①基本情報と建物情報の入力!H35), "-"), "-")</f>
        <v>-</v>
      </c>
      <c r="FN13" s="16" t="str">
        <f>IF(A13&lt;=①基本情報と建物情報の入力!$G$20, IF(①基本情報と建物情報の入力!H35&gt;=2, IF(A13=1, 0, D13/①基本情報と建物情報の入力!H35), "-"), "-")</f>
        <v>-</v>
      </c>
      <c r="FO13" s="24" t="str">
        <f>IF(A13&lt;=①基本情報と建物情報の入力!$G$20, IF(①基本情報と建物情報の入力!H35&gt;=3, IF(A13=1, 0, D13/①基本情報と建物情報の入力!H35), "-"), "-")</f>
        <v>-</v>
      </c>
      <c r="FP13" s="23" t="str">
        <f>IF(A13&lt;=①基本情報と建物情報の入力!$G$20, IF(①基本情報と建物情報の入力!H35&gt;=1, IF(A13=①基本情報と建物情報の入力!$G$20, 0, IF(①基本情報と建物情報の入力!H35=1, E13-F13/D13, 0)), "-"), "-")</f>
        <v>-</v>
      </c>
      <c r="FQ13" s="16" t="str">
        <f>IF(A13&lt;=①基本情報と建物情報の入力!$G$20, IF(①基本情報と建物情報の入力!H35&gt;=2, IF(A13=①基本情報と建物情報の入力!$G$20, 0, E13-F13/D13), "-"), "-")</f>
        <v>-</v>
      </c>
      <c r="FR13" s="24" t="str">
        <f>IF(A13&lt;=①基本情報と建物情報の入力!$G$20, IF(①基本情報と建物情報の入力!H35&gt;=3, 0, "-"), "-")</f>
        <v>-</v>
      </c>
      <c r="FS13" s="23" t="str">
        <f>IF(A13&lt;=①基本情報と建物情報の入力!$G$20, IF(①基本情報と建物情報の入力!H35&gt;=1, IF(A13=1, 0, IF(①基本情報と建物情報の入力!H35=1, E13-G13/D13, 0)), "-"), "-")</f>
        <v>-</v>
      </c>
      <c r="FT13" s="16" t="str">
        <f>IF(A13&lt;=①基本情報と建物情報の入力!$G$20, IF(①基本情報と建物情報の入力!H35&gt;=2, IF(A13=1, 0, E13-G13/D13), "-"), "-")</f>
        <v>-</v>
      </c>
      <c r="FU13" s="24" t="str">
        <f>IF(A13&lt;=①基本情報と建物情報の入力!$G$20, IF(①基本情報と建物情報の入力!H35&gt;=3, 0, "-"), "-")</f>
        <v>-</v>
      </c>
      <c r="FV13" s="23" t="str">
        <f>IF(A13&lt;=①基本情報と建物情報の入力!$G$20, IF(①基本情報と建物情報の入力!H35&gt;=1, IF(A13=1, D13/①基本情報と建物情報の入力!H35, 0), "-"), "-")</f>
        <v>-</v>
      </c>
      <c r="FW13" s="16" t="str">
        <f>IF(A13&lt;=①基本情報と建物情報の入力!$G$20, IF(①基本情報と建物情報の入力!H35&gt;=2, IF(A13=1, D13/①基本情報と建物情報の入力!H35, 0), "-"), "-")</f>
        <v>-</v>
      </c>
      <c r="FX13" s="24" t="str">
        <f>IF(A13&lt;=①基本情報と建物情報の入力!$G$20, IF(①基本情報と建物情報の入力!H35&gt;=3, IF(A13=1, D13/①基本情報と建物情報の入力!H35, 0), "-"), "-")</f>
        <v>-</v>
      </c>
      <c r="FY13" s="23" t="str">
        <f>IF(A13&lt;=①基本情報と建物情報の入力!$G$20, IF(①基本情報と建物情報の入力!H35&gt;=1, IF(A13=1, E13, 0), "-"), "-")</f>
        <v>-</v>
      </c>
      <c r="FZ13" s="16" t="str">
        <f>IF(A13&lt;=①基本情報と建物情報の入力!$G$20, IF(①基本情報と建物情報の入力!H35&gt;=2, 0, "-"), "-")</f>
        <v>-</v>
      </c>
      <c r="GA13" s="24" t="str">
        <f>IF(A13&lt;=①基本情報と建物情報の入力!$G$20, IF(①基本情報と建物情報の入力!H35&gt;=3, 0, "-"), "-")</f>
        <v>-</v>
      </c>
      <c r="GB13" s="23" t="str">
        <f>IF(A13&lt;=①基本情報と建物情報の入力!$G$20, IF(①基本情報と建物情報の入力!H35&gt;=1, IF(A13=1, D13/①基本情報と建物情報の入力!H35, 0), "-"), "-")</f>
        <v>-</v>
      </c>
      <c r="GC13" s="16" t="str">
        <f>IF(A13&lt;=①基本情報と建物情報の入力!$G$20, IF(①基本情報と建物情報の入力!H35&gt;=2, IF(A13=1, D13/①基本情報と建物情報の入力!H35, 0), "-"), "-")</f>
        <v>-</v>
      </c>
      <c r="GD13" s="24" t="str">
        <f>IF(A13&lt;=①基本情報と建物情報の入力!$G$20, IF(①基本情報と建物情報の入力!H35&gt;=3, IF(A13=1, D13/①基本情報と建物情報の入力!H35, 0), "-"), "-")</f>
        <v>-</v>
      </c>
      <c r="GE13" s="23" t="str">
        <f>IF(A13&lt;=①基本情報と建物情報の入力!$G$20, IF(①基本情報と建物情報の入力!H35&gt;=1, IF(A13=1, IF(①基本情報と建物情報の入力!H35=1, E13, 0), 0), "-"), "-")</f>
        <v>-</v>
      </c>
      <c r="GF13" s="16" t="str">
        <f>IF(A13&lt;=①基本情報と建物情報の入力!$G$20, IF(①基本情報と建物情報の入力!H35&gt;=2, IF(A13=1, E13, 0), "-"), "-")</f>
        <v>-</v>
      </c>
      <c r="GG13" s="24" t="str">
        <f>IF(A13&lt;=①基本情報と建物情報の入力!$G$20, IF(①基本情報と建物情報の入力!H35&gt;=3, 0, "-"), "-")</f>
        <v>-</v>
      </c>
      <c r="GH13" s="23" t="str">
        <f>IF(A13&lt;=①基本情報と建物情報の入力!$G$20, IF(①基本情報と建物情報の入力!H35&gt;=1, IF(G13=0, 0, D13/①基本情報と建物情報の入力!H35), "-"), "-")</f>
        <v>-</v>
      </c>
      <c r="GI13" s="16" t="str">
        <f>IF(A13&lt;=①基本情報と建物情報の入力!$G$20, IF(①基本情報と建物情報の入力!H35&gt;=2, IF(G13=0, 0, D13/①基本情報と建物情報の入力!H35), "-"), "-")</f>
        <v>-</v>
      </c>
      <c r="GJ13" s="24" t="str">
        <f>IF(A13&lt;=①基本情報と建物情報の入力!$G$20, IF(①基本情報と建物情報の入力!H35&gt;=3, IF(G13=0, 0, D13/①基本情報と建物情報の入力!H35), "-"), "-")</f>
        <v>-</v>
      </c>
      <c r="GK13" s="23" t="str">
        <f>IF(A13&lt;=①基本情報と建物情報の入力!$G$20, IF(①基本情報と建物情報の入力!H35&gt;=1, G13/D13, "-"), "-")</f>
        <v>-</v>
      </c>
      <c r="GL13" s="16" t="str">
        <f>IF(A13&lt;=①基本情報と建物情報の入力!$G$20, IF(①基本情報と建物情報の入力!H35&gt;=2, 0, "-"), "-")</f>
        <v>-</v>
      </c>
      <c r="GM13" s="24" t="str">
        <f>IF(A13&lt;=①基本情報と建物情報の入力!$G$20, IF(①基本情報と建物情報の入力!H35&gt;=3, 0, "-"), "-")</f>
        <v>-</v>
      </c>
      <c r="GN13" s="16" t="str">
        <f>IF(A13&lt;=①基本情報と建物情報の入力!$G$20, IF(①基本情報と建物情報の入力!H35&gt;=1, 0, "-"), "-")</f>
        <v>-</v>
      </c>
      <c r="GO13" s="16" t="str">
        <f>IF(A13&lt;=①基本情報と建物情報の入力!$G$20, IF(①基本情報と建物情報の入力!H35&gt;=2, 0, "-"), "-")</f>
        <v>-</v>
      </c>
      <c r="GP13" s="16" t="str">
        <f>IF(A13&lt;=①基本情報と建物情報の入力!$G$20, IF(①基本情報と建物情報の入力!H35&gt;=3, 0, "-"), "-")</f>
        <v>-</v>
      </c>
      <c r="GQ13" s="23" t="str">
        <f>IF(A13&lt;=①基本情報と建物情報の入力!$G$20, IF(①基本情報と建物情報の入力!H35&gt;=1, IF(①基本情報と建物情報の入力!H35=1, G13/D13, 0), "-"), "-")</f>
        <v>-</v>
      </c>
      <c r="GR13" s="16" t="str">
        <f>IF(A13&lt;=①基本情報と建物情報の入力!$G$20, IF(①基本情報と建物情報の入力!H35&gt;=2, G13/D13, "-"), "-")</f>
        <v>-</v>
      </c>
      <c r="GS13" s="24" t="str">
        <f>IF(A13&lt;=①基本情報と建物情報の入力!$G$20, IF(①基本情報と建物情報の入力!H35&gt;=3, 0, "-"), "-")</f>
        <v>-</v>
      </c>
      <c r="GT13" s="23" t="str">
        <f>IF(A13&lt;=①基本情報と建物情報の入力!$G$20, IF(①基本情報と建物情報の入力!H35&gt;=1, IF(OR(G14=0,A13=①基本情報と建物情報の入力!$G$20), 0, D13/①基本情報と建物情報の入力!H35), "-"), "-")</f>
        <v>-</v>
      </c>
      <c r="GU13" s="16" t="str">
        <f>IF(A13&lt;=①基本情報と建物情報の入力!$G$20, IF(①基本情報と建物情報の入力!H35&gt;=2, IF(OR(G14=0,A13=①基本情報と建物情報の入力!$G$20), 0, D13/①基本情報と建物情報の入力!H35), "-"), "-")</f>
        <v>-</v>
      </c>
      <c r="GV13" s="24" t="str">
        <f>IF(A13&lt;=①基本情報と建物情報の入力!$G$20, IF(①基本情報と建物情報の入力!H35&gt;=3, IF(OR(G14=0,A13=①基本情報と建物情報の入力!$G$20), 0, D13/①基本情報と建物情報の入力!H35), "-"), "-")</f>
        <v>-</v>
      </c>
      <c r="GW13" s="23" t="str">
        <f>IF(A13&lt;=①基本情報と建物情報の入力!$G$20, IF(①基本情報と建物情報の入力!H35&gt;=1, IF(G13=0, 0, D13/①基本情報と建物情報の入力!H35), "-"), "-")</f>
        <v>-</v>
      </c>
      <c r="GX13" s="16" t="str">
        <f>IF(A13&lt;=①基本情報と建物情報の入力!$G$20, IF(①基本情報と建物情報の入力!H35&gt;=2, IF(G13=0, 0, D13/①基本情報と建物情報の入力!H35), "-"), "-")</f>
        <v>-</v>
      </c>
      <c r="GY13" s="24" t="str">
        <f>IF(A13&lt;=①基本情報と建物情報の入力!$G$20, IF(①基本情報と建物情報の入力!H35&gt;=3, IF(G13=0, 0, D13/①基本情報と建物情報の入力!H35), "-"), "-")</f>
        <v>-</v>
      </c>
      <c r="GZ13" s="23" t="str">
        <f>IF(A13&lt;=①基本情報と建物情報の入力!$G$20, IF(①基本情報と建物情報の入力!H35&gt;=1, 0, "-"), "-")</f>
        <v>-</v>
      </c>
      <c r="HA13" s="16" t="str">
        <f>IF(A13&lt;=①基本情報と建物情報の入力!$G$20, IF(①基本情報と建物情報の入力!H35&gt;=2, IF(OR(①基本情報と建物情報の入力!H35=1,A13&lt;&gt;1), 0, E13), "-"), "-")</f>
        <v>-</v>
      </c>
      <c r="HB13" s="24" t="str">
        <f>IF(A13&lt;=①基本情報と建物情報の入力!$G$20, IF(①基本情報と建物情報の入力!H35&gt;=3, IF(OR(①基本情報と建物情報の入力!H35=1,A13&lt;&gt;1), 0, E13), "-"), "-")</f>
        <v>-</v>
      </c>
      <c r="HC13" s="23" t="str">
        <f>IF(A13&lt;=①基本情報と建物情報の入力!$G$20, IF(①基本情報と建物情報の入力!H35&gt;=1, IF(OR(①基本情報と建物情報の入力!H35=1,A13&lt;&gt;1), 0, E13), "-"), "-")</f>
        <v>-</v>
      </c>
      <c r="HD13" s="16" t="str">
        <f>IF(A13&lt;=①基本情報と建物情報の入力!$G$20, IF(①基本情報と建物情報の入力!H35&gt;=2, 0, "-"), "-")</f>
        <v>-</v>
      </c>
      <c r="HE13" s="24" t="str">
        <f>IF(A13&lt;=①基本情報と建物情報の入力!$G$20, IF(①基本情報と建物情報の入力!H35&gt;=3, IF(OR(①基本情報と建物情報の入力!H35=1,A13&lt;&gt;1), 0, E13), "-"), "-")</f>
        <v>-</v>
      </c>
      <c r="HF13" s="23" t="str">
        <f>IF(A13&lt;=①基本情報と建物情報の入力!$G$20, IF(①基本情報と建物情報の入力!H35&gt;=1, IF(A13=1, E13*(D13/①基本情報と建物情報の入力!H35/20), 0), "-"), "-")</f>
        <v>-</v>
      </c>
      <c r="HG13" s="16" t="str">
        <f>IF(A13&lt;=①基本情報と建物情報の入力!$G$20, IF(①基本情報と建物情報の入力!H35&gt;=2, IF(A13=1, E13*(D13/①基本情報と建物情報の入力!H35/20), 0), "-"), "-")</f>
        <v>-</v>
      </c>
      <c r="HH13" s="24" t="str">
        <f>IF(A13&lt;=①基本情報と建物情報の入力!$G$20, IF(①基本情報と建物情報の入力!H35&gt;=3, IF(A13=1, E13*(D13/①基本情報と建物情報の入力!H35/20), 0), "-"), "-")</f>
        <v>-</v>
      </c>
      <c r="HI13" s="23" t="str">
        <f>IF(A13&lt;=①基本情報と建物情報の入力!$G$20, IF(①基本情報と建物情報の入力!H35&gt;=1, IF(A13=1, D13*(E13/①基本情報と建物情報の入力!H35/20), 0), "-"), "-")</f>
        <v>-</v>
      </c>
      <c r="HJ13" s="16" t="str">
        <f>IF(A13&lt;=①基本情報と建物情報の入力!$G$20, IF(①基本情報と建物情報の入力!H35&gt;=2, IF(A13=1, D13*(E13/①基本情報と建物情報の入力!H35/20), 0), "-"), "-")</f>
        <v>-</v>
      </c>
      <c r="HK13" s="24" t="str">
        <f>IF(A13&lt;=①基本情報と建物情報の入力!$G$20, IF(①基本情報と建物情報の入力!H35&gt;=3, IF(A13=1, D13*(E13/①基本情報と建物情報の入力!H35/20), 0), "-"), "-")</f>
        <v>-</v>
      </c>
      <c r="HL13" s="23" t="str">
        <f>IF(A13&lt;=①基本情報と建物情報の入力!$G$20, IF(①基本情報と建物情報の入力!H35&gt;=1, 0, "-"), "-")</f>
        <v>-</v>
      </c>
      <c r="HM13" s="16" t="str">
        <f>IF(A13&lt;=①基本情報と建物情報の入力!$G$20, IF(①基本情報と建物情報の入力!H35&gt;=2, IF(①基本情報と建物情報の入力!H35=1, 0, G13/D13), "-"), "-")</f>
        <v>-</v>
      </c>
      <c r="HN13" s="24" t="str">
        <f>IF(A13&lt;=①基本情報と建物情報の入力!$G$20, IF(①基本情報と建物情報の入力!H35&gt;=3, IF(①基本情報と建物情報の入力!H35=1, 0, G13/D13), "-"), "-")</f>
        <v>-</v>
      </c>
      <c r="HO13" s="23" t="str">
        <f>IF(A13&lt;=①基本情報と建物情報の入力!$G$20, IF(①基本情報と建物情報の入力!H35&gt;=1, IF(①基本情報と建物情報の入力!H35=1, 0, G13/D13), "-"), "-")</f>
        <v>-</v>
      </c>
      <c r="HP13" s="16" t="str">
        <f>IF(A13&lt;=①基本情報と建物情報の入力!$G$20, IF(①基本情報と建物情報の入力!H35&gt;=2, 0, "-"), "-")</f>
        <v>-</v>
      </c>
      <c r="HQ13" s="24" t="str">
        <f>IF(A13&lt;=①基本情報と建物情報の入力!$G$20, IF(①基本情報と建物情報の入力!H35&gt;=3, IF(①基本情報と建物情報の入力!H35=1, 0, G13/D13), "-"), "-")</f>
        <v>-</v>
      </c>
      <c r="HR13" s="23" t="str">
        <f>IF(A13&lt;=①基本情報と建物情報の入力!$G$20, IF(①基本情報と建物情報の入力!H35&gt;=1, (G13/D13)*(D13/①基本情報と建物情報の入力!H35/20), "-"), "-")</f>
        <v>-</v>
      </c>
      <c r="HS13" s="16" t="str">
        <f>IF(A13&lt;=①基本情報と建物情報の入力!$G$20, IF(①基本情報と建物情報の入力!H35&gt;=2, (G13/D13)*(D13/①基本情報と建物情報の入力!H35/20), "-"), "-")</f>
        <v>-</v>
      </c>
      <c r="HT13" s="24" t="str">
        <f>IF(A13&lt;=①基本情報と建物情報の入力!$G$20, IF(①基本情報と建物情報の入力!H35&gt;=3, (G13/D13)*(D13/①基本情報と建物情報の入力!H35/20), "-"), "-")</f>
        <v>-</v>
      </c>
      <c r="HU13" s="23" t="str">
        <f>IF(A13&lt;=①基本情報と建物情報の入力!$G$20, IF(①基本情報と建物情報の入力!H35&gt;=1, (D13/①基本情報と建物情報の入力!H35)*(G13/D13/20), "-"), "-")</f>
        <v>-</v>
      </c>
      <c r="HV13" s="16" t="str">
        <f>IF(A13&lt;=①基本情報と建物情報の入力!$G$20, IF(①基本情報と建物情報の入力!H35&gt;=2, (D13/①基本情報と建物情報の入力!H35)*(G13/D13/20), "-"), "-")</f>
        <v>-</v>
      </c>
      <c r="HW13" s="24" t="str">
        <f>IF(A13&lt;=①基本情報と建物情報の入力!$G$20, IF(①基本情報と建物情報の入力!H35&gt;=3, (D13/①基本情報と建物情報の入力!H35)*(G13/D13/20), "-"), "-")</f>
        <v>-</v>
      </c>
      <c r="HX13" s="69"/>
      <c r="HY13" s="16" t="str">
        <f>IF($A13&lt;=①基本情報と建物情報の入力!$G$20, IF(①基本情報と建物情報の入力!$H35&gt;=1, SUM(W13,CF13,Z13,BZ13,CC13,AD13,AG13,AJ13,AM13,AP13,AS13,AV13,AY13,BB13,BE13,BH13,BK13,BN13,BQ13,BT13,BW13),"-"),"-")</f>
        <v>-</v>
      </c>
      <c r="HZ13" s="16" t="str">
        <f>IF($A13&lt;=①基本情報と建物情報の入力!$G$20, IF(①基本情報と建物情報の入力!$H35&gt;=2, SUM(X13,CG13,AA13,CA13,CD13,AE13,AH13,AK13,AN13,AQ13,AT13,AW13,AZ13,BC13,BF13,BI13,BL13,BO13,BR13,BU13,BX13),"-"),"-")</f>
        <v>-</v>
      </c>
      <c r="IA13" s="16" t="str">
        <f>IF($A13&lt;=①基本情報と建物情報の入力!$G$20, IF(①基本情報と建物情報の入力!$H35&gt;=3, SUM(Y13,CH13,AB13,CB13,CE13,AF13,AI13,AL13,AO13,AR13,AU13,AX13,BA13,BD13,BG13,BJ13,BM13,BP13,BS13,BV13,BY13),"-"),"-")</f>
        <v>-</v>
      </c>
      <c r="IB13" s="69"/>
      <c r="IC13" s="16" t="str">
        <f>IF($A13&lt;=①基本情報と建物情報の入力!$G$20, ①基本情報と建物情報の入力!H$62, "-")</f>
        <v>-</v>
      </c>
      <c r="ID13" s="16" t="str">
        <f>IF(A13&lt;=①基本情報と建物情報の入力!$G$20, ①基本情報と建物情報の入力!$H$66/(2*(0.09-0.15)*①基本情報と建物情報の入力!$H$66+1),"-")</f>
        <v>-</v>
      </c>
      <c r="IE13" s="16" t="str">
        <f>IF($A13&lt;=①基本情報と建物情報の入力!$G$20, ①基本情報と建物情報の入力!H$64, "-")</f>
        <v>-</v>
      </c>
      <c r="IF13" s="16" t="str">
        <f>IF($A13&lt;=①基本情報と建物情報の入力!$G$20, ①基本情報と建物情報の入力!H$63, "-")</f>
        <v>-</v>
      </c>
      <c r="IG13" s="16" t="str">
        <f>IF($A13&lt;=①基本情報と建物情報の入力!$G$20, ①基本情報と建物情報の入力!H$66, "-")</f>
        <v>-</v>
      </c>
      <c r="IH13" s="16" t="str">
        <f>IF($A13&lt;=①基本情報と建物情報の入力!$G$20, ①基本情報と建物情報の入力!H$61, "-")</f>
        <v>-</v>
      </c>
      <c r="II13" s="16" t="str">
        <f>IF($A13&lt;=①基本情報と建物情報の入力!$G$20, ①基本情報と建物情報の入力!H$65, "-")</f>
        <v>-</v>
      </c>
      <c r="IJ13" s="16" t="str">
        <f>IF($A13&lt;=①基本情報と建物情報の入力!$G$20, ①基本情報と建物情報の入力!H$67, "-")</f>
        <v>-</v>
      </c>
      <c r="IK13" s="24" t="str">
        <f>IF($A13&lt;=①基本情報と建物情報の入力!$G$20, 4.65, "-")</f>
        <v>-</v>
      </c>
      <c r="IL13" s="69"/>
      <c r="IM13" s="23" t="str">
        <f t="array" ref="IM13">IF($A13&lt;=①基本情報と建物情報の入力!$G$20,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3" s="16" t="str">
        <f t="array" ref="IN13">IF($A13&lt;=①基本情報と建物情報の入力!$G$20,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3" s="16" t="str">
        <f t="array" ref="IO13">IF($A13&lt;=①基本情報と建物情報の入力!$G$20,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3" s="16" t="str">
        <f>IF($A13&lt;=①基本情報と建物情報の入力!$G$20,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3" s="16" t="str">
        <f t="array" ref="IQ13">IF($A13&lt;=①基本情報と建物情報の入力!$G$20,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3" s="16" t="str">
        <f t="array" ref="IR13">IF($A13&lt;=①基本情報と建物情報の入力!$G$20,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3" s="16" t="str">
        <f t="array" ref="IS13">IF($A13&lt;=①基本情報と建物情報の入力!$G$20,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3" s="16" t="str">
        <f t="array" ref="IT13">IF($A13&lt;=①基本情報と建物情報の入力!$G$20,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3" s="16" t="str">
        <f t="array" ref="IU13">IF($A13&lt;=①基本情報と建物情報の入力!$G$20,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3" s="16" t="str">
        <f t="array" ref="IV13">IF($A13&lt;=①基本情報と建物情報の入力!$G$20,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3" s="24" t="str">
        <f t="array" ref="IW13">IF($A13&lt;=①基本情報と建物情報の入力!$G$20,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3" s="69"/>
      <c r="IY13" s="23" t="str">
        <f>IF($A13&lt;=①基本情報と建物情報の入力!$G$20, 温度差係数!$A$10, "-")</f>
        <v>-</v>
      </c>
      <c r="IZ13" s="16" t="str">
        <f>IF($A13&lt;=①基本情報と建物情報の入力!$G$20,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3" s="16" t="str">
        <f>IF($A13&lt;=①基本情報と建物情報の入力!$G$20, 温度差係数!$B$10, "-")</f>
        <v>-</v>
      </c>
      <c r="JB13" s="24" t="str">
        <f>IF($A13&lt;=①基本情報と建物情報の入力!$G$20, INDEX(温度差係数!$C$10:$J$10, 0, MATCH(①基本情報と建物情報の入力!$G$13, 温度差係数!$C$9:$J$9, 0)), "-")</f>
        <v>-</v>
      </c>
      <c r="JC13" s="69"/>
      <c r="JD13" s="23" t="str">
        <f>IF($A13&lt;=①基本情報と建物情報の入力!$G$20, IF(①基本情報と建物情報の入力!$H35&gt;=1, W13*$IY13*$IC13,"-"),"-")</f>
        <v>-</v>
      </c>
      <c r="JE13" s="16" t="str">
        <f>IF($A13&lt;=①基本情報と建物情報の入力!$G$20, IF(①基本情報と建物情報の入力!$H35&gt;=2, X13*$IY13*$IC13,"-"),"-")</f>
        <v>-</v>
      </c>
      <c r="JF13" s="24" t="str">
        <f>IF($A13&lt;=①基本情報と建物情報の入力!$G$20, IF(①基本情報と建物情報の入力!$H35&gt;=3, Y13*$IY13*$IC13,"-"),"-")</f>
        <v>-</v>
      </c>
      <c r="JG13" s="23" t="str">
        <f>IF($A13&lt;=①基本情報と建物情報の入力!$G$20, IF(①基本情報と建物情報の入力!$H35&gt;=1, CF13*$JB13*$ID13,"-"),"-")</f>
        <v>-</v>
      </c>
      <c r="JH13" s="16" t="str">
        <f>IF($A13&lt;=①基本情報と建物情報の入力!$G$20, IF(①基本情報と建物情報の入力!$H35&gt;=2, CG13*$JB13*$ID13,"-"),"-")</f>
        <v>-</v>
      </c>
      <c r="JI13" s="24" t="str">
        <f>IF($A13&lt;=①基本情報と建物情報の入力!$G$20, IF(①基本情報と建物情報の入力!$H35&gt;=3, CH13*$JB13*$ID13,"-"),"-")</f>
        <v>-</v>
      </c>
      <c r="JJ13" s="23" t="str">
        <f>IF($A13&lt;=①基本情報と建物情報の入力!$G$20, IF(①基本情報と建物情報の入力!$H35&gt;=1, ((BB13+BE13+BK13)*$IY13+BH13*$IZ13)*$IH13,"-"),"-")</f>
        <v>-</v>
      </c>
      <c r="JK13" s="16" t="str">
        <f>IF($A13&lt;=①基本情報と建物情報の入力!$G$20, IF(①基本情報と建物情報の入力!$H35&gt;=2, ((BC13+BF13+BL13)*$IY13+BI13*$IZ13)*$IH13,"-"),"-")</f>
        <v>-</v>
      </c>
      <c r="JL13" s="24" t="str">
        <f>IF($A13&lt;=①基本情報と建物情報の入力!$G$20, IF(①基本情報と建物情報の入力!$H35&gt;=3, ((BD13+BG13+BM13)*$IY13+BJ13*$IZ13)*$IH13,"-"),"-")</f>
        <v>-</v>
      </c>
      <c r="JM13" s="23" t="str">
        <f>IF($A13&lt;=①基本情報と建物情報の入力!$G$20, IF(①基本情報と建物情報の入力!$H35&gt;=1, (BN13+BQ13+BT13+BW13)*$JB13*$II13,"-"),"-")</f>
        <v>-</v>
      </c>
      <c r="JN13" s="16" t="str">
        <f>IF($A13&lt;=①基本情報と建物情報の入力!$G$20, IF(①基本情報と建物情報の入力!$H35&gt;=2, (BO13+BR13+BU13+BX13)*$JB13*$II13,"-"),"-")</f>
        <v>-</v>
      </c>
      <c r="JO13" s="24" t="str">
        <f>IF($A13&lt;=①基本情報と建物情報の入力!$G$20, IF(①基本情報と建物情報の入力!$H35&gt;=3, (BP13+BS13+BV13+BY13)*$JB13*$II13,"-"),"-")</f>
        <v>-</v>
      </c>
      <c r="JP13" s="23" t="str">
        <f>IF($A13&lt;=①基本情報と建物情報の入力!$G$20, IF(①基本情報と建物情報の入力!$H35&gt;=1, ((AD13+AG13+AM13)*$IY13+AJ13*$IZ13)*$IJ13,"-"),"-")</f>
        <v>-</v>
      </c>
      <c r="JQ13" s="16" t="str">
        <f>IF($A13&lt;=①基本情報と建物情報の入力!$G$20, IF(①基本情報と建物情報の入力!$H35&gt;=2, ((AE13+AH13+AN13)*$IY13+AK13*$IZ13)*$IJ13,"-"),"-")</f>
        <v>-</v>
      </c>
      <c r="JR13" s="24" t="str">
        <f>IF($A13&lt;=①基本情報と建物情報の入力!$G$20, IF(①基本情報と建物情報の入力!$H35&gt;=3, ((AF13+AI13+AO13)*$IY13+AL13*$IZ13)*$IJ13,"-"),"-")</f>
        <v>-</v>
      </c>
      <c r="JS13" s="23" t="str">
        <f>IF($A13&lt;=①基本情報と建物情報の入力!$G$20, IF(①基本情報と建物情報の入力!$H35&gt;=1, ((AP13+AS13+AY13)*IY13+AV13*$IZ13)*$IK13,"-"),"-")</f>
        <v>-</v>
      </c>
      <c r="JT13" s="16" t="str">
        <f>IF($A13&lt;=①基本情報と建物情報の入力!$G$20, IF(①基本情報と建物情報の入力!$H35&gt;=2, ((AQ13+AT13+AZ13)*IY13+AW13*$IZ13)*$IK13,"-"),"-")</f>
        <v>-</v>
      </c>
      <c r="JU13" s="24" t="str">
        <f>IF($A13&lt;=①基本情報と建物情報の入力!$G$20, IF(①基本情報と建物情報の入力!$H35&gt;=3, ((AR13+AU13+BA13)*IY13+AX13*$IZ13)*$IK13,"-"),"-")</f>
        <v>-</v>
      </c>
      <c r="JV13" s="23" t="str">
        <f>IF($A13&lt;=①基本情報と建物情報の入力!$G$20, IF(①基本情報と建物情報の入力!$H35&gt;=1, BZ13*$JB13*$IG13,"-"),"-")</f>
        <v>-</v>
      </c>
      <c r="JW13" s="16" t="str">
        <f>IF($A13&lt;=①基本情報と建物情報の入力!$G$20, IF(①基本情報と建物情報の入力!$H35&gt;=2, CA13*$JB13*$IG13,"-"),"-")</f>
        <v>-</v>
      </c>
      <c r="JX13" s="24" t="str">
        <f>IF($A13&lt;=①基本情報と建物情報の入力!$G$20, IF(①基本情報と建物情報の入力!$H35&gt;=3, CB13*$IG13*$JB13,"-"),"-")</f>
        <v>-</v>
      </c>
      <c r="JY13" s="23" t="str">
        <f>IF($A13&lt;=①基本情報と建物情報の入力!$G$20, IF(①基本情報と建物情報の入力!$H35&gt;=1, CC13*$JA13*$IF13,"-"),"-")</f>
        <v>-</v>
      </c>
      <c r="JZ13" s="16" t="str">
        <f>IF($A13&lt;=①基本情報と建物情報の入力!$G$20, IF(①基本情報と建物情報の入力!$H35&gt;=2, CD13*$JA13*$IF13,"-"),"-")</f>
        <v>-</v>
      </c>
      <c r="KA13" s="24" t="str">
        <f>IF($A13&lt;=①基本情報と建物情報の入力!$G$20, IF(①基本情報と建物情報の入力!$H35&gt;=3, CE13*$JA13*$IF13,"-"),"-")</f>
        <v>-</v>
      </c>
      <c r="KB13" s="23" t="str">
        <f>IF($A13&lt;=①基本情報と建物情報の入力!$G$20, IF(①基本情報と建物情報の入力!$H35&gt;=1, Z13*$IY13*$IE13,"-"),"-")</f>
        <v>-</v>
      </c>
      <c r="KC13" s="16" t="str">
        <f>IF($A13&lt;=①基本情報と建物情報の入力!$G$20, IF(①基本情報と建物情報の入力!$H35&gt;=2, AA13*$IY13*$IE13,"-"),"-")</f>
        <v>-</v>
      </c>
      <c r="KD13" s="24" t="str">
        <f>IF($A13&lt;=①基本情報と建物情報の入力!$G$20, IF(①基本情報と建物情報の入力!$H35&gt;=3, AB13*$IY13*$IE13,"-"),"-")</f>
        <v>-</v>
      </c>
      <c r="KE13" s="69"/>
      <c r="KF13" s="23" t="str">
        <f>IF($A13&lt;=①基本情報と建物情報の入力!$G$20, IF(①基本情報と建物情報の入力!$H35&gt;=1, (CJ13+CM13+CP13+CS13)*$IY13*$IM13,"-"),"-")</f>
        <v>-</v>
      </c>
      <c r="KG13" s="16" t="str">
        <f>IF($A13&lt;=①基本情報と建物情報の入力!$G$20, IF(①基本情報と建物情報の入力!$H35&gt;=2, (CK13+CN13+CQ13+CT13)*$IY13*$IM13,"-"),"-")</f>
        <v>-</v>
      </c>
      <c r="KH13" s="24" t="str">
        <f>IF($A13&lt;=①基本情報と建物情報の入力!$G$20, IF(①基本情報と建物情報の入力!$H35&gt;=3, (CL13+CO13+CR13+CU13)*$IY13*$IM13,"-"),"-")</f>
        <v>-</v>
      </c>
      <c r="KI13" s="23" t="str">
        <f>IF($A13&lt;=①基本情報と建物情報の入力!$G$20, IF(①基本情報と建物情報の入力!$H35&gt;=1, (CV13+CY13)*$IY13*$IN13/2,"-"),"-")</f>
        <v>-</v>
      </c>
      <c r="KJ13" s="16" t="str">
        <f>IF($A13&lt;=①基本情報と建物情報の入力!$G$20, IF(①基本情報と建物情報の入力!$H35&gt;=2, (CW13+CZ13)*$IY13*$IN13/2,"-"),"-")</f>
        <v>-</v>
      </c>
      <c r="KK13" s="24" t="str">
        <f>IF($A13&lt;=①基本情報と建物情報の入力!$G$20, IF(①基本情報と建物情報の入力!$H35&gt;=3, (CX13+DA13)*$IY13*$IN13/2,"-"),"-")</f>
        <v>-</v>
      </c>
      <c r="KL13" s="23" t="str">
        <f>IF($A13&lt;=①基本情報と建物情報の入力!$G$20, IF(①基本情報と建物情報の入力!$H35&gt;=1, (DB13+DE13)*$IY13*$IO13/2 + (DH13+DK13)*$IY13*$IO13,"-"),"-")</f>
        <v>-</v>
      </c>
      <c r="KM13" s="16" t="str">
        <f>IF($A13&lt;=①基本情報と建物情報の入力!$G$20, IF(①基本情報と建物情報の入力!$H35&gt;=2, (DC13+DF13)*$IY13*$IO13/2 + (DI13+DL13)*$IY13*$IO13,"-"),"-")</f>
        <v>-</v>
      </c>
      <c r="KN13" s="24" t="str">
        <f>IF($A13&lt;=①基本情報と建物情報の入力!$G$20, IF(①基本情報と建物情報の入力!$H35&gt;=3, (DD13+DG13)*$IY13*$IO13/2 + (DJ13+DM13)*$IY13*$IO13,"-"),"-")</f>
        <v>-</v>
      </c>
      <c r="KO13" s="23" t="str">
        <f>IF($A13&lt;=①基本情報と建物情報の入力!$G$20, IF(①基本情報と建物情報の入力!$H35&gt;=1, ((DN13+DW13)*$IY13 + DQ13*($IY13/2+$IZ13/2) + DT13*($IZ13/2+$IY13/2))*$IP13,"-"),"-")</f>
        <v>-</v>
      </c>
      <c r="KP13" s="16" t="str">
        <f>IF($A13&lt;=①基本情報と建物情報の入力!$G$20, IF(①基本情報と建物情報の入力!$H35&gt;=2, ((DO13+DX13)*$IY13 + DR13*($IY13/2+$IZ13/2) + DU13*($IZ13/2+$IY13/2))*$IP13,"-"),"-")</f>
        <v>-</v>
      </c>
      <c r="KQ13" s="24" t="str">
        <f>IF($A13&lt;=①基本情報と建物情報の入力!$G$20, IF(①基本情報と建物情報の入力!$H35&gt;=3, ((DP13+DY13)*$IY13 + DS13*($IY13/2+$IZ13/2) + DV13*($IZ13/2+$IY13/2))*$IP13,"-"),"-")</f>
        <v>-</v>
      </c>
      <c r="KR13" s="23" t="str">
        <f>IF($A13&lt;=①基本情報と建物情報の入力!$G$20, IF(①基本情報と建物情報の入力!$H35&gt;=1, ((DZ13+EC13)*$IY13+(EF13+EI13)*$IZ13)*$IQ13/2 + ((EL13+EO13+EU13)*$IY13+ER13*$IZ13)*$IQ13,"-"),"-")</f>
        <v>-</v>
      </c>
      <c r="KS13" s="16" t="str">
        <f>IF($A13&lt;=①基本情報と建物情報の入力!$G$20, IF(①基本情報と建物情報の入力!$H35&gt;=2, ((EA13+ED13)*$IY13+(EG13+EJ13)*$IZ13)*$IQ13/2 + ((EM13+EP13+EV13)*$IY13+ES13*$IZ13)*$IQ13,"-"),"-")</f>
        <v>-</v>
      </c>
      <c r="KT13" s="24" t="str">
        <f>IF($A13&lt;=①基本情報と建物情報の入力!$G$20, IF(①基本情報と建物情報の入力!$H35&gt;=3, ((EB13+EE13)*$IY13+(EH13+EK13)*$IZ13)*$IQ13/2 + ((EN13+EQ13+EW13)*$IY13+ET13*$IZ13)*$IQ13,"-"),"-")</f>
        <v>-</v>
      </c>
      <c r="KU13" s="23" t="str">
        <f>IF($A13&lt;=①基本情報と建物情報の入力!$G$20, IF(①基本情報と建物情報の入力!$H35&gt;=1, ((EX13+FA13+FD13+FG13+FP13+FS13)*$IY13 + (FJ13+FM13)*$IZ13)*$IR13/2,"-"),"-")</f>
        <v>-</v>
      </c>
      <c r="KV13" s="16" t="str">
        <f>IF($A13&lt;=①基本情報と建物情報の入力!$G$20, IF(①基本情報と建物情報の入力!$H35&gt;=2, ((EY13+FB13+FE13+FH13+FQ13+FT13)*$IY13 + (FK13+FN13)*$IZ13)*$IR13/2,"-"),"-")</f>
        <v>-</v>
      </c>
      <c r="KW13" s="24" t="str">
        <f>IF($A13&lt;=①基本情報と建物情報の入力!$G$20, IF(①基本情報と建物情報の入力!$H35&gt;=3, ((EZ13+FC13+FF13+FI13+FR13+FU13)*$IY13 + (FL13+FO13)*$IZ13)*$IR13/2,"-"),"-")</f>
        <v>-</v>
      </c>
      <c r="KX13" s="23" t="str">
        <f>IF($A13&lt;=①基本情報と建物情報の入力!$G$20, IF(①基本情報と建物情報の入力!$H35&gt;=1, ((FV13+FY13+GE13)*$IY13 + GB13*$IZ13)*$IS13,"-"),"-")</f>
        <v>-</v>
      </c>
      <c r="KY13" s="16" t="str">
        <f>IF($A13&lt;=①基本情報と建物情報の入力!$G$20, IF(①基本情報と建物情報の入力!$H35&gt;=2, ((FW13+FZ13+GF13)*$IY13 + GC13*$IZ13)*$IS13,"-"),"-")</f>
        <v>-</v>
      </c>
      <c r="KZ13" s="24" t="str">
        <f>IF($A13&lt;=①基本情報と建物情報の入力!$G$20, IF(①基本情報と建物情報の入力!$H35&gt;=3, ((FX13+GA13+GG13)*$IY13 + GD13*$IZ13)*$IS13,"-"),"-")</f>
        <v>-</v>
      </c>
      <c r="LA13" s="23" t="str">
        <f>IF($A13&lt;=①基本情報と建物情報の入力!$G$20, IF(①基本情報と建物情報の入力!$H35&gt;=1, (GH13+GK13+GN13+GQ13)*$IY13*$IT13,"-"),"-")</f>
        <v>-</v>
      </c>
      <c r="LB13" s="16" t="str">
        <f>IF($A13&lt;=①基本情報と建物情報の入力!$G$20, IF(①基本情報と建物情報の入力!$H35&gt;=2, (GI13+GL13+GO13+GR13)*$IY13*$IT13,"-"),"-")</f>
        <v>-</v>
      </c>
      <c r="LC13" s="24" t="str">
        <f>IF($A13&lt;=①基本情報と建物情報の入力!$G$20, IF(①基本情報と建物情報の入力!$H35&gt;=3, (GJ13+GM13+GP13+GS13)*$IY13*$IT13,"-"),"-")</f>
        <v>-</v>
      </c>
      <c r="LD13" s="23" t="str">
        <f>IF($A13&lt;=①基本情報と建物情報の入力!$G$20, IF(①基本情報と建物情報の入力!$H35&gt;=1, (GT13+GW13)*$IY13*$IU13/2,"-"),"-")</f>
        <v>-</v>
      </c>
      <c r="LE13" s="16" t="str">
        <f>IF($A13&lt;=①基本情報と建物情報の入力!$G$20, IF(①基本情報と建物情報の入力!$H35&gt;=2, (GU13+GX13)*$IY13*$IU13/2,"-"),"-")</f>
        <v>-</v>
      </c>
      <c r="LF13" s="24" t="str">
        <f>IF($A13&lt;=①基本情報と建物情報の入力!$G$20, IF(①基本情報と建物情報の入力!$H35&gt;=3, (GV13+GY13)*$IY13*$IU13/2,"-"),"-")</f>
        <v>-</v>
      </c>
      <c r="LG13" s="23" t="str">
        <f>IF($A13&lt;=①基本情報と建物情報の入力!$G$20, IF(①基本情報と建物情報の入力!$H35&gt;=1, (GZ13+HC13)*$JA13*$IV13/2 + (HF13+HI13)*$JA13*$IV13,"-"),"-")</f>
        <v>-</v>
      </c>
      <c r="LH13" s="16" t="str">
        <f>IF($A13&lt;=①基本情報と建物情報の入力!$G$20, IF(①基本情報と建物情報の入力!$H35&gt;=2, (HA13+HD13)*$JA13*$IV13/2 + (HG13+HJ13)*$JA13*$IV13,"-"),"-")</f>
        <v>-</v>
      </c>
      <c r="LI13" s="24" t="str">
        <f>IF($A13&lt;=①基本情報と建物情報の入力!$G$20, IF(①基本情報と建物情報の入力!$H35&gt;=3, (HB13+HE13)*$JA13*$IV13/2 + (HH13+HK13)*$JA13*$IV13,"-"),"-")</f>
        <v>-</v>
      </c>
      <c r="LJ13" s="23" t="str">
        <f>IF($A13&lt;=①基本情報と建物情報の入力!$G$20, IF(①基本情報と建物情報の入力!$H35&gt;=1, (HL13+HO13)*$IY13*$IW13/2 + (HR13+HU13)*$IY13*$IW13,"-"),"-")</f>
        <v>-</v>
      </c>
      <c r="LK13" s="16" t="str">
        <f>IF($A13&lt;=①基本情報と建物情報の入力!$G$20, IF(①基本情報と建物情報の入力!$H35&gt;=2, (HM13+HP13)*$IY13*$IW13/2 + (HS13+HV13)*$IY13*$IW13,"-"),"-")</f>
        <v>-</v>
      </c>
      <c r="LL13" s="24" t="str">
        <f>IF($A13&lt;=①基本情報と建物情報の入力!$G$20, IF(①基本情報と建物情報の入力!$H35&gt;=3, (HN13+HQ13)*$IY13*$IW13/2 + (HT13+HW13)*$IY13*$IW13,"-"),"-")</f>
        <v>-</v>
      </c>
      <c r="LM13" s="69"/>
      <c r="LN13" s="23" t="str">
        <f>IF($A13&lt;=①基本情報と建物情報の入力!$G$20, IF(①基本情報と建物情報の入力!$H35&gt;=1, SUM(JJ13,JD13,JY13,KB13,JM13,JV13,JG13,JP13,JS13)+SUM(KO13,KF13,LA13,KR13,KL13,KU13,LJ13,KI13,LD13,KX13,LG13),"-"),"-")</f>
        <v>-</v>
      </c>
      <c r="LO13" s="16" t="str">
        <f>IF($A13&lt;=①基本情報と建物情報の入力!$G$20, IF(①基本情報と建物情報の入力!$H35&gt;=2, SUM(JK13,JE13,JZ13,KC13,JN13,JW13,JH13,JQ13,JT13)+SUM(KP13,KG13,LB13,KS13,KM13,KV13,LK13,KJ13,LE13,KY13,LH13),"-"),"-")</f>
        <v>-</v>
      </c>
      <c r="LP13" s="24" t="str">
        <f>IF($A13&lt;=①基本情報と建物情報の入力!$G$20, IF(①基本情報と建物情報の入力!$H35&gt;=3, SUM(JL13,JF13,KA13,KD13,JO13,JX13,JI13,JR13,JU13)+SUM(KQ13,KH13,LC13,KT13,KN13,KW13,LL13,KK13,LF13,KZ13,LI13),"-"),"-")</f>
        <v>-</v>
      </c>
      <c r="LQ13" s="16" t="str">
        <f>IF($A13&lt;=①基本情報と建物情報の入力!$G$20, IF(①基本情報と建物情報の入力!$H35&gt;=1, ROUNDUP(LN13/HY13, 2),"-"),"-")</f>
        <v>-</v>
      </c>
      <c r="LR13" s="16" t="str">
        <f>IF($A13&lt;=①基本情報と建物情報の入力!$G$20, IF(①基本情報と建物情報の入力!$H35&gt;=2, ROUNDUP(LO13/HZ13, 2),"-"),"-")</f>
        <v>-</v>
      </c>
      <c r="LS13" s="16" t="str">
        <f>IF($A13&lt;=①基本情報と建物情報の入力!$G$20, IF(①基本情報と建物情報の入力!$H35&gt;=3, ROUNDUP(LP13/IA13, 2),"-"),"-")</f>
        <v>-</v>
      </c>
      <c r="LT13" s="69"/>
      <c r="LU13" s="16" t="str">
        <f>IF($A13&lt;=①基本情報と建物情報の入力!$G$20, 0.51,"-")</f>
        <v>-</v>
      </c>
      <c r="LV13" s="16" t="str">
        <f>IF($A13&lt;=①基本情報と建物情報の入力!$G$20, IF(①基本情報と建物情報の入力!$H35&gt;=1, ①基本情報と建物情報の入力!$H$68,"-"),"-")</f>
        <v>-</v>
      </c>
      <c r="LW13" s="69"/>
      <c r="LX13" s="223" t="str">
        <f>IF($A13&lt;=①基本情報と建物情報の入力!$G$20, 0.034*1*IC13, "-")</f>
        <v>-</v>
      </c>
      <c r="LY13" s="219" t="str">
        <f>IF($A13&lt;=①基本情報と建物情報の入力!$G$20, 0.034*1*IH13, "-")</f>
        <v>-</v>
      </c>
      <c r="LZ13" s="219" t="str">
        <f>IF($A13&lt;=①基本情報と建物情報の入力!$G$20, IF(①基本情報と建物情報の入力!$H35&gt;=1, $LU13*$LV13,"-"),"-")</f>
        <v>-</v>
      </c>
      <c r="MA13" s="219" t="str">
        <f>IF($A13&lt;=①基本情報と建物情報の入力!$G$20, IF(①基本情報と建物情報の入力!$H35&gt;=1, $LU13*$LV13,"-"),"-")</f>
        <v>-</v>
      </c>
      <c r="MB13" s="219" t="str">
        <f>IF($A13&lt;=①基本情報と建物情報の入力!$G$20, IF(①基本情報と建物情報の入力!$H35&gt;=1, $LU13*$LV13,"-"),"-")</f>
        <v>-</v>
      </c>
      <c r="MC13" s="219" t="str">
        <f>IF($A13&lt;=①基本情報と建物情報の入力!$G$20, IF(①基本情報と建物情報の入力!$H35&gt;=1, $LU13*$LV13,"-"),"-")</f>
        <v>-</v>
      </c>
      <c r="MD13" s="219" t="str">
        <f>IF($A13&lt;=①基本情報と建物情報の入力!$G$20, 0.034*1*IK13, "-")</f>
        <v>-</v>
      </c>
      <c r="ME13" s="219" t="str">
        <f>IF($A13&lt;=①基本情報と建物情報の入力!$G$20, 0.034*1*IE13, "-")</f>
        <v>-</v>
      </c>
      <c r="MF13" s="69"/>
      <c r="MG13" s="219" t="str">
        <f>IF($A13&lt;=①基本情報と建物情報の入力!$G$20, 0.034*1*IM13, "-")</f>
        <v>-</v>
      </c>
      <c r="MH13" s="219" t="str">
        <f>IF($A13&lt;=①基本情報と建物情報の入力!$G$20, 0.034*1*IN13, "-")</f>
        <v>-</v>
      </c>
      <c r="MI13" s="219" t="str">
        <f>IF($A13&lt;=①基本情報と建物情報の入力!$G$20, 0.034*1*IO13, "-")</f>
        <v>-</v>
      </c>
      <c r="MJ13" s="219" t="str">
        <f>IF($A13&lt;=①基本情報と建物情報の入力!$G$20, 0.034*1*IP13, "-")</f>
        <v>-</v>
      </c>
      <c r="MK13" s="219" t="str">
        <f>IF($A13&lt;=①基本情報と建物情報の入力!$G$20, 0.034*1*IQ13, "-")</f>
        <v>-</v>
      </c>
      <c r="ML13" s="219" t="str">
        <f>IF($A13&lt;=①基本情報と建物情報の入力!$G$20, 0.034*1*IR13, "-")</f>
        <v>-</v>
      </c>
      <c r="MM13" s="219" t="str">
        <f>IF($A13&lt;=①基本情報と建物情報の入力!$G$20, 0.034*1*IS13, "-")</f>
        <v>-</v>
      </c>
      <c r="MN13" s="219" t="str">
        <f>IF($A13&lt;=①基本情報と建物情報の入力!$G$20, 0.034*1*IT13, "-")</f>
        <v>-</v>
      </c>
      <c r="MO13" s="219" t="str">
        <f>IF($A13&lt;=①基本情報と建物情報の入力!$G$20, 0.034*1*IU13, "-")</f>
        <v>-</v>
      </c>
      <c r="MP13" s="219" t="str">
        <f>IF($A13&lt;=①基本情報と建物情報の入力!$G$20, 0.034*1*IV13, "-")</f>
        <v>-</v>
      </c>
      <c r="MQ13" s="224" t="str">
        <f>IF($A13&lt;=①基本情報と建物情報の入力!$G$20, 0.034*1*IW13, "-")</f>
        <v>-</v>
      </c>
      <c r="MR13" s="69"/>
      <c r="MS13" s="71" t="str">
        <f>IF($A13&lt;=①基本情報と建物情報の入力!$G$20, INDEX(方位係数!$B$7:$H$16, MATCH(MS$4, 方位係数!$A$7:$A$16,0), MATCH(①基本情報と建物情報の入力!$G$13, 方位係数!$B$6:$I$6,0)),"-")</f>
        <v>-</v>
      </c>
      <c r="MT13" s="71" t="str">
        <f>IF($A13&lt;=①基本情報と建物情報の入力!$G$20, INDEX(方位係数!$B$7:$H$16, MATCH(MT$4, 方位係数!$A$7:$A$16,0), MATCH(①基本情報と建物情報の入力!$G$13, 方位係数!$B$6:$I$6,0)),"-")</f>
        <v>-</v>
      </c>
      <c r="MU13" s="71" t="str">
        <f>IF($A13&lt;=①基本情報と建物情報の入力!$G$20, INDEX(方位係数!$B$7:$H$16, MATCH(MU$4, 方位係数!$A$7:$A$16,0), MATCH(①基本情報と建物情報の入力!$G$13, 方位係数!$B$6:$I$6,0)),"-")</f>
        <v>-</v>
      </c>
      <c r="MV13" s="71" t="str">
        <f>IF($A13&lt;=①基本情報と建物情報の入力!$G$20, INDEX(方位係数!$B$7:$H$16, MATCH(MV$4, 方位係数!$A$7:$A$16,0), MATCH(①基本情報と建物情報の入力!$G$13, 方位係数!$B$6:$I$6,0)),"-")</f>
        <v>-</v>
      </c>
      <c r="MW13" s="71" t="str">
        <f>IF($A13&lt;=①基本情報と建物情報の入力!$G$20, INDEX(方位係数!$B$7:$H$16, MATCH(MW$4, 方位係数!$A$7:$A$16,0), MATCH(①基本情報と建物情報の入力!$G$13, 方位係数!$B$6:$I$6,0)),"-")</f>
        <v>-</v>
      </c>
      <c r="MX13" s="71" t="str">
        <f>IF($A13&lt;=①基本情報と建物情報の入力!$G$20, INDEX(方位係数!$B$7:$H$16, MATCH(MX$4, 方位係数!$A$7:$A$16,0), MATCH(①基本情報と建物情報の入力!$G$13, 方位係数!$B$6:$I$6,0)),"-")</f>
        <v>-</v>
      </c>
      <c r="MY13" s="69"/>
      <c r="MZ13" s="23" t="str">
        <f>IF($A13&lt;=①基本情報と建物情報の入力!$G$20, IF(①基本情報と建物情報の入力!$H35&gt;=1, W13*$MW13*$LX13,"-"),"-")</f>
        <v>-</v>
      </c>
      <c r="NA13" s="16" t="str">
        <f>IF($A13&lt;=①基本情報と建物情報の入力!$G$20, IF(①基本情報と建物情報の入力!$H35&gt;=2, X13*$MW13*$LX13,"-"),"-")</f>
        <v>-</v>
      </c>
      <c r="NB13" s="24" t="str">
        <f>IF($A13&lt;=①基本情報と建物情報の入力!$G$20, IF(①基本情報と建物情報の入力!$H35&gt;=3, Y13*$MW13*$LX13,"-"),"-")</f>
        <v>-</v>
      </c>
      <c r="NC13" s="23" t="str">
        <f>IF($A13&lt;=①基本情報と建物情報の入力!$G$20, IF(①基本情報と建物情報の入力!$H35&gt;=1, (BB13*$MS13+BE13*$MT13+BH13*$MU13+BK13*$MV13)*$LY13,"-"),"-")</f>
        <v>-</v>
      </c>
      <c r="ND13" s="16" t="str">
        <f>IF($A13&lt;=①基本情報と建物情報の入力!$G$20, IF(①基本情報と建物情報の入力!$H35&gt;=2, (BC13*$MS13+BF13*$MT13+BI13*$MU13+BL13*$MV13)*$LY13,"-"),"-")</f>
        <v>-</v>
      </c>
      <c r="NE13" s="24" t="str">
        <f>IF($A13&lt;=①基本情報と建物情報の入力!$G$20, IF(①基本情報と建物情報の入力!$H35&gt;=3, (BD13*$MS13+BG13*$MT13+BJ13*$MU13+BM13*$MV13)*$LY13,"-"),"-")</f>
        <v>-</v>
      </c>
      <c r="NF13" s="23" t="str">
        <f>IF($A13&lt;=①基本情報と建物情報の入力!$G$20, IF(①基本情報と建物情報の入力!$H35&gt;=1, AD13*$MS13*$LZ13+AG13*$MT13*$MA13+AJ13*$MU13*$MB13+AM13*$MV13*$MC13,"-"),"-")</f>
        <v>-</v>
      </c>
      <c r="NG13" s="16" t="str">
        <f>IF($A13&lt;=①基本情報と建物情報の入力!$G$20, IF(①基本情報と建物情報の入力!$H35&gt;=2, AE13*$MS13*$LZ13+AH13*$MT13*$MA13+AK13*$MU13*$MB13+AN13*$MV13*$MC13,"-"),"-")</f>
        <v>-</v>
      </c>
      <c r="NH13" s="24" t="str">
        <f>IF($A13&lt;=①基本情報と建物情報の入力!$G$20, IF(①基本情報と建物情報の入力!$H35&gt;=3, AF13*$MS13*$LZ13+AI13*$MT13*$MA13+AL13*$MU13*$MB13+AO13*$MV13*$MC13,"-"),"-")</f>
        <v>-</v>
      </c>
      <c r="NI13" s="23" t="str">
        <f>IF($A13&lt;=①基本情報と建物情報の入力!$G$20, IF(①基本情報と建物情報の入力!$H35&gt;=1, (AP13*MS13+AS13*MT13+AV13*MU13+AY13*$MV13)*$MD13,"-"),"-")</f>
        <v>-</v>
      </c>
      <c r="NJ13" s="16" t="str">
        <f>IF($A13&lt;=①基本情報と建物情報の入力!$G$20, IF(①基本情報と建物情報の入力!$H35&gt;=2, (AQ13*MS13+AT13*MT13+AW13*MU13+AZ13*$MV13)*$MD13,"-"),"-")</f>
        <v>-</v>
      </c>
      <c r="NK13" s="24" t="str">
        <f>IF($A13&lt;=①基本情報と建物情報の入力!$G$20, IF(①基本情報と建物情報の入力!$H35&gt;=3, (AR13*MS13+AU13*MT13+AX13*MU13+BA13*$MV13)*$MD13,"-"),"-")</f>
        <v>-</v>
      </c>
      <c r="NL13" s="23" t="str">
        <f>IF($A13&lt;=①基本情報と建物情報の入力!$G$20, IF(①基本情報と建物情報の入力!$H35&gt;=1, Z13*$MX13*$ME13,"-"),"-")</f>
        <v>-</v>
      </c>
      <c r="NM13" s="16" t="str">
        <f>IF($A13&lt;=①基本情報と建物情報の入力!$G$20, IF(①基本情報と建物情報の入力!$H35&gt;=2, AA13*$MX13*$ME13,"-"),"-")</f>
        <v>-</v>
      </c>
      <c r="NN13" s="24" t="str">
        <f>IF($A13&lt;=①基本情報と建物情報の入力!$G$20, IF(①基本情報と建物情報の入力!$H35&gt;=3, AB13*$MX13*$ME13,"-"),"-")</f>
        <v>-</v>
      </c>
      <c r="NO13" s="69"/>
      <c r="NP13" s="23" t="str">
        <f>IF($A13&lt;=①基本情報と建物情報の入力!$G$20, IF(①基本情報と建物情報の入力!$H35&gt;=1, (CJ13*($MW13+$MS13)/2+CM13*($MW13+$MT13)/2+CP13*($MW13+$MU13)/2+CS13*($MW13+$MV13)/2)*$MG13,"-"),"-")</f>
        <v>-</v>
      </c>
      <c r="NQ13" s="16" t="str">
        <f>IF($A13&lt;=①基本情報と建物情報の入力!$G$20, IF(①基本情報と建物情報の入力!$H35&gt;=2, (CK13*($MW13+$MS13)/2+CN13*($MW13+$MT13)/2+CQ13*($MW13+$MU13)/2+CT13*($MW13+$MV13)/2)*$MG13,"-"),"-")</f>
        <v>-</v>
      </c>
      <c r="NR13" s="24" t="str">
        <f>IF($A13&lt;=①基本情報と建物情報の入力!$G$20, IF(①基本情報と建物情報の入力!$H35&gt;=3, (CL13*($MW13+$MS13)/2+CO13*($MW13+$MT13)/2+CR13*($MW13+$MU13)/2+CU13*($MW13+$MV13)/2)*$MG13,"-"),"-")</f>
        <v>-</v>
      </c>
      <c r="NS13" s="23" t="str">
        <f>IF($A13&lt;=①基本情報と建物情報の入力!$G$20, IF(①基本情報と建物情報の入力!$H35&gt;=1, (CV13*($MW13+$MS13)/2+CY13*($MW13+$MS13)/2)*$MH13/2,"-"),"-")</f>
        <v>-</v>
      </c>
      <c r="NT13" s="16" t="str">
        <f>IF($A13&lt;=①基本情報と建物情報の入力!$G$20, IF(①基本情報と建物情報の入力!$H35&gt;=2, (CW13*($MW13+$MS13)/2+CZ13*($MW13+$MS13)/2)*$MH13/2,"-"),"-")</f>
        <v>-</v>
      </c>
      <c r="NU13" s="24" t="str">
        <f>IF($A13&lt;=①基本情報と建物情報の入力!$G$20, IF(①基本情報と建物情報の入力!$H35&gt;=3, (CX13*($MW13+$MS13)/2+DA13*($MW13+$MS13)/2)*$MH13/2,"-"),"-")</f>
        <v>-</v>
      </c>
      <c r="NV13" s="23" t="str">
        <f>IF($A13&lt;=①基本情報と建物情報の入力!$G$20, IF(①基本情報と建物情報の入力!$H35&gt;=1, (DB13+DE13)*$MW13*$MI13/2 + (DH13+DK13)*$MW13*$MI13,"-"),"-")</f>
        <v>-</v>
      </c>
      <c r="NW13" s="16" t="str">
        <f>IF($A13&lt;=①基本情報と建物情報の入力!$G$20, IF(①基本情報と建物情報の入力!$H35&gt;=2, (DC13+DF13)*$MW13*$MI13/2 + (DI13+DL13)*$MW13*$MI13,"-"),"-")</f>
        <v>-</v>
      </c>
      <c r="NX13" s="24" t="str">
        <f>IF($A13&lt;=①基本情報と建物情報の入力!$G$20, IF(①基本情報と建物情報の入力!$H35&gt;=3, (DD13+DG13)*$MW13*$MI13/2 + (DJ13+DM13)*$MW13*$MI13,"-"),"-")</f>
        <v>-</v>
      </c>
      <c r="NY13" s="23" t="str">
        <f>IF($A13&lt;=①基本情報と建物情報の入力!$G$20, IF(①基本情報と建物情報の入力!$H35&gt;=1, (DN13*($MS13+$MT13)/2 +DW13*($MV13+$MS13)/2 + DQ13*($MT13+$MU13)/2 + DT13*($MU13+$MV13)/2)*$MJ13,"-"),"-")</f>
        <v>-</v>
      </c>
      <c r="NZ13" s="16" t="str">
        <f>IF($A13&lt;=①基本情報と建物情報の入力!$G$20, IF(①基本情報と建物情報の入力!$H35&gt;=2, (DO13*($MS13+$MT13)/2 +DX13*($MV13+$MS13)/2 + DR13*($MT13+$MU13)/2 + DU13*($MU13+$MV13)/2)*$MJ13,"-"),"-")</f>
        <v>-</v>
      </c>
      <c r="OA13" s="24" t="str">
        <f>IF($A13&lt;=①基本情報と建物情報の入力!$G$20, IF(①基本情報と建物情報の入力!$H35&gt;=3, (DP13*($MS13+$MT13)/2 +DY13*($MV13+$MS13)/2 + DS13*($MT13+$MU13)/2 + DV13*($MU13+$MV13)/2)*$MJ13,"-"),"-")</f>
        <v>-</v>
      </c>
      <c r="OB13" s="23" t="str">
        <f>IF($A13&lt;=①基本情報と建物情報の入力!$G$20, IF(①基本情報と建物情報の入力!$H35&gt;=1, ((DZ13+EC13)*$MS13+(EF13+EI13)*$MU13)*$MK13/2 + (EL13*$MS13+EO13*$MT13+ER13*$MU13+EU13*$MV13)*$MK13,"-"),"-")</f>
        <v>-</v>
      </c>
      <c r="OC13" s="16" t="str">
        <f>IF($A13&lt;=①基本情報と建物情報の入力!$G$20, IF(①基本情報と建物情報の入力!$H35&gt;=2, ((EA13+ED13)*$MS13+(EG13+EJ13)*$MU13)*$MK13/2 + (EM13*$MS13+EP13*$MT13+ES13*$MU13+EV13*$MV13)*$MK13,"-"),"-")</f>
        <v>-</v>
      </c>
      <c r="OD13" s="24" t="str">
        <f>IF($A13&lt;=①基本情報と建物情報の入力!$G$20, IF(①基本情報と建物情報の入力!$H35&gt;=3, ((EB13+EE13)*$MS13+(EH13+EK13)*$MU13)*$MK13/2 + (EN13*$MS13+EQ13*$MT13+ET13*$MU13+EW13*$MV13)*$MK13,"-"),"-")</f>
        <v>-</v>
      </c>
      <c r="OE13" s="23" t="str">
        <f>IF($A13&lt;=①基本情報と建物情報の入力!$G$20, IF(①基本情報と建物情報の入力!$H35&gt;=1, ((EX13+FA13)*$MS13+(FD13+FG13)*$MT13+ (FJ13+FM13)*$MU13 +(FP13+FS13)*$MV13)*$ML13/2,"-"),"-")</f>
        <v>-</v>
      </c>
      <c r="OF13" s="16" t="str">
        <f>IF($A13&lt;=①基本情報と建物情報の入力!$G$20, IF(①基本情報と建物情報の入力!$H35&gt;=2, ((EY13+FB13)*$MS13+(FE13+FH13)*$MT13+ (FK13+FN13)*$MU13 +(FQ13+FT13)*$MV13)*$ML13/2,"-"),"-")</f>
        <v>-</v>
      </c>
      <c r="OG13" s="24" t="str">
        <f>IF($A13&lt;=①基本情報と建物情報の入力!$G$20, IF(①基本情報と建物情報の入力!$H35&gt;=3, ((EZ13+FC13)*$MS13+(FF13+FI13)*$MT13+ (FL13+FO13)*$MU13 +(FR13+FU13)*$MV13)*$ML13/2,"-"),"-")</f>
        <v>-</v>
      </c>
      <c r="OH13" s="16" t="str">
        <f>IF($A13&lt;=①基本情報と建物情報の入力!$G$20, IF(①基本情報と建物情報の入力!$H35&gt;=1, (FV13*$MS13/2+FY13*$MT13/2+GB13*$MU13/2+GE13*$MV13/2)*$MM13,"-"),"-")</f>
        <v>-</v>
      </c>
      <c r="OI13" s="16" t="str">
        <f>IF($A13&lt;=①基本情報と建物情報の入力!$G$20, IF(①基本情報と建物情報の入力!$H35&gt;=2, (FW13*$MS13/2+FZ13*$MT13/2+GC13*$MU13/2+GF13*$MV13/2)*$MM13,"-"),"-")</f>
        <v>-</v>
      </c>
      <c r="OJ13" s="16" t="str">
        <f>IF($A13&lt;=①基本情報と建物情報の入力!$G$20, IF(①基本情報と建物情報の入力!$H35&gt;=3, (FX13*$MS13/2+GA13*$MT13/2+GD13*$MU13/2+GG13*$MV13/2)*$MM13,"-"),"-")</f>
        <v>-</v>
      </c>
      <c r="OK13" s="23" t="str">
        <f>IF($A13&lt;=①基本情報と建物情報の入力!$G$20, IF(①基本情報と建物情報の入力!$H35&gt;=1, (GH13*($MS13+$MX13)/2+GK13*($MT13+$MX13)/2+GN13*($MU13+$MX13)/2+GQ13*($MV13+$MX13)/2)*$MN13,"-"),"-")</f>
        <v>-</v>
      </c>
      <c r="OL13" s="16" t="str">
        <f>IF($A13&lt;=①基本情報と建物情報の入力!$G$20, IF(①基本情報と建物情報の入力!$H35&gt;=2, (GI13*($MS13+$MX13)/2+GL13*($MT13+$MX13)/2+GO13*($MU13+$MX13)/2+GR13*($MV13+$MX13)/2)*$MN13,"-"),"-")</f>
        <v>-</v>
      </c>
      <c r="OM13" s="24" t="str">
        <f>IF($A13&lt;=①基本情報と建物情報の入力!$G$20, IF(①基本情報と建物情報の入力!$H35&gt;=3, (GJ13*($MS13+$MX13)/2+GM13*($MT13+$MX13)/2+GP13*($MU13+$MX13)/2+GS13*($MV13+$MX13)/2)*$MN13,"-"),"-")</f>
        <v>-</v>
      </c>
      <c r="ON13" s="23" t="str">
        <f>IF($A13&lt;=①基本情報と建物情報の入力!$G$20, IF(①基本情報と建物情報の入力!$H35&gt;=1, (GT13+GW13)*($MS13+$MX13)/2*$MO13/2,"-"),"-")</f>
        <v>-</v>
      </c>
      <c r="OO13" s="16" t="str">
        <f>IF($A13&lt;=①基本情報と建物情報の入力!$G$20, IF(①基本情報と建物情報の入力!$H35&gt;=2, (GU13+GX13)*($MS13+$MX13)/2*$MO13/2,"-"),"-")</f>
        <v>-</v>
      </c>
      <c r="OP13" s="24" t="str">
        <f>IF($A13&lt;=①基本情報と建物情報の入力!$G$20, IF(①基本情報と建物情報の入力!$H35&gt;=3, (GV13+GY13)*($MS13+$MX13)/2*$MO13/2,"-"),"-")</f>
        <v>-</v>
      </c>
      <c r="OQ13" s="23" t="str">
        <f>IF($A13&lt;=①基本情報と建物情報の入力!$G$20, IF(①基本情報と建物情報の入力!$H35&gt;=1, (HL13+HO13)*$MX13*$MQ13/2 + (HR13+HU13)*$MX13*$MQ13,"-"),"-")</f>
        <v>-</v>
      </c>
      <c r="OR13" s="16" t="str">
        <f>IF($A13&lt;=①基本情報と建物情報の入力!$G$20, IF(①基本情報と建物情報の入力!$H35&gt;=2, (HM13+HP13)*$MX13*$MQ13/2 + (HS13+HV13)*$MX13*$MQ13,"-"),"-")</f>
        <v>-</v>
      </c>
      <c r="OS13" s="24" t="str">
        <f>IF($A13&lt;=①基本情報と建物情報の入力!$G$20, IF(①基本情報と建物情報の入力!$H35&gt;=3, (HN13+HQ13)*$MX13*$MQ13/2 + (HT13+HW13)*$MX13*$MQ13,"-"),"-")</f>
        <v>-</v>
      </c>
      <c r="OT13" s="16" t="str">
        <f>IF($A13&lt;=①基本情報と建物情報の入力!$G$20, IF(①基本情報と建物情報の入力!$H35&gt;=1, SUM(MZ13,NC13,NF13,NI13,NL13)+SUM(NP13,NS13,NV13,NY13,OB13,OE13,OH13,OK13,ON13,OQ13), "-"), "-")</f>
        <v>-</v>
      </c>
      <c r="OU13" s="16" t="str">
        <f>IF($A13&lt;=①基本情報と建物情報の入力!$G$20, IF(①基本情報と建物情報の入力!$H35&gt;=2, SUM(NA13,ND13,NG13,NJ13,NM13)+SUM(NQ13,NT13,NW13,NZ13,OC13,OF13,OI13,OL13,OO13,OR13), "-"), "-")</f>
        <v>-</v>
      </c>
      <c r="OV13" s="16" t="str">
        <f>IF($A13&lt;=①基本情報と建物情報の入力!$G$20, IF(①基本情報と建物情報の入力!$H35&gt;=3, SUM(NB13,NE13,NH13,NK13,NN13)+SUM(NR13,NU13,NX13,OA13,OD13,OG13,OJ13,OM13,OP13,OS13), "-"), "-")</f>
        <v>-</v>
      </c>
      <c r="OW13" s="84" t="str">
        <f>IF($A13&lt;=①基本情報と建物情報の入力!$G$20, IF(①基本情報と建物情報の入力!$H35&gt;=1, ROUNDUP(OT13/HY13*100, 1),"-"),"-")</f>
        <v>-</v>
      </c>
      <c r="OX13" s="85" t="str">
        <f>IF($A13&lt;=①基本情報と建物情報の入力!$G$20, IF(①基本情報と建物情報の入力!$H35&gt;=2, ROUNDUP(OU13/HZ13*100, 1),"-"),"-")</f>
        <v>-</v>
      </c>
      <c r="OY13" s="85" t="str">
        <f>IF($A13&lt;=①基本情報と建物情報の入力!$G$20, IF(①基本情報と建物情報の入力!$H35&gt;=3, ROUNDUP(OV13/IA13*100, 1),"-"),"-")</f>
        <v>-</v>
      </c>
      <c r="OZ13" s="69"/>
      <c r="PA13" s="223" t="str">
        <f>IF($A13&lt;=①基本情報と建物情報の入力!$G$20, 0.93,"-")</f>
        <v>-</v>
      </c>
      <c r="PB13" s="224" t="str">
        <f>IF($A13&lt;=①基本情報と建物情報の入力!$G$20, IF(①基本情報と建物情報の入力!$H35&gt;=1, ①基本情報と建物情報の入力!$H$69,"-"),"-")</f>
        <v>-</v>
      </c>
      <c r="PC13" s="219" t="str">
        <f>IF($A13&lt;=①基本情報と建物情報の入力!$G$20, 0.034*1*IC13, "-")</f>
        <v>-</v>
      </c>
      <c r="PD13" s="219" t="str">
        <f>IF($A13&lt;=①基本情報と建物情報の入力!$G$20, 0.034*1*IH13, "-")</f>
        <v>-</v>
      </c>
      <c r="PE13" s="219" t="str">
        <f>IF($A13&lt;=①基本情報と建物情報の入力!$G$20, IF(①基本情報と建物情報の入力!$H35&gt;=1, $PA13*$PB13,"-"),"-")</f>
        <v>-</v>
      </c>
      <c r="PF13" s="219" t="str">
        <f>IF($A13&lt;=①基本情報と建物情報の入力!$G$20, IF(①基本情報と建物情報の入力!$H35&gt;=1, $PA13*$PB13,"-"),"-")</f>
        <v>-</v>
      </c>
      <c r="PG13" s="219" t="str">
        <f>IF($A13&lt;=①基本情報と建物情報の入力!$G$20, IF(①基本情報と建物情報の入力!$H35&gt;=1, $PA13*$PB13,"-"),"-")</f>
        <v>-</v>
      </c>
      <c r="PH13" s="219" t="str">
        <f>IF($A13&lt;=①基本情報と建物情報の入力!$G$20, IF(①基本情報と建物情報の入力!$H35&gt;=1, $PA13*$PB13,"-"),"-")</f>
        <v>-</v>
      </c>
      <c r="PI13" s="219" t="str">
        <f>IF($A13&lt;=①基本情報と建物情報の入力!$G$20, 0.034*1*IK13, "-")</f>
        <v>-</v>
      </c>
      <c r="PJ13" s="219" t="str">
        <f>IF($A13&lt;=①基本情報と建物情報の入力!$G$20, 0.034*1*IE13, "-")</f>
        <v>-</v>
      </c>
      <c r="PK13" s="69"/>
      <c r="PL13" s="219" t="str">
        <f>IF($A13&lt;=①基本情報と建物情報の入力!$G$20, 0.034*1*IM13, "-")</f>
        <v>-</v>
      </c>
      <c r="PM13" s="219" t="str">
        <f>IF($A13&lt;=①基本情報と建物情報の入力!$G$20, 0.034*1*IN13, "-")</f>
        <v>-</v>
      </c>
      <c r="PN13" s="219" t="str">
        <f>IF($A13&lt;=①基本情報と建物情報の入力!$G$20, 0.034*1*IO13, "-")</f>
        <v>-</v>
      </c>
      <c r="PO13" s="219" t="str">
        <f>IF($A13&lt;=①基本情報と建物情報の入力!$G$20, 0.034*1*IP13, "-")</f>
        <v>-</v>
      </c>
      <c r="PP13" s="219" t="str">
        <f>IF($A13&lt;=①基本情報と建物情報の入力!$G$20, 0.034*1*IQ13, "-")</f>
        <v>-</v>
      </c>
      <c r="PQ13" s="219" t="str">
        <f>IF($A13&lt;=①基本情報と建物情報の入力!$G$20, 0.034*1*IR13, "-")</f>
        <v>-</v>
      </c>
      <c r="PR13" s="219" t="str">
        <f>IF($A13&lt;=①基本情報と建物情報の入力!$G$20, 0.034*1*IS13, "-")</f>
        <v>-</v>
      </c>
      <c r="PS13" s="219" t="str">
        <f>IF($A13&lt;=①基本情報と建物情報の入力!$G$20, 0.034*1*IT13, "-")</f>
        <v>-</v>
      </c>
      <c r="PT13" s="219" t="str">
        <f>IF($A13&lt;=①基本情報と建物情報の入力!$G$20, 0.034*1*IU13, "-")</f>
        <v>-</v>
      </c>
      <c r="PU13" s="219" t="str">
        <f>IF($A13&lt;=①基本情報と建物情報の入力!$G$20, 0.034*1*IV13, "-")</f>
        <v>-</v>
      </c>
      <c r="PV13" s="219" t="str">
        <f>IF($A13&lt;=①基本情報と建物情報の入力!$G$20, 0.034*1*IW13, "-")</f>
        <v>-</v>
      </c>
      <c r="PW13" s="69"/>
      <c r="PX13" s="72" t="str">
        <f>IF($A13&lt;=①基本情報と建物情報の入力!$G$20, INDEX(方位係数!$B$21:$I$30, MATCH(PX$4, 方位係数!$A$21:$A$30,0), MATCH(①基本情報と建物情報の入力!$G$13, 方位係数!$B$20:$I$20,0)),"-")</f>
        <v>-</v>
      </c>
      <c r="PY13" s="71" t="str">
        <f>IF($A13&lt;=①基本情報と建物情報の入力!$G$20, INDEX(方位係数!$B$21:$I$30, MATCH(PY$4, 方位係数!$A$21:$A$30,0), MATCH(①基本情報と建物情報の入力!$G$13, 方位係数!$B$20:$I$20,0)),"-")</f>
        <v>-</v>
      </c>
      <c r="PZ13" s="71" t="str">
        <f>IF($A13&lt;=①基本情報と建物情報の入力!$G$20, INDEX(方位係数!$B$21:$I$30, MATCH(PZ$4, 方位係数!$A$21:$A$30,0), MATCH(①基本情報と建物情報の入力!$G$13, 方位係数!$B$20:$I$20,0)),"-")</f>
        <v>-</v>
      </c>
      <c r="QA13" s="71" t="str">
        <f>IF($A13&lt;=①基本情報と建物情報の入力!$G$20, INDEX(方位係数!$B$21:$I$30, MATCH(QA$4, 方位係数!$A$21:$A$30,0), MATCH(①基本情報と建物情報の入力!$G$13, 方位係数!$B$20:$I$20,0)),"-")</f>
        <v>-</v>
      </c>
      <c r="QB13" s="71" t="str">
        <f>IF($A13&lt;=①基本情報と建物情報の入力!$G$20, INDEX(方位係数!$B$21:$I$30, MATCH(QB$4, 方位係数!$A$21:$A$30,0), MATCH(①基本情報と建物情報の入力!$G$13, 方位係数!$B$20:$I$20,0)),"-")</f>
        <v>-</v>
      </c>
      <c r="QC13" s="71" t="str">
        <f>IF($A13&lt;=①基本情報と建物情報の入力!$G$20, INDEX(方位係数!$B$21:$I$30, MATCH(QC$4, 方位係数!$A$21:$A$30,0), MATCH(①基本情報と建物情報の入力!$G$13, 方位係数!$B$20:$I$20,0)),"-")</f>
        <v>-</v>
      </c>
      <c r="QD13" s="69"/>
      <c r="QE13" s="223" t="str">
        <f>IF($A13&lt;=①基本情報と建物情報の入力!$G$20, IF(①基本情報と建物情報の入力!$H35&gt;=1, W13*$QB13*$PC13,"-"),"-")</f>
        <v>-</v>
      </c>
      <c r="QF13" s="219" t="str">
        <f>IF($A13&lt;=①基本情報と建物情報の入力!$G$20, IF(①基本情報と建物情報の入力!$H35&gt;=2, X13*$QB13*$PC13,"-"),"-")</f>
        <v>-</v>
      </c>
      <c r="QG13" s="219" t="str">
        <f>IF($A13&lt;=①基本情報と建物情報の入力!$G$20, IF(①基本情報と建物情報の入力!$H35&gt;=3, Y13*$QB13*$PC13,"-"),"-")</f>
        <v>-</v>
      </c>
      <c r="QH13" s="223" t="str">
        <f>IF($A13&lt;=①基本情報と建物情報の入力!$G$20, IF(①基本情報と建物情報の入力!$H35&gt;=1, (BB13*$PX13+BE13*$PY13+BH13*$PZ13+BK13*$QA13)*$PD13,"-"),"-")</f>
        <v>-</v>
      </c>
      <c r="QI13" s="219" t="str">
        <f>IF($A13&lt;=①基本情報と建物情報の入力!$G$20, IF(①基本情報と建物情報の入力!$H35&gt;=2, (BC13*$PX13+BF13*$PY13+BI13*$PZ13+BL13*$QA13)*$PD13,"-"),"-")</f>
        <v>-</v>
      </c>
      <c r="QJ13" s="224" t="str">
        <f>IF($A13&lt;=①基本情報と建物情報の入力!$G$20, IF(①基本情報と建物情報の入力!$H35&gt;=3, (BD13*$PX13+BG13*$PY13+BJ13*$PZ13+BM13*$QA13)*$PD13,"-"),"-")</f>
        <v>-</v>
      </c>
      <c r="QK13" s="223" t="str">
        <f>IF($A13&lt;=①基本情報と建物情報の入力!$G$20, IF(①基本情報と建物情報の入力!$H35&gt;=1, AD13*$PX13*$PE13+AG13*$PY13*$PF13+AJ13*$PZ13*$PG13+AM13*$QA13*$PH13,"-"),"-")</f>
        <v>-</v>
      </c>
      <c r="QL13" s="219" t="str">
        <f>IF($A13&lt;=①基本情報と建物情報の入力!$G$20, IF(①基本情報と建物情報の入力!$H35&gt;=2, AE13*$PX13*$PE13+AH13*$PY13*$PF13+AK13*$PZ13*$PG13+AN13*$QA13*$PH13,"-"),"-")</f>
        <v>-</v>
      </c>
      <c r="QM13" s="224" t="str">
        <f>IF($A13&lt;=①基本情報と建物情報の入力!$G$20, IF(①基本情報と建物情報の入力!$H35&gt;=3, AF13*$PX13*$PE13+AI13*$PY13*$PF13+AL13*$PZ13*$PG13+AO13*$QA13*$PH13,"-"),"-")</f>
        <v>-</v>
      </c>
      <c r="QN13" s="223" t="str">
        <f>IF($A13&lt;=①基本情報と建物情報の入力!$G$20, IF(①基本情報と建物情報の入力!$H35&gt;=1, (AP13*PX13+AS13*PY13+AV13*PZ13+AY13*$QA13)*$PI13,"-"),"-")</f>
        <v>-</v>
      </c>
      <c r="QO13" s="219" t="str">
        <f>IF($A13&lt;=①基本情報と建物情報の入力!$G$20, IF(①基本情報と建物情報の入力!$H35&gt;=2, (AQ13*PX13+AT13*PY13+AW13*PZ13+AZ13*$QA13)*$PI13,"-"),"-")</f>
        <v>-</v>
      </c>
      <c r="QP13" s="224" t="str">
        <f>IF($A13&lt;=①基本情報と建物情報の入力!$G$20, IF(①基本情報と建物情報の入力!$H35&gt;=3, (AR13*PX13+AU13*PY13+AX13*PZ13+BA13*$QA13)*$PI13,"-"),"-")</f>
        <v>-</v>
      </c>
      <c r="QQ13" s="223" t="str">
        <f>IF($A13&lt;=①基本情報と建物情報の入力!$G$20, IF(①基本情報と建物情報の入力!$H35&gt;=1, Z13*$QC13*$PJ13,"-"),"-")</f>
        <v>-</v>
      </c>
      <c r="QR13" s="219" t="str">
        <f>IF($A13&lt;=①基本情報と建物情報の入力!$G$20, IF(①基本情報と建物情報の入力!$H35&gt;=2, AA13*$QC13*$PJ13,"-"),"-")</f>
        <v>-</v>
      </c>
      <c r="QS13" s="224" t="str">
        <f>IF($A13&lt;=①基本情報と建物情報の入力!$G$20, IF(①基本情報と建物情報の入力!$H35&gt;=3, AB13*$QC13*$PJ13,"-"),"-")</f>
        <v>-</v>
      </c>
      <c r="QT13" s="69"/>
      <c r="QU13" s="223" t="str">
        <f>IF($A13&lt;=①基本情報と建物情報の入力!$G$20, IF(①基本情報と建物情報の入力!$H35&gt;=1, (CJ13*($QB13+$PX13)/2+CM13*($QB13+$PY13)/2+CP13*($QB13+$PZ13)/2+CS13*($QB13+$QA13)/2)*$PL13,"-"),"-")</f>
        <v>-</v>
      </c>
      <c r="QV13" s="219" t="str">
        <f>IF($A13&lt;=①基本情報と建物情報の入力!$G$20, IF(①基本情報と建物情報の入力!$H35&gt;=2, (CK13*($QB13+$PX13)/2+CN13*($QB13+$PY13)/2+CQ13*($QB13+$PZ13)/2+CT13*($QB13+$QA13)/2)*$PL13,"-"),"-")</f>
        <v>-</v>
      </c>
      <c r="QW13" s="224" t="str">
        <f>IF($A13&lt;=①基本情報と建物情報の入力!$G$20, IF(①基本情報と建物情報の入力!$H35&gt;=3, (CL13*($QB13+$PX13)/2+CO13*($QB13+$PY13)/2+CR13*($QB13+$PZ13)/2+CU13*($QB13+$QA13)/2)*$PL13,"-"),"-")</f>
        <v>-</v>
      </c>
      <c r="QX13" s="223" t="str">
        <f>IF($A13&lt;=①基本情報と建物情報の入力!$G$20, IF(①基本情報と建物情報の入力!$H35&gt;=1, (CV13*($QB13+$PX13)/2+CY13*($QB13+$PX13)/2)*$PM13/2,"-"),"-")</f>
        <v>-</v>
      </c>
      <c r="QY13" s="219" t="str">
        <f>IF($A13&lt;=①基本情報と建物情報の入力!$G$20, IF(①基本情報と建物情報の入力!$H35&gt;=2, (CW13*($QB13+$PX13)/2+CZ13*($QB13+$PX13)/2)*$PM13/2,"-"),"-")</f>
        <v>-</v>
      </c>
      <c r="QZ13" s="224" t="str">
        <f>IF($A13&lt;=①基本情報と建物情報の入力!$G$20, IF(①基本情報と建物情報の入力!$H35&gt;=3, (CX13*($QB13+$PX13)/2+DA13*($QB13+$PX13)/2)*$PM13/2,"-"),"-")</f>
        <v>-</v>
      </c>
      <c r="RA13" s="223" t="str">
        <f>IF($A13&lt;=①基本情報と建物情報の入力!$G$20, IF(①基本情報と建物情報の入力!$H35&gt;=1, (DB13+DE13)*$QB13*$PN13/2 + (DH13+DK13)*$QB13*$PN13,"-"),"-")</f>
        <v>-</v>
      </c>
      <c r="RB13" s="219" t="str">
        <f>IF($A13&lt;=①基本情報と建物情報の入力!$G$20, IF(①基本情報と建物情報の入力!$H35&gt;=2, (DC13+DF13)*$QB13*$PN13/2 + (DI13+DL13)*$QB13*$PN13,"-"),"-")</f>
        <v>-</v>
      </c>
      <c r="RC13" s="224" t="str">
        <f>IF($A13&lt;=①基本情報と建物情報の入力!$G$20, IF(①基本情報と建物情報の入力!$H35&gt;=3, (DD13+DG13)*$QB13*$PN13/2 + (DJ13+DM13)*$QB13*$PN13,"-"),"-")</f>
        <v>-</v>
      </c>
      <c r="RD13" s="223" t="str">
        <f>IF($A13&lt;=①基本情報と建物情報の入力!$G$20, IF(①基本情報と建物情報の入力!$H35&gt;=1, (DN13*($PX13+$PY13)/2 +DW13*($QA13+$PX13)/2 + DQ13*($PY13+$PZ13)/2 + DT13*($PZ13+$QA13)/2)*$PO13,"-"),"-")</f>
        <v>-</v>
      </c>
      <c r="RE13" s="219" t="str">
        <f>IF($A13&lt;=①基本情報と建物情報の入力!$G$20, IF(①基本情報と建物情報の入力!$H35&gt;=2, (DO13*($PX13+$PY13)/2 +DX13*($QA13+$PX13)/2 + DR13*($PY13+$PZ13)/2 + DU13*($PZ13+$QA13)/2)*$PO13,"-"),"-")</f>
        <v>-</v>
      </c>
      <c r="RF13" s="224" t="str">
        <f>IF($A13&lt;=①基本情報と建物情報の入力!$G$20, IF(①基本情報と建物情報の入力!$H35&gt;=3, (DP13*($PX13+$PY13)/2 +DY13*($QA13+$PX13)/2 + DS13*($PY13+$PZ13)/2 + DV13*($PZ13+$QA13)/2)*$PO13,"-"),"-")</f>
        <v>-</v>
      </c>
      <c r="RG13" s="223" t="str">
        <f>IF($A13&lt;=①基本情報と建物情報の入力!$G$20, IF(①基本情報と建物情報の入力!$H35&gt;=1, ((DZ13+EC13)*$PX13+(EF13+EI13)*$PZ13)*$PP13/2 + (EL13*$PX13+EO13*$PY13+ER13*$PZ13+EU13*$QA13)*$PP13,"-"),"-")</f>
        <v>-</v>
      </c>
      <c r="RH13" s="219" t="str">
        <f>IF($A13&lt;=①基本情報と建物情報の入力!$G$20, IF(①基本情報と建物情報の入力!$H35&gt;=2, ((EA13+ED13)*$PX13+(EG13+EJ13)*$PZ13)*$PP13/2 + (EM13*$PX13+EP13*$PY13+ES13*$PZ13+EV13*$QA13)*$PP13,"-"),"-")</f>
        <v>-</v>
      </c>
      <c r="RI13" s="224" t="str">
        <f>IF($A13&lt;=①基本情報と建物情報の入力!$G$20, IF(①基本情報と建物情報の入力!$H35&gt;=3, ((EB13+EE13)*$PX13+(EH13+EK13)*$PZ13)*$PP13/2 + (EN13*$PX13+EQ13*$PY13+ET13*$PZ13+EW13*$QA13)*$PP13,"-"),"-")</f>
        <v>-</v>
      </c>
      <c r="RJ13" s="223" t="str">
        <f>IF($A13&lt;=①基本情報と建物情報の入力!$G$20, IF(①基本情報と建物情報の入力!$H35&gt;=1, ((EX13+FA13)*$PX13+(FD13+FG13)*$PY13+ (FJ13+FM13)*$PZ13 +(FP13+FS13)*$QA13)*$PQ13/2,"-"),"-")</f>
        <v>-</v>
      </c>
      <c r="RK13" s="219" t="str">
        <f>IF($A13&lt;=①基本情報と建物情報の入力!$G$20, IF(①基本情報と建物情報の入力!$H35&gt;=2, ((EY13+FB13)*$PX13+(FE13+FH13)*$PY13+ (FK13+FN13)*$PZ13 +(FQ13+FT13)*$QA13)*$PQ13/2,"-"),"-")</f>
        <v>-</v>
      </c>
      <c r="RL13" s="224" t="str">
        <f>IF($A13&lt;=①基本情報と建物情報の入力!$G$20, IF(①基本情報と建物情報の入力!$H35&gt;=3, ((EZ13+FC13)*$PX13+(FF13+FI13)*$PY13+ (FL13+FO13)*$PZ13 +(FR13+FU13)*$QA13)*$PQ13/2,"-"),"-")</f>
        <v>-</v>
      </c>
      <c r="RM13" s="223" t="str">
        <f>IF($A13&lt;=①基本情報と建物情報の入力!$G$20, IF(①基本情報と建物情報の入力!$H35&gt;=1, (FV13*$PX13/2+FY13*$PY13/2+GB13*$PZ13/2+GE13*$QA13/2)*$PR13,"-"),"-")</f>
        <v>-</v>
      </c>
      <c r="RN13" s="219" t="str">
        <f>IF($A13&lt;=①基本情報と建物情報の入力!$G$20, IF(①基本情報と建物情報の入力!$H35&gt;=2, (FW13*$PX13/2+FZ13*$PY13/2+GC13*$PZ13/2+GF13*$QA13/2)*$PR13,"-"),"-")</f>
        <v>-</v>
      </c>
      <c r="RO13" s="224" t="str">
        <f>IF($A13&lt;=①基本情報と建物情報の入力!$G$20, IF(①基本情報と建物情報の入力!$H35&gt;=3, (FX13*$PX13/2+GA13*$PY13/2+GD13*$PZ13/2+GG13*$QA13/2)*$PR13,"-"),"-")</f>
        <v>-</v>
      </c>
      <c r="RP13" s="223" t="str">
        <f>IF($A13&lt;=①基本情報と建物情報の入力!$G$20, IF(①基本情報と建物情報の入力!$H35&gt;=1, (GH13*($PX13+$QC13)/2+GK13*($PY13+$QC13)/2+GN13*($PZ13+$QC13)/2+GQ13*($QA13+$QC13)/2)*$PS13,"-"),"-")</f>
        <v>-</v>
      </c>
      <c r="RQ13" s="219" t="str">
        <f>IF($A13&lt;=①基本情報と建物情報の入力!$G$20, IF(①基本情報と建物情報の入力!$H35&gt;=2, (GI13*($PX13+$QC13)/2+GL13*($PY13+$QC13)/2+GO13*($PZ13+$QC13)/2+GR13*($QA13+$QC13)/2)*$PS13,"-"),"-")</f>
        <v>-</v>
      </c>
      <c r="RR13" s="224" t="str">
        <f>IF($A13&lt;=①基本情報と建物情報の入力!$G$20, IF(①基本情報と建物情報の入力!$H35&gt;=3, (GJ13*($PX13+$QC13)/2+GM13*($PY13+$QC13)/2+GP13*($PZ13+$QC13)/2+GS13*($QA13+$QC13)/2)*$PS13,"-"),"-")</f>
        <v>-</v>
      </c>
      <c r="RS13" s="223" t="str">
        <f>IF($A13&lt;=①基本情報と建物情報の入力!$G$20, IF(①基本情報と建物情報の入力!$H35&gt;=1, (GT13+GW13)*($PX13+$QC13)/2*$PT13/2,"-"),"-")</f>
        <v>-</v>
      </c>
      <c r="RT13" s="219" t="str">
        <f>IF($A13&lt;=①基本情報と建物情報の入力!$G$20, IF(①基本情報と建物情報の入力!$H35&gt;=2, (GU13+GX13)*($PX13+$QC13)/2*$PT13/2,"-"),"-")</f>
        <v>-</v>
      </c>
      <c r="RU13" s="224" t="str">
        <f>IF($A13&lt;=①基本情報と建物情報の入力!$G$20, IF(①基本情報と建物情報の入力!$H35&gt;=3, (GV13+GY13)*($PX13+$QC13)/2*$PT13/2,"-"),"-")</f>
        <v>-</v>
      </c>
      <c r="RV13" s="223" t="str">
        <f>IF($A13&lt;=①基本情報と建物情報の入力!$G$20, IF(①基本情報と建物情報の入力!$H35&gt;=1, (HL13+HO13)*$QC13*$PV13/2 + (HR13+HU13)*$QC13*$PV13,"-"),"-")</f>
        <v>-</v>
      </c>
      <c r="RW13" s="219" t="str">
        <f>IF($A13&lt;=①基本情報と建物情報の入力!$G$20, IF(①基本情報と建物情報の入力!$H35&gt;=2, (HM13+HP13)*$QC13*$PV13/2 + (HS13+HV13)*$QC13*$PV13,"-"),"-")</f>
        <v>-</v>
      </c>
      <c r="RX13" s="224" t="str">
        <f>IF($A13&lt;=①基本情報と建物情報の入力!$G$20, IF(①基本情報と建物情報の入力!$H35&gt;=3, (HN13+HQ13)*$QC13*$PV13/2 + (HT13+HW13)*$QC13*$PV13,"-"),"-")</f>
        <v>-</v>
      </c>
      <c r="RY13" s="16" t="str">
        <f>IF($A13&lt;=①基本情報と建物情報の入力!$G$20, IF(①基本情報と建物情報の入力!$H35&gt;=1, SUM(QE13,QH13,QK13,QN13,QQ13)+SUM(QU13,QX13,RA13,RD13,RG13,RJ13,RM13,RP13,RS13,RV13), "-"), "-")</f>
        <v>-</v>
      </c>
      <c r="RZ13" s="16" t="str">
        <f>IF($A13&lt;=①基本情報と建物情報の入力!$G$20, IF(①基本情報と建物情報の入力!$H35&gt;=2, SUM(QF13,QI13,QL13,QO13,QR13)+SUM(QV13,QY13,RB13,RE13,RH13,RK13,RN13,RQ13,RT13,RW13), "-"), "-")</f>
        <v>-</v>
      </c>
      <c r="SA13" s="16" t="str">
        <f>IF($A13&lt;=①基本情報と建物情報の入力!$G$20, IF(①基本情報と建物情報の入力!$H35&gt;=3, SUM(QG13,QJ13,QM13,QP13,QS13)+SUM(QW13,QZ13,RC13,RF13,RI13,RL13,RO13,RR13,RU13,RX13), "-"), "-")</f>
        <v>-</v>
      </c>
      <c r="SB13" s="84" t="str">
        <f>IF($A13&lt;=①基本情報と建物情報の入力!$G$20, IF(①基本情報と建物情報の入力!$H35&gt;=1, ROUNDUP(RY13/HY13*100,1),"-"),"-")</f>
        <v>-</v>
      </c>
      <c r="SC13" s="85" t="str">
        <f>IF($A13&lt;=①基本情報と建物情報の入力!$G$20, IF(①基本情報と建物情報の入力!$H35&gt;=2,ROUNDUP(RZ13/HZ13*100,1),"-"),"-")</f>
        <v>-</v>
      </c>
      <c r="SD13" s="86" t="str">
        <f>IF($A13&lt;=①基本情報と建物情報の入力!$G$20, IF(①基本情報と建物情報の入力!$H35&gt;=3, ROUNDUP(SA13/IA13*100,1),"-"),"-")</f>
        <v>-</v>
      </c>
      <c r="SE13" s="69"/>
      <c r="SF13" s="129" t="str">
        <f>IF($A13&lt;=①基本情報と建物情報の入力!$G$20, IF(①基本情報と建物情報の入力!$H35&gt;=1, 1,"-"), "-")</f>
        <v>-</v>
      </c>
      <c r="SG13" s="130" t="str">
        <f>IF($A13&lt;=①基本情報と建物情報の入力!$G$20, IF(①基本情報と建物情報の入力!$H35&gt;=2, 1,"-"), "-")</f>
        <v>-</v>
      </c>
      <c r="SH13" s="131" t="str">
        <f>IF($A13&lt;=①基本情報と建物情報の入力!$G$20, IF(①基本情報と建物情報の入力!$H35&gt;=3, ①基本情報と建物情報の入力!$H35-2,"-"), "-")</f>
        <v>-</v>
      </c>
      <c r="SI13" s="23" t="str">
        <f>IF($A13&lt;=①基本情報と建物情報の入力!$G$20, IF(①基本情報と建物情報の入力!$H35&gt;=1, HY13*SF13, "-"),"-")</f>
        <v>-</v>
      </c>
      <c r="SJ13" s="16" t="str">
        <f>IF($A13&lt;=①基本情報と建物情報の入力!$G$20, IF(①基本情報と建物情報の入力!$H35&gt;=2, HZ13*SG13, "-"),"-")</f>
        <v>-</v>
      </c>
      <c r="SK13" s="24" t="str">
        <f>IF($A13&lt;=①基本情報と建物情報の入力!$G$20, IF(①基本情報と建物情報の入力!$H35&gt;=3, IA13*SH13, "-"),"-")</f>
        <v>-</v>
      </c>
      <c r="SL13" s="23" t="str">
        <f>IF($A13&lt;=①基本情報と建物情報の入力!$G$20, IF(①基本情報と建物情報の入力!$H35&gt;=1,  LN13*SF13, "-"),"-")</f>
        <v>-</v>
      </c>
      <c r="SM13" s="16" t="str">
        <f>IF($A13&lt;=①基本情報と建物情報の入力!$G$20, IF(①基本情報と建物情報の入力!$H35&gt;=2,  LO13*SG13, "-"),"-")</f>
        <v>-</v>
      </c>
      <c r="SN13" s="24" t="str">
        <f>IF($A13&lt;=①基本情報と建物情報の入力!$G$20, IF(①基本情報と建物情報の入力!$H35&gt;=3,  LP13*SH13, "-"),"-")</f>
        <v>-</v>
      </c>
      <c r="SO13" s="23" t="str">
        <f>IF($A13&lt;=①基本情報と建物情報の入力!$G$20, IF(①基本情報と建物情報の入力!$H35&gt;=1,  RY13*SF13, "-"),"-")</f>
        <v>-</v>
      </c>
      <c r="SP13" s="16" t="str">
        <f>IF($A13&lt;=①基本情報と建物情報の入力!$G$20, IF(①基本情報と建物情報の入力!$H35&gt;=2,  RZ13*SG13, "-"),"-")</f>
        <v>-</v>
      </c>
      <c r="SQ13" s="24" t="str">
        <f>IF($A13&lt;=①基本情報と建物情報の入力!$G$20, IF(①基本情報と建物情報の入力!$H35&gt;=3,  SA13*SH13, "-"),"-")</f>
        <v>-</v>
      </c>
      <c r="SR13" s="76"/>
      <c r="SS13" s="76"/>
      <c r="ST13" s="69"/>
      <c r="SU13" s="129" t="str">
        <f>IF($A13&lt;=①基本情報と建物情報の入力!$G$20,IF(①基本情報と建物情報の入力!$H35&gt;=1,③一次エネルギー消費量の計算結果!E33-③一次エネルギー消費量の計算結果!F33,"-"),"-")</f>
        <v>-</v>
      </c>
      <c r="SV13" s="130" t="str">
        <f>IF($A13&lt;=①基本情報と建物情報の入力!$G$20,IF(①基本情報と建物情報の入力!$H35&gt;=2,③一次エネルギー消費量の計算結果!E34-③一次エネルギー消費量の計算結果!F34,"-"),"-")</f>
        <v>-</v>
      </c>
      <c r="SW13" s="131" t="str">
        <f>IF($A13&lt;=①基本情報と建物情報の入力!$G$20,IF(①基本情報と建物情報の入力!$H35&gt;=3,③一次エネルギー消費量の計算結果!E35-③一次エネルギー消費量の計算結果!F35,"-"),"-")</f>
        <v>-</v>
      </c>
      <c r="SX13" s="129" t="str">
        <f>IF($A13&lt;=①基本情報と建物情報の入力!$G$20,IF(①基本情報と建物情報の入力!$H35&gt;=1,③一次エネルギー消費量の計算結果!G33-③一次エネルギー消費量の計算結果!H33,"-"),"-")</f>
        <v>-</v>
      </c>
      <c r="SY13" s="130" t="str">
        <f>IF($A13&lt;=①基本情報と建物情報の入力!$G$20,IF(①基本情報と建物情報の入力!$H35&gt;=2,③一次エネルギー消費量の計算結果!G34-③一次エネルギー消費量の計算結果!H34,"-"),"-")</f>
        <v>-</v>
      </c>
      <c r="SZ13" s="131" t="str">
        <f>IF($A13&lt;=①基本情報と建物情報の入力!$G$20,IF(①基本情報と建物情報の入力!$H35&gt;=3,③一次エネルギー消費量の計算結果!G35-③一次エネルギー消費量の計算結果!H35,"-"),"-")</f>
        <v>-</v>
      </c>
      <c r="TA13" s="129" t="str">
        <f>IF($A13&lt;=①基本情報と建物情報の入力!$G$20, IF(①基本情報と建物情報の入力!$H35&gt;=1,SU13*SF13,"-"), "-")</f>
        <v>-</v>
      </c>
      <c r="TB13" s="130" t="str">
        <f>IF($A13&lt;=①基本情報と建物情報の入力!$G$20, IF(①基本情報と建物情報の入力!$H35&gt;=2,SV13*SG13,"-"), "-")</f>
        <v>-</v>
      </c>
      <c r="TC13" s="131" t="str">
        <f>IF($A13&lt;=①基本情報と建物情報の入力!$G$20, IF(①基本情報と建物情報の入力!$H35&gt;=3,SW13*SH13,"-"), "-")</f>
        <v>-</v>
      </c>
      <c r="TD13" s="129" t="str">
        <f>IF($A13&lt;=①基本情報と建物情報の入力!$G$20, IF(①基本情報と建物情報の入力!$H35&gt;=1,SX13*SF13,"-"), "-")</f>
        <v>-</v>
      </c>
      <c r="TE13" s="130" t="str">
        <f>IF($A13&lt;=①基本情報と建物情報の入力!$G$20, IF(①基本情報と建物情報の入力!$H35&gt;=2,SY13*SG13,"-"), "-")</f>
        <v>-</v>
      </c>
      <c r="TF13" s="130" t="str">
        <f>IF($A13&lt;=①基本情報と建物情報の入力!$G$20, IF(①基本情報と建物情報の入力!$H35&gt;=3,SZ13*SH13,"-"), "-")</f>
        <v>-</v>
      </c>
      <c r="TG13" s="76"/>
      <c r="TH13" s="76"/>
    </row>
    <row r="14" spans="1:528" s="16" customFormat="1" x14ac:dyDescent="0.45">
      <c r="A14" s="17">
        <f t="shared" si="0"/>
        <v>8</v>
      </c>
      <c r="B14" s="93" t="s">
        <v>65</v>
      </c>
      <c r="C14" s="16" t="str">
        <f>IF(A14&lt;=①基本情報と建物情報の入力!$G$20, ①基本情報と建物情報の入力!$G$19/①基本情報と建物情報の入力!$G$20, "-")</f>
        <v>-</v>
      </c>
      <c r="D14" s="16" t="str">
        <f>IF(A14&lt;=①基本情報と建物情報の入力!$G$20, IF(①基本情報と建物情報の入力!H36&gt;=1, (①基本情報と建物情報の入力!$D36+SQRT(①基本情報と建物情報の入力!$D36^2-16*①基本情報と建物情報の入力!$C36))/4, "-"), "-")</f>
        <v>-</v>
      </c>
      <c r="E14" s="16" t="str">
        <f>IF(A14&lt;=①基本情報と建物情報の入力!$G$20, IF(①基本情報と建物情報の入力!H36&gt;=1, (①基本情報と建物情報の入力!$D36-SQRT(①基本情報と建物情報の入力!$D36^2-16*①基本情報と建物情報の入力!$C36))/4, "-"), "-")</f>
        <v>-</v>
      </c>
      <c r="F14" s="16" t="str">
        <f>IF(A14&lt;=①基本情報と建物情報の入力!$G$20, IF(①基本情報と建物情報の入力!H36&gt;=1, IF(A14=①基本情報と建物情報の入力!$G$20, ①基本情報と建物情報の入力!$C36, ①基本情報と建物情報の入力!G36), "-"), "-")</f>
        <v>-</v>
      </c>
      <c r="G14" s="16" t="str">
        <f>IF(A14&lt;=①基本情報と建物情報の入力!$G$20, IF(①基本情報と建物情報の入力!H36&gt;=1, IF(A14=1, 0, ①基本情報と建物情報の入力!F36), "-"), "-")</f>
        <v>-</v>
      </c>
      <c r="H14" s="16" t="str">
        <f>IF(A14&lt;=①基本情報と建物情報の入力!$G$20, IF(①基本情報と建物情報の入力!H36&gt;=1, IF(A14=1, 0, ①基本情報と建物情報の入力!C36-G14), "-"), "-")</f>
        <v>-</v>
      </c>
      <c r="I14" s="16" t="str">
        <f>IF(A14&lt;=①基本情報と建物情報の入力!$G$20, IF(①基本情報と建物情報の入力!H36&gt;=1, IF(A14=1, ①基本情報と建物情報の入力!C36, 0), "-"), "-")</f>
        <v>-</v>
      </c>
      <c r="J14" s="23" t="str">
        <f>IF(A14&lt;=①基本情報と建物情報の入力!$G$20,IF(①基本情報と建物情報の入力!H36&gt;=1, ①基本情報と建物情報の入力!$E36*(1-(0.24/①基本情報と建物情報の入力!$H36))*0.64,"-"), "-")</f>
        <v>-</v>
      </c>
      <c r="K14" s="16" t="str">
        <f>IF(A14&lt;=①基本情報と建物情報の入力!$G$20,IF(①基本情報と建物情報の入力!H36&gt;=1,①基本情報と建物情報の入力!$E36*0.12/①基本情報と建物情報の入力!$H36,"-"), "-")</f>
        <v>-</v>
      </c>
      <c r="L14" s="16" t="str">
        <f>IF(A14&lt;=①基本情報と建物情報の入力!$G$20,IF(①基本情報と建物情報の入力!H36&gt;=1,①基本情報と建物情報の入力!$E36*(1-(0.24/①基本情報と建物情報の入力!$H36))*0.36,"-"), "-")</f>
        <v>-</v>
      </c>
      <c r="M14" s="24" t="str">
        <f>IF(A14&lt;=①基本情報と建物情報の入力!$G$20,IF(①基本情報と建物情報の入力!H36&gt;=1,①基本情報と建物情報の入力!$E36*0.12/①基本情報と建物情報の入力!$H36,"-"), "-")</f>
        <v>-</v>
      </c>
      <c r="N14" s="23" t="str">
        <f>IF(A14&lt;=①基本情報と建物情報の入力!$G$20, IF(①基本情報と建物情報の入力!H36&gt;=1,①基本情報と建物情報の入力!C36/①基本情報と建物情報の入力!H36, "-"), "-")</f>
        <v>-</v>
      </c>
      <c r="O14" s="16" t="str">
        <f>IF(A14&lt;=①基本情報と建物情報の入力!$G$20, IF(①基本情報と建物情報の入力!H36&gt;=2, ①基本情報と建物情報の入力!C36/①基本情報と建物情報の入力!H36, "-"),"-")</f>
        <v>-</v>
      </c>
      <c r="P14" s="24" t="str">
        <f>IF(A14&lt;=①基本情報と建物情報の入力!$G$20, IF(①基本情報と建物情報の入力!H36&gt;=3, ①基本情報と建物情報の入力!C36/①基本情報と建物情報の入力!H36, "-"),"-")</f>
        <v>-</v>
      </c>
      <c r="Q14" s="23" t="str">
        <f>IF($A14&lt;=①基本情報と建物情報の入力!$G$20, IF(①基本情報と建物情報の入力!$H36&gt;=1, IF(①基本情報と建物情報の入力!$I36="有り", N14*室面積の比率!$B$4, N14*室面積の比率!$B$5),"-"), "-")</f>
        <v>-</v>
      </c>
      <c r="R14" s="16" t="str">
        <f>IF($A14&lt;=①基本情報と建物情報の入力!$G$20, IF(①基本情報と建物情報の入力!$H36&gt;=2, IF(①基本情報と建物情報の入力!$I36="有り", O14*室面積の比率!$B$4, O14*室面積の比率!$B$5),"-"), "-")</f>
        <v>-</v>
      </c>
      <c r="S14" s="24" t="str">
        <f>IF($A14&lt;=①基本情報と建物情報の入力!$G$20, IF(①基本情報と建物情報の入力!$H36&gt;=3, IF(①基本情報と建物情報の入力!$I36="有り", P14*室面積の比率!$B$4, P14*室面積の比率!$B$5),"-"), "-")</f>
        <v>-</v>
      </c>
      <c r="T14" s="23" t="str">
        <f>IF($A14&lt;=①基本情報と建物情報の入力!$G$20, IF(①基本情報と建物情報の入力!$H36&gt;=1, IF(①基本情報と建物情報の入力!$I36="有り", N14*室面積の比率!$C$4, 0),"-"), "-")</f>
        <v>-</v>
      </c>
      <c r="U14" s="16" t="str">
        <f>IF($A14&lt;=①基本情報と建物情報の入力!$G$20, IF(①基本情報と建物情報の入力!$H36&gt;=2, IF(①基本情報と建物情報の入力!$I36="有り", O14*室面積の比率!$C$4, 0),"-"), "-")</f>
        <v>-</v>
      </c>
      <c r="V14" s="24" t="str">
        <f>IF($A14&lt;=①基本情報と建物情報の入力!$G$20, IF(①基本情報と建物情報の入力!$H36&gt;=3, IF(①基本情報と建物情報の入力!$I36="有り", P14*室面積の比率!$C$4, 0),"-"), "-")</f>
        <v>-</v>
      </c>
      <c r="W14" s="23" t="str">
        <f>IF(A14&lt;=①基本情報と建物情報の入力!$G$20, IF(①基本情報と建物情報の入力!H36&gt;=1, F14/①基本情報と建物情報の入力!H36, "-"),"-")</f>
        <v>-</v>
      </c>
      <c r="X14" s="16" t="str">
        <f>IF(A14&lt;=①基本情報と建物情報の入力!$G$20, IF(①基本情報と建物情報の入力!H36&gt;=2, F14/①基本情報と建物情報の入力!H36, "-"),"-")</f>
        <v>-</v>
      </c>
      <c r="Y14" s="24" t="str">
        <f>IF(A14&lt;=①基本情報と建物情報の入力!$G$20, IF(①基本情報と建物情報の入力!H36&gt;=3, F14/①基本情報と建物情報の入力!H36, "-"),"-")</f>
        <v>-</v>
      </c>
      <c r="Z14" s="23" t="str">
        <f>IF(A14&lt;=①基本情報と建物情報の入力!$G$20, IF(①基本情報と建物情報の入力!H36&gt;=1, G14/①基本情報と建物情報の入力!H36, "-"),"-")</f>
        <v>-</v>
      </c>
      <c r="AA14" s="16" t="str">
        <f>IF(A14&lt;=①基本情報と建物情報の入力!$G$20, IF(①基本情報と建物情報の入力!H36&gt;=2, G14/①基本情報と建物情報の入力!H36, "-"),"-")</f>
        <v>-</v>
      </c>
      <c r="AB14" s="24" t="str">
        <f>IF(A14&lt;=①基本情報と建物情報の入力!$G$20, IF(①基本情報と建物情報の入力!H36&gt;=3, G14/①基本情報と建物情報の入力!H36, "-"),"-")</f>
        <v>-</v>
      </c>
      <c r="AC14" s="69"/>
      <c r="AD14" s="23" t="str">
        <f>IF(A14&lt;=①基本情報と建物情報の入力!$G$20, IF(①基本情報と建物情報の入力!H36&gt;=1,J14/①基本情報と建物情報の入力!H36,"-"), "-")</f>
        <v>-</v>
      </c>
      <c r="AE14" s="16" t="str">
        <f>IF(A14&lt;=①基本情報と建物情報の入力!$G$20, IF(①基本情報と建物情報の入力!H36&gt;=2,J14/①基本情報と建物情報の入力!H36,"-"), "-")</f>
        <v>-</v>
      </c>
      <c r="AF14" s="24" t="str">
        <f>IF(A14&lt;=①基本情報と建物情報の入力!$G$20, IF(①基本情報と建物情報の入力!H36&gt;=3,J14/①基本情報と建物情報の入力!H36,"-"), "-")</f>
        <v>-</v>
      </c>
      <c r="AG14" s="23" t="str">
        <f>IF(A14&lt;=①基本情報と建物情報の入力!$G$20,IF(①基本情報と建物情報の入力!H36&gt;=1,K14,"-"), "-")</f>
        <v>-</v>
      </c>
      <c r="AH14" s="16" t="str">
        <f>IF(A14&lt;=①基本情報と建物情報の入力!$G$20,IF(①基本情報と建物情報の入力!H36&gt;=2,0,"-"), "-")</f>
        <v>-</v>
      </c>
      <c r="AI14" s="24" t="str">
        <f>IF(A14&lt;=①基本情報と建物情報の入力!$G$20,IF(①基本情報と建物情報の入力!H36&gt;=3,0,"-"), "-")</f>
        <v>-</v>
      </c>
      <c r="AJ14" s="16" t="str">
        <f>IF(A14&lt;=①基本情報と建物情報の入力!$G$20, IF(①基本情報と建物情報の入力!H36&gt;=1,L14/①基本情報と建物情報の入力!H36,"-"), "-")</f>
        <v>-</v>
      </c>
      <c r="AK14" s="16" t="str">
        <f>IF(A14&lt;=①基本情報と建物情報の入力!$G$20, IF(①基本情報と建物情報の入力!H36&gt;=2,L14/①基本情報と建物情報の入力!H36,"-"), "-")</f>
        <v>-</v>
      </c>
      <c r="AL14" s="16" t="str">
        <f>IF(A14&lt;=①基本情報と建物情報の入力!$G$20, IF(①基本情報と建物情報の入力!H36&gt;=3,L14/①基本情報と建物情報の入力!H36,"-"), "-")</f>
        <v>-</v>
      </c>
      <c r="AM14" s="23" t="str">
        <f>IF(A14&lt;=①基本情報と建物情報の入力!$G$20,IF(①基本情報と建物情報の入力!H36&gt;=1,IF(①基本情報と建物情報の入力!H36=1, M14,0), "-"),"-")</f>
        <v>-</v>
      </c>
      <c r="AN14" s="16" t="str">
        <f>IF(A14&lt;=①基本情報と建物情報の入力!$G$20, IF(①基本情報と建物情報の入力!H36&gt;=2, M14, "-"), "-")</f>
        <v>-</v>
      </c>
      <c r="AO14" s="24" t="str">
        <f>IF(A14&lt;=①基本情報と建物情報の入力!$G$20,IF(①基本情報と建物情報の入力!H36&gt;=3, 0, "-"),"-")</f>
        <v>-</v>
      </c>
      <c r="AP14" s="23" t="str">
        <f>IF(A14&lt;=①基本情報と建物情報の入力!$G$20,IF(①基本情報と建物情報の入力!H36&gt;=1,0,"-"), "-")</f>
        <v>-</v>
      </c>
      <c r="AQ14" s="16" t="str">
        <f>IF(A14&lt;=①基本情報と建物情報の入力!$G$20,IF(①基本情報と建物情報の入力!H36&gt;=2,0,"-"), "-")</f>
        <v>-</v>
      </c>
      <c r="AR14" s="24" t="str">
        <f>IF(A14&lt;=①基本情報と建物情報の入力!$G$20,IF(①基本情報と建物情報の入力!H36&gt;=3,0,"-"), "-")</f>
        <v>-</v>
      </c>
      <c r="AS14" s="23" t="str">
        <f>IF(A14&lt;=①基本情報と建物情報の入力!$G$20,IF(①基本情報と建物情報の入力!H36&gt;=1,0,"-"), "-")</f>
        <v>-</v>
      </c>
      <c r="AT14" s="16" t="str">
        <f>IF(A14&lt;=①基本情報と建物情報の入力!$G$20,IF(①基本情報と建物情報の入力!H36&gt;=2,0,"-"), "-")</f>
        <v>-</v>
      </c>
      <c r="AU14" s="24" t="str">
        <f>IF(A14&lt;=①基本情報と建物情報の入力!$G$20,IF(①基本情報と建物情報の入力!H36&gt;=3,0,"-"), "-")</f>
        <v>-</v>
      </c>
      <c r="AV14" s="23" t="str">
        <f>IF(A14&lt;=①基本情報と建物情報の入力!$G$20,IF(①基本情報と建物情報の入力!H36&gt;=1,1.6,"-"), "-")</f>
        <v>-</v>
      </c>
      <c r="AW14" s="16" t="str">
        <f>IF(A14&lt;=①基本情報と建物情報の入力!$G$20,IF(①基本情報と建物情報の入力!H36&gt;=2,1.6,"-"), "-")</f>
        <v>-</v>
      </c>
      <c r="AX14" s="24" t="str">
        <f>IF(A14&lt;=①基本情報と建物情報の入力!$G$20,IF(①基本情報と建物情報の入力!H36&gt;=3,1.6,"-"), "-")</f>
        <v>-</v>
      </c>
      <c r="AY14" s="16" t="str">
        <f>IF(A14&lt;=①基本情報と建物情報の入力!$G$20,IF(①基本情報と建物情報の入力!H36&gt;=1,0,"-"), "-")</f>
        <v>-</v>
      </c>
      <c r="AZ14" s="16" t="str">
        <f>IF(A14&lt;=①基本情報と建物情報の入力!$G$20,IF(①基本情報と建物情報の入力!H36&gt;=2,0,"-"), "-")</f>
        <v>-</v>
      </c>
      <c r="BA14" s="16" t="str">
        <f>IF(A14&lt;=①基本情報と建物情報の入力!$G$20,IF(①基本情報と建物情報の入力!H36&gt;=3,0,"-"), "-")</f>
        <v>-</v>
      </c>
      <c r="BB14" s="23" t="str">
        <f>IF(A14&lt;=①基本情報と建物情報の入力!$G$20, IF(①基本情報と建物情報の入力!H36&gt;=1,(D14*C14-J14)/①基本情報と建物情報の入力!H36, "-"), "-")</f>
        <v>-</v>
      </c>
      <c r="BC14" s="16" t="str">
        <f>IF(A14&lt;=①基本情報と建物情報の入力!$G$20, IF(①基本情報と建物情報の入力!H36&gt;=2,(D14*C14-J14)/①基本情報と建物情報の入力!H36, "-"), "-")</f>
        <v>-</v>
      </c>
      <c r="BD14" s="24" t="str">
        <f>IF(A14&lt;=①基本情報と建物情報の入力!$G$20, IF(①基本情報と建物情報の入力!H36&gt;=3,(D14*C14-J14)/①基本情報と建物情報の入力!H36, "-"), "-")</f>
        <v>-</v>
      </c>
      <c r="BE14" s="16" t="str">
        <f>IF(A14&lt;=①基本情報と建物情報の入力!$G$20, IF(①基本情報と建物情報の入力!H36&gt;=1,E14*C14-K14, "-"), "-")</f>
        <v>-</v>
      </c>
      <c r="BF14" s="16" t="str">
        <f>IF(A14&lt;=①基本情報と建物情報の入力!$G$20, IF(①基本情報と建物情報の入力!H36&gt;=2,0, "-"), "-")</f>
        <v>-</v>
      </c>
      <c r="BG14" s="16" t="str">
        <f>IF(A14&lt;=①基本情報と建物情報の入力!$G$20, IF(①基本情報と建物情報の入力!H36&gt;=3,0, "-"), "-")</f>
        <v>-</v>
      </c>
      <c r="BH14" s="23" t="str">
        <f>IF(A14&lt;=①基本情報と建物情報の入力!$G$20, IF(①基本情報と建物情報の入力!H36&gt;=1,(D14*C14-L14)/①基本情報と建物情報の入力!H36-AV14, "-"), "-")</f>
        <v>-</v>
      </c>
      <c r="BI14" s="16" t="str">
        <f>IF(A14&lt;=①基本情報と建物情報の入力!$G$20, IF(①基本情報と建物情報の入力!H36&gt;=2,(D14*C14-L14)/①基本情報と建物情報の入力!H36-AV14, "-"), "-")</f>
        <v>-</v>
      </c>
      <c r="BJ14" s="24" t="str">
        <f>IF(A14&lt;=①基本情報と建物情報の入力!$G$20, IF(①基本情報と建物情報の入力!H36&gt;=3,(D14*C14-L14)/①基本情報と建物情報の入力!H36-AV14, "-"), "-")</f>
        <v>-</v>
      </c>
      <c r="BK14" s="23" t="str">
        <f>IF(A14&lt;=①基本情報と建物情報の入力!$G$20, IF(①基本情報と建物情報の入力!H36&gt;=1,IF(①基本情報と建物情報の入力!H36=1, E14*C14-K14, 0), "-"), "-")</f>
        <v>-</v>
      </c>
      <c r="BL14" s="16" t="str">
        <f>IF(A14&lt;=①基本情報と建物情報の入力!$G$20, IF(①基本情報と建物情報の入力!H36&gt;=2,E14*C14-M14, "-"), "-")</f>
        <v>-</v>
      </c>
      <c r="BM14" s="24" t="str">
        <f>IF(A14&lt;=①基本情報と建物情報の入力!$G$20, IF(①基本情報と建物情報の入力!H36&gt;=3,0, "-"), "-")</f>
        <v>-</v>
      </c>
      <c r="BN14" s="16" t="str">
        <f>IF(A14&lt;=①基本情報と建物情報の入力!$G$20, IF(①基本情報と建物情報の入力!H36&gt;=1, 0, "-"), "-")</f>
        <v>-</v>
      </c>
      <c r="BO14" s="16" t="str">
        <f>IF(A14&lt;=①基本情報と建物情報の入力!$G$20, IF(①基本情報と建物情報の入力!H36&gt;=2, 0, "-"), "-")</f>
        <v>-</v>
      </c>
      <c r="BP14" s="24" t="str">
        <f>IF(A14&lt;=①基本情報と建物情報の入力!$G$20, IF(①基本情報と建物情報の入力!H36&gt;=3, 0, "-"), "-")</f>
        <v>-</v>
      </c>
      <c r="BQ14" s="16" t="str">
        <f>IF(A14&lt;=①基本情報と建物情報の入力!$G$20, IF(①基本情報と建物情報の入力!H36&gt;=1, 0, "-"), "-")</f>
        <v>-</v>
      </c>
      <c r="BR14" s="16" t="str">
        <f>IF(A14&lt;=①基本情報と建物情報の入力!$G$20, IF(①基本情報と建物情報の入力!H36&gt;=2, E14*C14, "-"), "-")</f>
        <v>-</v>
      </c>
      <c r="BS14" s="24" t="str">
        <f>IF(A14&lt;=①基本情報と建物情報の入力!$G$20, IF(①基本情報と建物情報の入力!H36&gt;=3, E14*C14, "-"), "-")</f>
        <v>-</v>
      </c>
      <c r="BT14" s="16" t="str">
        <f>IF(A14&lt;=①基本情報と建物情報の入力!$G$20, IF(①基本情報と建物情報の入力!H36&gt;=1, 0, "-"), "-")</f>
        <v>-</v>
      </c>
      <c r="BU14" s="16" t="str">
        <f>IF(A14&lt;=①基本情報と建物情報の入力!$G$20, IF(①基本情報と建物情報の入力!H36&gt;=2, 0, "-"), "-")</f>
        <v>-</v>
      </c>
      <c r="BV14" s="24" t="str">
        <f>IF(A14&lt;=①基本情報と建物情報の入力!$G$20, IF(①基本情報と建物情報の入力!H36&gt;=3, 0, "-"), "-")</f>
        <v>-</v>
      </c>
      <c r="BW14" s="23" t="str">
        <f>IF(A14&lt;=①基本情報と建物情報の入力!$G$20, IF(①基本情報と建物情報の入力!H36&gt;=1, IF(①基本情報と建物情報の入力!H36=1, 0, E14*C14), "-"), "-")</f>
        <v>-</v>
      </c>
      <c r="BX14" s="16" t="str">
        <f>IF(A14&lt;=①基本情報と建物情報の入力!$G$20, IF(①基本情報と建物情報の入力!H36&gt;=2, 0, "-"), "-")</f>
        <v>-</v>
      </c>
      <c r="BY14" s="24" t="str">
        <f>IF(A14&lt;=①基本情報と建物情報の入力!$G$20, IF(①基本情報と建物情報の入力!H36&gt;=3, E14*C14, "-"), "-")</f>
        <v>-</v>
      </c>
      <c r="BZ14" s="16" t="str">
        <f>IF(A14&lt;=①基本情報と建物情報の入力!$G$20, IF(①基本情報と建物情報の入力!H36&gt;=1,  H14/①基本情報と建物情報の入力!H36, "-"), "-")</f>
        <v>-</v>
      </c>
      <c r="CA14" s="16" t="str">
        <f>IF(A14&lt;=①基本情報と建物情報の入力!$G$20, IF(①基本情報と建物情報の入力!H36&gt;=2,  H14/①基本情報と建物情報の入力!H36, "-"), "-")</f>
        <v>-</v>
      </c>
      <c r="CB14" s="16" t="str">
        <f>IF(A14&lt;=①基本情報と建物情報の入力!$G$20, IF(①基本情報と建物情報の入力!H36&gt;=3,  H14/①基本情報と建物情報の入力!H36, "-"), "-")</f>
        <v>-</v>
      </c>
      <c r="CC14" s="23" t="str">
        <f>IF(A14&lt;=①基本情報と建物情報の入力!$G$20, IF(①基本情報と建物情報の入力!H36&gt;=1, I14/①基本情報と建物情報の入力!H36, "-"), "-")</f>
        <v>-</v>
      </c>
      <c r="CD14" s="16" t="str">
        <f>IF(A14&lt;=①基本情報と建物情報の入力!$G$20, IF(①基本情報と建物情報の入力!H36&gt;=2, I14/①基本情報と建物情報の入力!H36, "-"), "-")</f>
        <v>-</v>
      </c>
      <c r="CE14" s="24" t="str">
        <f>IF(A14&lt;=①基本情報と建物情報の入力!$G$20, IF(①基本情報と建物情報の入力!H36&gt;=3, I14/①基本情報と建物情報の入力!H36, "-"), "-")</f>
        <v>-</v>
      </c>
      <c r="CF14" s="16" t="str">
        <f>IF(A14&lt;=①基本情報と建物情報の入力!$G$20, IF(①基本情報と建物情報の入力!H36&gt;=1, IF(A14=①基本情報と建物情報の入力!$G$20, 0,(①基本情報と建物情報の入力!C36-F14)/①基本情報と建物情報の入力!H36), "-"), "-")</f>
        <v>-</v>
      </c>
      <c r="CG14" s="16" t="str">
        <f>IF(A14&lt;=①基本情報と建物情報の入力!$G$20, IF(①基本情報と建物情報の入力!H36&gt;=2, IF(A14=①基本情報と建物情報の入力!$G$20, 0,(①基本情報と建物情報の入力!C36-F14)/①基本情報と建物情報の入力!H36), "-"), "-")</f>
        <v>-</v>
      </c>
      <c r="CH14" s="16" t="str">
        <f>IF(A14&lt;=①基本情報と建物情報の入力!$G$20, IF(①基本情報と建物情報の入力!H36&gt;=3, IF(A14=①基本情報と建物情報の入力!$G$20, 0,(①基本情報と建物情報の入力!C36-F14)/①基本情報と建物情報の入力!H36), "-"), "-")</f>
        <v>-</v>
      </c>
      <c r="CI14" s="69"/>
      <c r="CJ14" s="23" t="str">
        <f>IF(A14&lt;=①基本情報と建物情報の入力!$G$20, IF(①基本情報と建物情報の入力!H36&gt;=1, IF(F14=0, 0, D14/①基本情報と建物情報の入力!H36), "-"), "-")</f>
        <v>-</v>
      </c>
      <c r="CK14" s="16" t="str">
        <f>IF(A14&lt;=①基本情報と建物情報の入力!$G$20, IF(①基本情報と建物情報の入力!H36&gt;=2, IF(F14=0, 0, D14/①基本情報と建物情報の入力!H36), "-"), "-")</f>
        <v>-</v>
      </c>
      <c r="CL14" s="24" t="str">
        <f>IF(A14&lt;=①基本情報と建物情報の入力!$G$20, IF(①基本情報と建物情報の入力!H36&gt;=3, IF(F14=0, 0, D14/①基本情報と建物情報の入力!H36), "-"), "-")</f>
        <v>-</v>
      </c>
      <c r="CM14" s="23" t="str">
        <f>IF(A14&lt;=①基本情報と建物情報の入力!$G$20, IF(①基本情報と建物情報の入力!H36&gt;=1, F14/D14, "-"), "-")</f>
        <v>-</v>
      </c>
      <c r="CN14" s="16" t="str">
        <f>IF(A14&lt;=①基本情報と建物情報の入力!$G$20, IF(①基本情報と建物情報の入力!H36&gt;=2, 0, "-"), "-")</f>
        <v>-</v>
      </c>
      <c r="CO14" s="24" t="str">
        <f>IF(A14&lt;=①基本情報と建物情報の入力!$G$20, IF(①基本情報と建物情報の入力!H36&gt;=3, 0, "-"), "-")</f>
        <v>-</v>
      </c>
      <c r="CP14" s="23" t="str">
        <f>IF(A14&lt;=①基本情報と建物情報の入力!$G$20, IF(①基本情報と建物情報の入力!H36&gt;=1, IF(A14=①基本情報と建物情報の入力!$G$20, D14/①基本情報と建物情報の入力!H36, 0), "-"), "-")</f>
        <v>-</v>
      </c>
      <c r="CQ14" s="16" t="str">
        <f>IF(A14&lt;=①基本情報と建物情報の入力!$G$20, IF(①基本情報と建物情報の入力!H36&gt;=2, IF(A14=①基本情報と建物情報の入力!$G$20, D14/①基本情報と建物情報の入力!H36, 0), "-"), "-")</f>
        <v>-</v>
      </c>
      <c r="CR14" s="24" t="str">
        <f>IF(A14&lt;=①基本情報と建物情報の入力!$G$20, IF(①基本情報と建物情報の入力!H36&gt;=3, IF(A14=①基本情報と建物情報の入力!$G$20, D14/①基本情報と建物情報の入力!H36, 0), "-"), "-")</f>
        <v>-</v>
      </c>
      <c r="CS14" s="23" t="str">
        <f>IF(A14&lt;=①基本情報と建物情報の入力!$G$20, IF(①基本情報と建物情報の入力!H36&gt;=1, IF(①基本情報と建物情報の入力!H36=1, F14/D14, 0), "-"), "-")</f>
        <v>-</v>
      </c>
      <c r="CT14" s="16" t="str">
        <f>IF(A14&lt;=①基本情報と建物情報の入力!$G$20, IF(①基本情報と建物情報の入力!H36&gt;=2, F14/D14, "-"), "-")</f>
        <v>-</v>
      </c>
      <c r="CU14" s="24" t="str">
        <f>IF(A14&lt;=①基本情報と建物情報の入力!$G$20, IF(①基本情報と建物情報の入力!H36&gt;=3, 0, "-"), "-")</f>
        <v>-</v>
      </c>
      <c r="CV14" s="16" t="str">
        <f>IF(A14&lt;=①基本情報と建物情報の入力!$G$20, IF(①基本情報と建物情報の入力!H36&gt;=1, IF(OR(F14=0,A14=①基本情報と建物情報の入力!$G$20), 0, D14/①基本情報と建物情報の入力!H36), "-"), "-")</f>
        <v>-</v>
      </c>
      <c r="CW14" s="16" t="str">
        <f>IF(A14&lt;=①基本情報と建物情報の入力!$G$20, IF(①基本情報と建物情報の入力!H36&gt;=2, IF(OR(F14=0,A14=①基本情報と建物情報の入力!$G$20), 0, D14/①基本情報と建物情報の入力!H36), "-"), "-")</f>
        <v>-</v>
      </c>
      <c r="CX14" s="16" t="str">
        <f>IF(A14&lt;=①基本情報と建物情報の入力!$G$20, IF(①基本情報と建物情報の入力!H36&gt;=3, IF(OR(F14=0,A14=①基本情報と建物情報の入力!$G$20), 0, D14/①基本情報と建物情報の入力!H36), "-"), "-")</f>
        <v>-</v>
      </c>
      <c r="CY14" s="23" t="str">
        <f>IF(A14&lt;=①基本情報と建物情報の入力!$G$20, IF(①基本情報と建物情報の入力!H36&gt;=1, IF(OR(F13=0,A14=1), 0, D14/①基本情報と建物情報の入力!H36), "-"), "-")</f>
        <v>-</v>
      </c>
      <c r="CZ14" s="16" t="str">
        <f>IF(A14&lt;=①基本情報と建物情報の入力!$G$20, IF(①基本情報と建物情報の入力!H36&gt;=2, IF(OR(F13=0,A14=1), 0, D14/①基本情報と建物情報の入力!H36), "-"), "-")</f>
        <v>-</v>
      </c>
      <c r="DA14" s="24" t="str">
        <f>IF(A14&lt;=①基本情報と建物情報の入力!$G$20, IF(①基本情報と建物情報の入力!H36&gt;=3, IF(OR(F13=0,A14=1), 0, D14/①基本情報と建物情報の入力!H36), "-"), "-")</f>
        <v>-</v>
      </c>
      <c r="DB14" s="23" t="str">
        <f>IF(A14&lt;=①基本情報と建物情報の入力!$G$20, IF(①基本情報と建物情報の入力!H36&gt;=1, 0, "-"), "-")</f>
        <v>-</v>
      </c>
      <c r="DC14" s="16" t="str">
        <f>IF(A14&lt;=①基本情報と建物情報の入力!$G$20, IF(①基本情報と建物情報の入力!H36&gt;=2, IF(①基本情報と建物情報の入力!H36=1, 0, F14/D14), "-"), "-")</f>
        <v>-</v>
      </c>
      <c r="DD14" s="24" t="str">
        <f>IF(A14&lt;=①基本情報と建物情報の入力!$G$20, IF(①基本情報と建物情報の入力!H36&gt;=3, IF(①基本情報と建物情報の入力!H36=1, 0, F14/D14), "-"), "-")</f>
        <v>-</v>
      </c>
      <c r="DE14" s="16" t="str">
        <f>IF(A14&lt;=①基本情報と建物情報の入力!$G$20, IF(①基本情報と建物情報の入力!H36&gt;=1, IF(①基本情報と建物情報の入力!H36=1, 0, F14/D14), "-"), "-")</f>
        <v>-</v>
      </c>
      <c r="DF14" s="16" t="str">
        <f>IF(A14&lt;=①基本情報と建物情報の入力!$G$20, IF(①基本情報と建物情報の入力!H36&gt;=2, 0, "-"), "-")</f>
        <v>-</v>
      </c>
      <c r="DG14" s="16" t="str">
        <f>IF(A14&lt;=①基本情報と建物情報の入力!$G$20, IF(①基本情報と建物情報の入力!H36&gt;=3, IF(①基本情報と建物情報の入力!H36=1, 0, F14/D14), "-"), "-")</f>
        <v>-</v>
      </c>
      <c r="DH14" s="23" t="str">
        <f>IF(A14&lt;=①基本情報と建物情報の入力!$G$20, IF(①基本情報と建物情報の入力!H36&gt;=1, (F14/D14)*(D14/①基本情報と建物情報の入力!H36/20), "-"), "-")</f>
        <v>-</v>
      </c>
      <c r="DI14" s="16" t="str">
        <f>IF(A14&lt;=①基本情報と建物情報の入力!$G$20, IF(①基本情報と建物情報の入力!H36&gt;=2, (F14/D14)*(D14/①基本情報と建物情報の入力!H36/20), "-"), "-")</f>
        <v>-</v>
      </c>
      <c r="DJ14" s="24" t="str">
        <f>IF(A14&lt;=①基本情報と建物情報の入力!$G$20, IF(①基本情報と建物情報の入力!H36&gt;=3, (F14/D14)*(D14/①基本情報と建物情報の入力!H36/20), "-"), "-")</f>
        <v>-</v>
      </c>
      <c r="DK14" s="23" t="str">
        <f>IF(A14&lt;=①基本情報と建物情報の入力!$G$20, IF(①基本情報と建物情報の入力!H36&gt;=1, (D14/①基本情報と建物情報の入力!H36)*(F14/D14/20), "-"), "-")</f>
        <v>-</v>
      </c>
      <c r="DL14" s="16" t="str">
        <f>IF(A14&lt;=①基本情報と建物情報の入力!$G$20, IF(①基本情報と建物情報の入力!H36&gt;=2, (D14/①基本情報と建物情報の入力!H36)*(F14/D14/20), "-"), "-")</f>
        <v>-</v>
      </c>
      <c r="DM14" s="24" t="str">
        <f>IF(A14&lt;=①基本情報と建物情報の入力!$G$20, IF(①基本情報と建物情報の入力!H36&gt;=3, (D14/①基本情報と建物情報の入力!H36)*(F14/D14/20), "-"), "-")</f>
        <v>-</v>
      </c>
      <c r="DN14" s="23" t="str">
        <f>IF(A14&lt;=①基本情報と建物情報の入力!$G$20, IF(①基本情報と建物情報の入力!H36&gt;=1,  C14, "-"), "-")</f>
        <v>-</v>
      </c>
      <c r="DO14" s="16" t="str">
        <f>IF(A14&lt;=①基本情報と建物情報の入力!$G$20, IF(①基本情報と建物情報の入力!H36&gt;=2, 0, "-"), "-")</f>
        <v>-</v>
      </c>
      <c r="DP14" s="24" t="str">
        <f>IF(A14&lt;=①基本情報と建物情報の入力!$G$20, IF(①基本情報と建物情報の入力!H36&gt;=3, 0, "-"), "-")</f>
        <v>-</v>
      </c>
      <c r="DQ14" s="23" t="str">
        <f>IF(A14&lt;=①基本情報と建物情報の入力!$G$20, IF(①基本情報と建物情報の入力!H36&gt;=1,  C14, "-"), "-")</f>
        <v>-</v>
      </c>
      <c r="DR14" s="16" t="str">
        <f>IF(A14&lt;=①基本情報と建物情報の入力!$G$20, IF(①基本情報と建物情報の入力!H36&gt;=2, 0, "-"), "-")</f>
        <v>-</v>
      </c>
      <c r="DS14" s="24" t="str">
        <f>IF(A14&lt;=①基本情報と建物情報の入力!$G$20, IF(①基本情報と建物情報の入力!H36&gt;=3, 0, "-"), "-")</f>
        <v>-</v>
      </c>
      <c r="DT14" s="23" t="str">
        <f>IF(A14&lt;=①基本情報と建物情報の入力!$G$20, IF(①基本情報と建物情報の入力!H36&gt;=1, IF(①基本情報と建物情報の入力!H36=1, C14, 0), "-"), "-")</f>
        <v>-</v>
      </c>
      <c r="DU14" s="16" t="str">
        <f>IF(A14&lt;=①基本情報と建物情報の入力!$G$20, IF(①基本情報と建物情報の入力!H36&gt;=2, C14, "-"), "-")</f>
        <v>-</v>
      </c>
      <c r="DV14" s="24" t="str">
        <f>IF(A14&lt;=①基本情報と建物情報の入力!$G$20, IF(①基本情報と建物情報の入力!H36&gt;=3, 0, "-"), "-")</f>
        <v>-</v>
      </c>
      <c r="DW14" s="23" t="str">
        <f>IF(A14&lt;=①基本情報と建物情報の入力!$G$20, IF(①基本情報と建物情報の入力!H36&gt;=1, IF(①基本情報と建物情報の入力!H36=1, C14, 0), "-"), "-")</f>
        <v>-</v>
      </c>
      <c r="DX14" s="16" t="str">
        <f>IF(A14&lt;=①基本情報と建物情報の入力!$G$20, IF(①基本情報と建物情報の入力!H36&gt;=2, C14, "-"), "-")</f>
        <v>-</v>
      </c>
      <c r="DY14" s="24" t="str">
        <f>IF(A14&lt;=①基本情報と建物情報の入力!$G$20, IF(①基本情報と建物情報の入力!H36&gt;=3, 0, "-"), "-")</f>
        <v>-</v>
      </c>
      <c r="DZ14" s="23" t="str">
        <f>IF(A14&lt;=①基本情報と建物情報の入力!$G$20, IF(①基本情報と建物情報の入力!H36&gt;=1, 0, "-"), "-")</f>
        <v>-</v>
      </c>
      <c r="EA14" s="16" t="str">
        <f>IF(A14&lt;=①基本情報と建物情報の入力!$G$20, IF(①基本情報と建物情報の入力!H36&gt;=2, IF(①基本情報と建物情報の入力!H36=1, 0, C14), "-"), "-")</f>
        <v>-</v>
      </c>
      <c r="EB14" s="24" t="str">
        <f>IF(A14&lt;=①基本情報と建物情報の入力!$G$20, IF(①基本情報と建物情報の入力!H36&gt;=3, IF(①基本情報と建物情報の入力!H36=1, 0, C14), "-"), "-")</f>
        <v>-</v>
      </c>
      <c r="EC14" s="23" t="str">
        <f>IF(A14&lt;=①基本情報と建物情報の入力!$G$20, IF(①基本情報と建物情報の入力!H36&gt;=1, IF(①基本情報と建物情報の入力!H36=1, 0, C14), "-"), "-")</f>
        <v>-</v>
      </c>
      <c r="ED14" s="16" t="str">
        <f>IF(A14&lt;=①基本情報と建物情報の入力!$G$20, IF(①基本情報と建物情報の入力!H36&gt;=2, 0, "-"), "-")</f>
        <v>-</v>
      </c>
      <c r="EE14" s="24" t="str">
        <f>IF(A14&lt;=①基本情報と建物情報の入力!$G$20, IF(①基本情報と建物情報の入力!H36&gt;=3, IF(①基本情報と建物情報の入力!H36=1, 0, C14), "-"), "-")</f>
        <v>-</v>
      </c>
      <c r="EF14" s="23" t="str">
        <f>IF(A14&lt;=①基本情報と建物情報の入力!$G$20, IF(①基本情報と建物情報の入力!H36&gt;=1, 0, "-"), "-")</f>
        <v>-</v>
      </c>
      <c r="EG14" s="16" t="str">
        <f>IF(A14&lt;=①基本情報と建物情報の入力!$G$20, IF(①基本情報と建物情報の入力!H36&gt;=2, IF(①基本情報と建物情報の入力!H36=1, 0, C14), "-"), "-")</f>
        <v>-</v>
      </c>
      <c r="EH14" s="24" t="str">
        <f>IF(A14&lt;=①基本情報と建物情報の入力!$G$20, IF(①基本情報と建物情報の入力!H36&gt;=3, IF(①基本情報と建物情報の入力!H36=1, 0, C14), "-"), "-")</f>
        <v>-</v>
      </c>
      <c r="EI14" s="16" t="str">
        <f>IF(A14&lt;=①基本情報と建物情報の入力!$G$20, IF(①基本情報と建物情報の入力!H36&gt;=1, IF(①基本情報と建物情報の入力!H36=1, 0, C14), "-"), "-")</f>
        <v>-</v>
      </c>
      <c r="EJ14" s="16" t="str">
        <f>IF(A14&lt;=①基本情報と建物情報の入力!$G$20, IF(①基本情報と建物情報の入力!H36&gt;=2, 0, "-"), "-")</f>
        <v>-</v>
      </c>
      <c r="EK14" s="16" t="str">
        <f>IF(A14&lt;=①基本情報と建物情報の入力!$G$20, IF(①基本情報と建物情報の入力!H36&gt;=3, IF(①基本情報と建物情報の入力!H36=1, 0, C14), "-"), "-")</f>
        <v>-</v>
      </c>
      <c r="EL14" s="23" t="str">
        <f>IF(A14&lt;=①基本情報と建物情報の入力!$G$20, IF(①基本情報と建物情報の入力!H36&gt;=1, C14*D14/①基本情報と建物情報の入力!H36/20, "-"), "-")</f>
        <v>-</v>
      </c>
      <c r="EM14" s="16" t="str">
        <f>IF(A14&lt;=①基本情報と建物情報の入力!$G$20, IF(①基本情報と建物情報の入力!H36&gt;=2, C14*D14/①基本情報と建物情報の入力!H36/20, "-"), "-")</f>
        <v>-</v>
      </c>
      <c r="EN14" s="24" t="str">
        <f>IF(A14&lt;=①基本情報と建物情報の入力!$G$20, IF(①基本情報と建物情報の入力!H36&gt;=3, C14*D14/①基本情報と建物情報の入力!H36/20, "-"), "-")</f>
        <v>-</v>
      </c>
      <c r="EO14" s="23" t="str">
        <f>IF(A14&lt;=①基本情報と建物情報の入力!$G$20, IF(①基本情報と建物情報の入力!H36&gt;=1, C14*E14/20, "-"), "-")</f>
        <v>-</v>
      </c>
      <c r="EP14" s="16" t="str">
        <f>IF(A14&lt;=①基本情報と建物情報の入力!$G$20, IF(①基本情報と建物情報の入力!H36&gt;=2, 0, "-"), "-")</f>
        <v>-</v>
      </c>
      <c r="EQ14" s="24" t="str">
        <f>IF(A14&lt;=①基本情報と建物情報の入力!$G$20, IF(①基本情報と建物情報の入力!H36&gt;=3, 0, "-"), "-")</f>
        <v>-</v>
      </c>
      <c r="ER14" s="23" t="str">
        <f>IF(A14&lt;=①基本情報と建物情報の入力!$G$20, IF(①基本情報と建物情報の入力!H36&gt;=1, C14*D14/①基本情報と建物情報の入力!H36/20, "-"), "-")</f>
        <v>-</v>
      </c>
      <c r="ES14" s="16" t="str">
        <f>IF(A14&lt;=①基本情報と建物情報の入力!$G$20, IF(①基本情報と建物情報の入力!H36&gt;=2, C14*D14/①基本情報と建物情報の入力!H36/20, "-"), "-")</f>
        <v>-</v>
      </c>
      <c r="ET14" s="24" t="str">
        <f>IF(A14&lt;=①基本情報と建物情報の入力!$G$20, IF(①基本情報と建物情報の入力!H36&gt;=3, C14*D14/①基本情報と建物情報の入力!H36/20, "-"), "-")</f>
        <v>-</v>
      </c>
      <c r="EU14" s="23" t="str">
        <f>IF(A14&lt;=①基本情報と建物情報の入力!$G$20, IF(①基本情報と建物情報の入力!H36&gt;=1, IF(①基本情報と建物情報の入力!H36=1, C14*E14/20, 0), "-"), "-")</f>
        <v>-</v>
      </c>
      <c r="EV14" s="16" t="str">
        <f>IF(A14&lt;=①基本情報と建物情報の入力!$G$20, IF(①基本情報と建物情報の入力!H36&gt;=2, C14*E14/20, "-"), "-")</f>
        <v>-</v>
      </c>
      <c r="EW14" s="24" t="str">
        <f>IF(A14&lt;=①基本情報と建物情報の入力!$G$20, IF(①基本情報と建物情報の入力!H36&gt;=3, 0, "-"), "-")</f>
        <v>-</v>
      </c>
      <c r="EX14" s="23" t="str">
        <f>IF(A14&lt;=①基本情報と建物情報の入力!$G$20, IF(①基本情報と建物情報の入力!H36&gt;=1, IF(A14=①基本情報と建物情報の入力!$G$20, 0, IF(AND(W14=0, G15=0), D14/①基本情報と建物情報の入力!H36, 0)), "-"), "-")</f>
        <v>-</v>
      </c>
      <c r="EY14" s="16" t="str">
        <f>IF(A14&lt;=①基本情報と建物情報の入力!$G$20, IF(①基本情報と建物情報の入力!H36&gt;=2, IF(A14=①基本情報と建物情報の入力!$G$20, 0, IF(AND(X14=0, G15=0), D14/①基本情報と建物情報の入力!H36, 0)), "-"), "-")</f>
        <v>-</v>
      </c>
      <c r="EZ14" s="24" t="str">
        <f>IF(A14&lt;=①基本情報と建物情報の入力!$G$20, IF(①基本情報と建物情報の入力!H36&gt;=3, IF(A14=①基本情報と建物情報の入力!$G$20, 0, IF(AND(Y14=0, G15=0), D14/①基本情報と建物情報の入力!H36, 0)), "-"), "-")</f>
        <v>-</v>
      </c>
      <c r="FA14" s="23" t="str">
        <f>IF(A14&lt;=①基本情報と建物情報の入力!$G$20, IF(①基本情報と建物情報の入力!H36&gt;=1, IF(A14=1, 0, IF(AND(F13=0, Z14=0), D14/①基本情報と建物情報の入力!H36, 0)), "-"), "-")</f>
        <v>-</v>
      </c>
      <c r="FB14" s="16" t="str">
        <f>IF(A14&lt;=①基本情報と建物情報の入力!$G$20, IF(①基本情報と建物情報の入力!H36&gt;=2, IF(A14=1, 0, IF(AND(F13=0, AA14=0), D14/①基本情報と建物情報の入力!H36, 0)), "-"), "-")</f>
        <v>-</v>
      </c>
      <c r="FC14" s="24" t="str">
        <f>IF(A14&lt;=①基本情報と建物情報の入力!$G$20, IF(①基本情報と建物情報の入力!H36&gt;=3, IF(A14=1, 0, IF(AND(F13=0, AB14=0), D14/①基本情報と建物情報の入力!H36, 0)), "-"), "-")</f>
        <v>-</v>
      </c>
      <c r="FD14" s="23" t="str">
        <f>IF(A14&lt;=①基本情報と建物情報の入力!$G$20, IF(①基本情報と建物情報の入力!H36&gt;=1, IF(A14=①基本情報と建物情報の入力!$G$20, 0, E14-F14/D14), "-"), "-")</f>
        <v>-</v>
      </c>
      <c r="FE14" s="16" t="str">
        <f>IF(A14&lt;=①基本情報と建物情報の入力!$G$20, IF(①基本情報と建物情報の入力!H36&gt;=2, 0, "-"), "-")</f>
        <v>-</v>
      </c>
      <c r="FF14" s="24" t="str">
        <f>IF(A14&lt;=①基本情報と建物情報の入力!$G$20, IF(①基本情報と建物情報の入力!H36&gt;=3, 0, "-"), "-")</f>
        <v>-</v>
      </c>
      <c r="FG14" s="23" t="str">
        <f>IF(A14&lt;=①基本情報と建物情報の入力!$G$20, IF(①基本情報と建物情報の入力!H36&gt;=1, IF(A14=1, 0, E14-G14/D14), "-"), "-")</f>
        <v>-</v>
      </c>
      <c r="FH14" s="16" t="str">
        <f>IF(A14&lt;=①基本情報と建物情報の入力!$G$20, IF(①基本情報と建物情報の入力!H36&gt;=2, 0, "-"), "-")</f>
        <v>-</v>
      </c>
      <c r="FI14" s="24" t="str">
        <f>IF(A14&lt;=①基本情報と建物情報の入力!$G$20, IF(①基本情報と建物情報の入力!H36&gt;=3, 0, "-"), "-")</f>
        <v>-</v>
      </c>
      <c r="FJ14" s="23" t="str">
        <f>IF(A14&lt;=①基本情報と建物情報の入力!$G$20, IF(①基本情報と建物情報の入力!H36&gt;=1, IF(A14=①基本情報と建物情報の入力!$G$20, 0, D14/①基本情報と建物情報の入力!H36), "-"), "-")</f>
        <v>-</v>
      </c>
      <c r="FK14" s="16" t="str">
        <f>IF(A14&lt;=①基本情報と建物情報の入力!$G$20, IF(①基本情報と建物情報の入力!H36&gt;=2, IF(A14=①基本情報と建物情報の入力!$G$20, 0, D14/①基本情報と建物情報の入力!H36), "-"), "-")</f>
        <v>-</v>
      </c>
      <c r="FL14" s="24" t="str">
        <f>IF(A14&lt;=①基本情報と建物情報の入力!$G$20, IF(①基本情報と建物情報の入力!H36&gt;=3, IF(A14=①基本情報と建物情報の入力!$G$20, 0, D14/①基本情報と建物情報の入力!H36), "-"), "-")</f>
        <v>-</v>
      </c>
      <c r="FM14" s="23" t="str">
        <f>IF(A14&lt;=①基本情報と建物情報の入力!$G$20, IF(①基本情報と建物情報の入力!H36&gt;=1, IF(A14=1, 0, D14/①基本情報と建物情報の入力!H36), "-"), "-")</f>
        <v>-</v>
      </c>
      <c r="FN14" s="16" t="str">
        <f>IF(A14&lt;=①基本情報と建物情報の入力!$G$20, IF(①基本情報と建物情報の入力!H36&gt;=2, IF(A14=1, 0, D14/①基本情報と建物情報の入力!H36), "-"), "-")</f>
        <v>-</v>
      </c>
      <c r="FO14" s="24" t="str">
        <f>IF(A14&lt;=①基本情報と建物情報の入力!$G$20, IF(①基本情報と建物情報の入力!H36&gt;=3, IF(A14=1, 0, D14/①基本情報と建物情報の入力!H36), "-"), "-")</f>
        <v>-</v>
      </c>
      <c r="FP14" s="23" t="str">
        <f>IF(A14&lt;=①基本情報と建物情報の入力!$G$20, IF(①基本情報と建物情報の入力!H36&gt;=1, IF(A14=①基本情報と建物情報の入力!$G$20, 0, IF(①基本情報と建物情報の入力!H36=1, E14-F14/D14, 0)), "-"), "-")</f>
        <v>-</v>
      </c>
      <c r="FQ14" s="16" t="str">
        <f>IF(A14&lt;=①基本情報と建物情報の入力!$G$20, IF(①基本情報と建物情報の入力!H36&gt;=2, IF(A14=①基本情報と建物情報の入力!$G$20, 0, E14-F14/D14), "-"), "-")</f>
        <v>-</v>
      </c>
      <c r="FR14" s="24" t="str">
        <f>IF(A14&lt;=①基本情報と建物情報の入力!$G$20, IF(①基本情報と建物情報の入力!H36&gt;=3, 0, "-"), "-")</f>
        <v>-</v>
      </c>
      <c r="FS14" s="23" t="str">
        <f>IF(A14&lt;=①基本情報と建物情報の入力!$G$20, IF(①基本情報と建物情報の入力!H36&gt;=1, IF(A14=1, 0, IF(①基本情報と建物情報の入力!H36=1, E14-G14/D14, 0)), "-"), "-")</f>
        <v>-</v>
      </c>
      <c r="FT14" s="16" t="str">
        <f>IF(A14&lt;=①基本情報と建物情報の入力!$G$20, IF(①基本情報と建物情報の入力!H36&gt;=2, IF(A14=1, 0, E14-G14/D14), "-"), "-")</f>
        <v>-</v>
      </c>
      <c r="FU14" s="24" t="str">
        <f>IF(A14&lt;=①基本情報と建物情報の入力!$G$20, IF(①基本情報と建物情報の入力!H36&gt;=3, 0, "-"), "-")</f>
        <v>-</v>
      </c>
      <c r="FV14" s="23" t="str">
        <f>IF(A14&lt;=①基本情報と建物情報の入力!$G$20, IF(①基本情報と建物情報の入力!H36&gt;=1, IF(A14=1, D14/①基本情報と建物情報の入力!H36, 0), "-"), "-")</f>
        <v>-</v>
      </c>
      <c r="FW14" s="16" t="str">
        <f>IF(A14&lt;=①基本情報と建物情報の入力!$G$20, IF(①基本情報と建物情報の入力!H36&gt;=2, IF(A14=1, D14/①基本情報と建物情報の入力!H36, 0), "-"), "-")</f>
        <v>-</v>
      </c>
      <c r="FX14" s="24" t="str">
        <f>IF(A14&lt;=①基本情報と建物情報の入力!$G$20, IF(①基本情報と建物情報の入力!H36&gt;=3, IF(A14=1, D14/①基本情報と建物情報の入力!H36, 0), "-"), "-")</f>
        <v>-</v>
      </c>
      <c r="FY14" s="23" t="str">
        <f>IF(A14&lt;=①基本情報と建物情報の入力!$G$20, IF(①基本情報と建物情報の入力!H36&gt;=1, IF(A14=1, E14, 0), "-"), "-")</f>
        <v>-</v>
      </c>
      <c r="FZ14" s="16" t="str">
        <f>IF(A14&lt;=①基本情報と建物情報の入力!$G$20, IF(①基本情報と建物情報の入力!H36&gt;=2, 0, "-"), "-")</f>
        <v>-</v>
      </c>
      <c r="GA14" s="24" t="str">
        <f>IF(A14&lt;=①基本情報と建物情報の入力!$G$20, IF(①基本情報と建物情報の入力!H36&gt;=3, 0, "-"), "-")</f>
        <v>-</v>
      </c>
      <c r="GB14" s="23" t="str">
        <f>IF(A14&lt;=①基本情報と建物情報の入力!$G$20, IF(①基本情報と建物情報の入力!H36&gt;=1, IF(A14=1, D14/①基本情報と建物情報の入力!H36, 0), "-"), "-")</f>
        <v>-</v>
      </c>
      <c r="GC14" s="16" t="str">
        <f>IF(A14&lt;=①基本情報と建物情報の入力!$G$20, IF(①基本情報と建物情報の入力!H36&gt;=2, IF(A14=1, D14/①基本情報と建物情報の入力!H36, 0), "-"), "-")</f>
        <v>-</v>
      </c>
      <c r="GD14" s="24" t="str">
        <f>IF(A14&lt;=①基本情報と建物情報の入力!$G$20, IF(①基本情報と建物情報の入力!H36&gt;=3, IF(A14=1, D14/①基本情報と建物情報の入力!H36, 0), "-"), "-")</f>
        <v>-</v>
      </c>
      <c r="GE14" s="23" t="str">
        <f>IF(A14&lt;=①基本情報と建物情報の入力!$G$20, IF(①基本情報と建物情報の入力!H36&gt;=1, IF(A14=1, IF(①基本情報と建物情報の入力!H36=1, E14, 0), 0), "-"), "-")</f>
        <v>-</v>
      </c>
      <c r="GF14" s="16" t="str">
        <f>IF(A14&lt;=①基本情報と建物情報の入力!$G$20, IF(①基本情報と建物情報の入力!H36&gt;=2, IF(A14=1, E14, 0), "-"), "-")</f>
        <v>-</v>
      </c>
      <c r="GG14" s="24" t="str">
        <f>IF(A14&lt;=①基本情報と建物情報の入力!$G$20, IF(①基本情報と建物情報の入力!H36&gt;=3, 0, "-"), "-")</f>
        <v>-</v>
      </c>
      <c r="GH14" s="23" t="str">
        <f>IF(A14&lt;=①基本情報と建物情報の入力!$G$20, IF(①基本情報と建物情報の入力!H36&gt;=1, IF(G14=0, 0, D14/①基本情報と建物情報の入力!H36), "-"), "-")</f>
        <v>-</v>
      </c>
      <c r="GI14" s="16" t="str">
        <f>IF(A14&lt;=①基本情報と建物情報の入力!$G$20, IF(①基本情報と建物情報の入力!H36&gt;=2, IF(G14=0, 0, D14/①基本情報と建物情報の入力!H36), "-"), "-")</f>
        <v>-</v>
      </c>
      <c r="GJ14" s="24" t="str">
        <f>IF(A14&lt;=①基本情報と建物情報の入力!$G$20, IF(①基本情報と建物情報の入力!H36&gt;=3, IF(G14=0, 0, D14/①基本情報と建物情報の入力!H36), "-"), "-")</f>
        <v>-</v>
      </c>
      <c r="GK14" s="23" t="str">
        <f>IF(A14&lt;=①基本情報と建物情報の入力!$G$20, IF(①基本情報と建物情報の入力!H36&gt;=1, G14/D14, "-"), "-")</f>
        <v>-</v>
      </c>
      <c r="GL14" s="16" t="str">
        <f>IF(A14&lt;=①基本情報と建物情報の入力!$G$20, IF(①基本情報と建物情報の入力!H36&gt;=2, 0, "-"), "-")</f>
        <v>-</v>
      </c>
      <c r="GM14" s="24" t="str">
        <f>IF(A14&lt;=①基本情報と建物情報の入力!$G$20, IF(①基本情報と建物情報の入力!H36&gt;=3, 0, "-"), "-")</f>
        <v>-</v>
      </c>
      <c r="GN14" s="16" t="str">
        <f>IF(A14&lt;=①基本情報と建物情報の入力!$G$20, IF(①基本情報と建物情報の入力!H36&gt;=1, 0, "-"), "-")</f>
        <v>-</v>
      </c>
      <c r="GO14" s="16" t="str">
        <f>IF(A14&lt;=①基本情報と建物情報の入力!$G$20, IF(①基本情報と建物情報の入力!H36&gt;=2, 0, "-"), "-")</f>
        <v>-</v>
      </c>
      <c r="GP14" s="16" t="str">
        <f>IF(A14&lt;=①基本情報と建物情報の入力!$G$20, IF(①基本情報と建物情報の入力!H36&gt;=3, 0, "-"), "-")</f>
        <v>-</v>
      </c>
      <c r="GQ14" s="23" t="str">
        <f>IF(A14&lt;=①基本情報と建物情報の入力!$G$20, IF(①基本情報と建物情報の入力!H36&gt;=1, IF(①基本情報と建物情報の入力!H36=1, G14/D14, 0), "-"), "-")</f>
        <v>-</v>
      </c>
      <c r="GR14" s="16" t="str">
        <f>IF(A14&lt;=①基本情報と建物情報の入力!$G$20, IF(①基本情報と建物情報の入力!H36&gt;=2, G14/D14, "-"), "-")</f>
        <v>-</v>
      </c>
      <c r="GS14" s="24" t="str">
        <f>IF(A14&lt;=①基本情報と建物情報の入力!$G$20, IF(①基本情報と建物情報の入力!H36&gt;=3, 0, "-"), "-")</f>
        <v>-</v>
      </c>
      <c r="GT14" s="23" t="str">
        <f>IF(A14&lt;=①基本情報と建物情報の入力!$G$20, IF(①基本情報と建物情報の入力!H36&gt;=1, IF(OR(G15=0,A14=①基本情報と建物情報の入力!$G$20), 0, D14/①基本情報と建物情報の入力!H36), "-"), "-")</f>
        <v>-</v>
      </c>
      <c r="GU14" s="16" t="str">
        <f>IF(A14&lt;=①基本情報と建物情報の入力!$G$20, IF(①基本情報と建物情報の入力!H36&gt;=2, IF(OR(G15=0,A14=①基本情報と建物情報の入力!$G$20), 0, D14/①基本情報と建物情報の入力!H36), "-"), "-")</f>
        <v>-</v>
      </c>
      <c r="GV14" s="24" t="str">
        <f>IF(A14&lt;=①基本情報と建物情報の入力!$G$20, IF(①基本情報と建物情報の入力!H36&gt;=3, IF(OR(G15=0,A14=①基本情報と建物情報の入力!$G$20), 0, D14/①基本情報と建物情報の入力!H36), "-"), "-")</f>
        <v>-</v>
      </c>
      <c r="GW14" s="23" t="str">
        <f>IF(A14&lt;=①基本情報と建物情報の入力!$G$20, IF(①基本情報と建物情報の入力!H36&gt;=1, IF(G14=0, 0, D14/①基本情報と建物情報の入力!H36), "-"), "-")</f>
        <v>-</v>
      </c>
      <c r="GX14" s="16" t="str">
        <f>IF(A14&lt;=①基本情報と建物情報の入力!$G$20, IF(①基本情報と建物情報の入力!H36&gt;=2, IF(G14=0, 0, D14/①基本情報と建物情報の入力!H36), "-"), "-")</f>
        <v>-</v>
      </c>
      <c r="GY14" s="24" t="str">
        <f>IF(A14&lt;=①基本情報と建物情報の入力!$G$20, IF(①基本情報と建物情報の入力!H36&gt;=3, IF(G14=0, 0, D14/①基本情報と建物情報の入力!H36), "-"), "-")</f>
        <v>-</v>
      </c>
      <c r="GZ14" s="23" t="str">
        <f>IF(A14&lt;=①基本情報と建物情報の入力!$G$20, IF(①基本情報と建物情報の入力!H36&gt;=1, 0, "-"), "-")</f>
        <v>-</v>
      </c>
      <c r="HA14" s="16" t="str">
        <f>IF(A14&lt;=①基本情報と建物情報の入力!$G$20, IF(①基本情報と建物情報の入力!H36&gt;=2, IF(OR(①基本情報と建物情報の入力!H36=1,A14&lt;&gt;1), 0, E14), "-"), "-")</f>
        <v>-</v>
      </c>
      <c r="HB14" s="24" t="str">
        <f>IF(A14&lt;=①基本情報と建物情報の入力!$G$20, IF(①基本情報と建物情報の入力!H36&gt;=3, IF(OR(①基本情報と建物情報の入力!H36=1,A14&lt;&gt;1), 0, E14), "-"), "-")</f>
        <v>-</v>
      </c>
      <c r="HC14" s="23" t="str">
        <f>IF(A14&lt;=①基本情報と建物情報の入力!$G$20, IF(①基本情報と建物情報の入力!H36&gt;=1, IF(OR(①基本情報と建物情報の入力!H36=1,A14&lt;&gt;1), 0, E14), "-"), "-")</f>
        <v>-</v>
      </c>
      <c r="HD14" s="16" t="str">
        <f>IF(A14&lt;=①基本情報と建物情報の入力!$G$20, IF(①基本情報と建物情報の入力!H36&gt;=2, 0, "-"), "-")</f>
        <v>-</v>
      </c>
      <c r="HE14" s="24" t="str">
        <f>IF(A14&lt;=①基本情報と建物情報の入力!$G$20, IF(①基本情報と建物情報の入力!H36&gt;=3, IF(OR(①基本情報と建物情報の入力!H36=1,A14&lt;&gt;1), 0, E14), "-"), "-")</f>
        <v>-</v>
      </c>
      <c r="HF14" s="23" t="str">
        <f>IF(A14&lt;=①基本情報と建物情報の入力!$G$20, IF(①基本情報と建物情報の入力!H36&gt;=1, IF(A14=1, E14*(D14/①基本情報と建物情報の入力!H36/20), 0), "-"), "-")</f>
        <v>-</v>
      </c>
      <c r="HG14" s="16" t="str">
        <f>IF(A14&lt;=①基本情報と建物情報の入力!$G$20, IF(①基本情報と建物情報の入力!H36&gt;=2, IF(A14=1, E14*(D14/①基本情報と建物情報の入力!H36/20), 0), "-"), "-")</f>
        <v>-</v>
      </c>
      <c r="HH14" s="24" t="str">
        <f>IF(A14&lt;=①基本情報と建物情報の入力!$G$20, IF(①基本情報と建物情報の入力!H36&gt;=3, IF(A14=1, E14*(D14/①基本情報と建物情報の入力!H36/20), 0), "-"), "-")</f>
        <v>-</v>
      </c>
      <c r="HI14" s="23" t="str">
        <f>IF(A14&lt;=①基本情報と建物情報の入力!$G$20, IF(①基本情報と建物情報の入力!H36&gt;=1, IF(A14=1, D14*(E14/①基本情報と建物情報の入力!H36/20), 0), "-"), "-")</f>
        <v>-</v>
      </c>
      <c r="HJ14" s="16" t="str">
        <f>IF(A14&lt;=①基本情報と建物情報の入力!$G$20, IF(①基本情報と建物情報の入力!H36&gt;=2, IF(A14=1, D14*(E14/①基本情報と建物情報の入力!H36/20), 0), "-"), "-")</f>
        <v>-</v>
      </c>
      <c r="HK14" s="24" t="str">
        <f>IF(A14&lt;=①基本情報と建物情報の入力!$G$20, IF(①基本情報と建物情報の入力!H36&gt;=3, IF(A14=1, D14*(E14/①基本情報と建物情報の入力!H36/20), 0), "-"), "-")</f>
        <v>-</v>
      </c>
      <c r="HL14" s="23" t="str">
        <f>IF(A14&lt;=①基本情報と建物情報の入力!$G$20, IF(①基本情報と建物情報の入力!H36&gt;=1, 0, "-"), "-")</f>
        <v>-</v>
      </c>
      <c r="HM14" s="16" t="str">
        <f>IF(A14&lt;=①基本情報と建物情報の入力!$G$20, IF(①基本情報と建物情報の入力!H36&gt;=2, IF(①基本情報と建物情報の入力!H36=1, 0, G14/D14), "-"), "-")</f>
        <v>-</v>
      </c>
      <c r="HN14" s="24" t="str">
        <f>IF(A14&lt;=①基本情報と建物情報の入力!$G$20, IF(①基本情報と建物情報の入力!H36&gt;=3, IF(①基本情報と建物情報の入力!H36=1, 0, G14/D14), "-"), "-")</f>
        <v>-</v>
      </c>
      <c r="HO14" s="23" t="str">
        <f>IF(A14&lt;=①基本情報と建物情報の入力!$G$20, IF(①基本情報と建物情報の入力!H36&gt;=1, IF(①基本情報と建物情報の入力!H36=1, 0, G14/D14), "-"), "-")</f>
        <v>-</v>
      </c>
      <c r="HP14" s="16" t="str">
        <f>IF(A14&lt;=①基本情報と建物情報の入力!$G$20, IF(①基本情報と建物情報の入力!H36&gt;=2, 0, "-"), "-")</f>
        <v>-</v>
      </c>
      <c r="HQ14" s="24" t="str">
        <f>IF(A14&lt;=①基本情報と建物情報の入力!$G$20, IF(①基本情報と建物情報の入力!H36&gt;=3, IF(①基本情報と建物情報の入力!H36=1, 0, G14/D14), "-"), "-")</f>
        <v>-</v>
      </c>
      <c r="HR14" s="23" t="str">
        <f>IF(A14&lt;=①基本情報と建物情報の入力!$G$20, IF(①基本情報と建物情報の入力!H36&gt;=1, (G14/D14)*(D14/①基本情報と建物情報の入力!H36/20), "-"), "-")</f>
        <v>-</v>
      </c>
      <c r="HS14" s="16" t="str">
        <f>IF(A14&lt;=①基本情報と建物情報の入力!$G$20, IF(①基本情報と建物情報の入力!H36&gt;=2, (G14/D14)*(D14/①基本情報と建物情報の入力!H36/20), "-"), "-")</f>
        <v>-</v>
      </c>
      <c r="HT14" s="24" t="str">
        <f>IF(A14&lt;=①基本情報と建物情報の入力!$G$20, IF(①基本情報と建物情報の入力!H36&gt;=3, (G14/D14)*(D14/①基本情報と建物情報の入力!H36/20), "-"), "-")</f>
        <v>-</v>
      </c>
      <c r="HU14" s="23" t="str">
        <f>IF(A14&lt;=①基本情報と建物情報の入力!$G$20, IF(①基本情報と建物情報の入力!H36&gt;=1, (D14/①基本情報と建物情報の入力!H36)*(G14/D14/20), "-"), "-")</f>
        <v>-</v>
      </c>
      <c r="HV14" s="16" t="str">
        <f>IF(A14&lt;=①基本情報と建物情報の入力!$G$20, IF(①基本情報と建物情報の入力!H36&gt;=2, (D14/①基本情報と建物情報の入力!H36)*(G14/D14/20), "-"), "-")</f>
        <v>-</v>
      </c>
      <c r="HW14" s="24" t="str">
        <f>IF(A14&lt;=①基本情報と建物情報の入力!$G$20, IF(①基本情報と建物情報の入力!H36&gt;=3, (D14/①基本情報と建物情報の入力!H36)*(G14/D14/20), "-"), "-")</f>
        <v>-</v>
      </c>
      <c r="HX14" s="69"/>
      <c r="HY14" s="16" t="str">
        <f>IF($A14&lt;=①基本情報と建物情報の入力!$G$20, IF(①基本情報と建物情報の入力!$H36&gt;=1, SUM(W14,CF14,Z14,BZ14,CC14,AD14,AG14,AJ14,AM14,AP14,AS14,AV14,AY14,BB14,BE14,BH14,BK14,BN14,BQ14,BT14,BW14),"-"),"-")</f>
        <v>-</v>
      </c>
      <c r="HZ14" s="16" t="str">
        <f>IF($A14&lt;=①基本情報と建物情報の入力!$G$20, IF(①基本情報と建物情報の入力!$H36&gt;=2, SUM(X14,CG14,AA14,CA14,CD14,AE14,AH14,AK14,AN14,AQ14,AT14,AW14,AZ14,BC14,BF14,BI14,BL14,BO14,BR14,BU14,BX14),"-"),"-")</f>
        <v>-</v>
      </c>
      <c r="IA14" s="16" t="str">
        <f>IF($A14&lt;=①基本情報と建物情報の入力!$G$20, IF(①基本情報と建物情報の入力!$H36&gt;=3, SUM(Y14,CH14,AB14,CB14,CE14,AF14,AI14,AL14,AO14,AR14,AU14,AX14,BA14,BD14,BG14,BJ14,BM14,BP14,BS14,BV14,BY14),"-"),"-")</f>
        <v>-</v>
      </c>
      <c r="IB14" s="69"/>
      <c r="IC14" s="16" t="str">
        <f>IF($A14&lt;=①基本情報と建物情報の入力!$G$20, ①基本情報と建物情報の入力!H$62, "-")</f>
        <v>-</v>
      </c>
      <c r="ID14" s="16" t="str">
        <f>IF(A14&lt;=①基本情報と建物情報の入力!$G$20, ①基本情報と建物情報の入力!$H$66/(2*(0.09-0.15)*①基本情報と建物情報の入力!$H$66+1),"-")</f>
        <v>-</v>
      </c>
      <c r="IE14" s="16" t="str">
        <f>IF($A14&lt;=①基本情報と建物情報の入力!$G$20, ①基本情報と建物情報の入力!H$64, "-")</f>
        <v>-</v>
      </c>
      <c r="IF14" s="16" t="str">
        <f>IF($A14&lt;=①基本情報と建物情報の入力!$G$20, ①基本情報と建物情報の入力!H$63, "-")</f>
        <v>-</v>
      </c>
      <c r="IG14" s="16" t="str">
        <f>IF($A14&lt;=①基本情報と建物情報の入力!$G$20, ①基本情報と建物情報の入力!H$66, "-")</f>
        <v>-</v>
      </c>
      <c r="IH14" s="16" t="str">
        <f>IF($A14&lt;=①基本情報と建物情報の入力!$G$20, ①基本情報と建物情報の入力!H$61, "-")</f>
        <v>-</v>
      </c>
      <c r="II14" s="16" t="str">
        <f>IF($A14&lt;=①基本情報と建物情報の入力!$G$20, ①基本情報と建物情報の入力!H$65, "-")</f>
        <v>-</v>
      </c>
      <c r="IJ14" s="16" t="str">
        <f>IF($A14&lt;=①基本情報と建物情報の入力!$G$20, ①基本情報と建物情報の入力!H$67, "-")</f>
        <v>-</v>
      </c>
      <c r="IK14" s="24" t="str">
        <f>IF($A14&lt;=①基本情報と建物情報の入力!$G$20, 4.65, "-")</f>
        <v>-</v>
      </c>
      <c r="IL14" s="69"/>
      <c r="IM14" s="23" t="str">
        <f t="array" ref="IM14">IF($A14&lt;=①基本情報と建物情報の入力!$G$20,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4" s="16" t="str">
        <f t="array" ref="IN14">IF($A14&lt;=①基本情報と建物情報の入力!$G$20,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4" s="16" t="str">
        <f t="array" ref="IO14">IF($A14&lt;=①基本情報と建物情報の入力!$G$20,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4" s="16" t="str">
        <f>IF($A14&lt;=①基本情報と建物情報の入力!$G$20,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4" s="16" t="str">
        <f t="array" ref="IQ14">IF($A14&lt;=①基本情報と建物情報の入力!$G$20,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4" s="16" t="str">
        <f t="array" ref="IR14">IF($A14&lt;=①基本情報と建物情報の入力!$G$20,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4" s="16" t="str">
        <f t="array" ref="IS14">IF($A14&lt;=①基本情報と建物情報の入力!$G$20,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4" s="16" t="str">
        <f t="array" ref="IT14">IF($A14&lt;=①基本情報と建物情報の入力!$G$20,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4" s="16" t="str">
        <f t="array" ref="IU14">IF($A14&lt;=①基本情報と建物情報の入力!$G$20,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4" s="16" t="str">
        <f t="array" ref="IV14">IF($A14&lt;=①基本情報と建物情報の入力!$G$20,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4" s="24" t="str">
        <f t="array" ref="IW14">IF($A14&lt;=①基本情報と建物情報の入力!$G$20,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4" s="69"/>
      <c r="IY14" s="23" t="str">
        <f>IF($A14&lt;=①基本情報と建物情報の入力!$G$20, 温度差係数!$A$10, "-")</f>
        <v>-</v>
      </c>
      <c r="IZ14" s="16" t="str">
        <f>IF($A14&lt;=①基本情報と建物情報の入力!$G$20,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4" s="16" t="str">
        <f>IF($A14&lt;=①基本情報と建物情報の入力!$G$20, 温度差係数!$B$10, "-")</f>
        <v>-</v>
      </c>
      <c r="JB14" s="24" t="str">
        <f>IF($A14&lt;=①基本情報と建物情報の入力!$G$20, INDEX(温度差係数!$C$10:$J$10, 0, MATCH(①基本情報と建物情報の入力!$G$13, 温度差係数!$C$9:$J$9, 0)), "-")</f>
        <v>-</v>
      </c>
      <c r="JC14" s="69"/>
      <c r="JD14" s="23" t="str">
        <f>IF($A14&lt;=①基本情報と建物情報の入力!$G$20, IF(①基本情報と建物情報の入力!$H36&gt;=1, W14*$IY14*$IC14,"-"),"-")</f>
        <v>-</v>
      </c>
      <c r="JE14" s="16" t="str">
        <f>IF($A14&lt;=①基本情報と建物情報の入力!$G$20, IF(①基本情報と建物情報の入力!$H36&gt;=2, X14*$IY14*$IC14,"-"),"-")</f>
        <v>-</v>
      </c>
      <c r="JF14" s="24" t="str">
        <f>IF($A14&lt;=①基本情報と建物情報の入力!$G$20, IF(①基本情報と建物情報の入力!$H36&gt;=3, Y14*$IY14*$IC14,"-"),"-")</f>
        <v>-</v>
      </c>
      <c r="JG14" s="23" t="str">
        <f>IF($A14&lt;=①基本情報と建物情報の入力!$G$20, IF(①基本情報と建物情報の入力!$H36&gt;=1, CF14*$JB14*$ID14,"-"),"-")</f>
        <v>-</v>
      </c>
      <c r="JH14" s="16" t="str">
        <f>IF($A14&lt;=①基本情報と建物情報の入力!$G$20, IF(①基本情報と建物情報の入力!$H36&gt;=2, CG14*$JB14*$ID14,"-"),"-")</f>
        <v>-</v>
      </c>
      <c r="JI14" s="24" t="str">
        <f>IF($A14&lt;=①基本情報と建物情報の入力!$G$20, IF(①基本情報と建物情報の入力!$H36&gt;=3, CH14*$JB14*$ID14,"-"),"-")</f>
        <v>-</v>
      </c>
      <c r="JJ14" s="23" t="str">
        <f>IF($A14&lt;=①基本情報と建物情報の入力!$G$20, IF(①基本情報と建物情報の入力!$H36&gt;=1, ((BB14+BE14+BK14)*$IY14+BH14*$IZ14)*$IH14,"-"),"-")</f>
        <v>-</v>
      </c>
      <c r="JK14" s="16" t="str">
        <f>IF($A14&lt;=①基本情報と建物情報の入力!$G$20, IF(①基本情報と建物情報の入力!$H36&gt;=2, ((BC14+BF14+BL14)*$IY14+BI14*$IZ14)*$IH14,"-"),"-")</f>
        <v>-</v>
      </c>
      <c r="JL14" s="24" t="str">
        <f>IF($A14&lt;=①基本情報と建物情報の入力!$G$20, IF(①基本情報と建物情報の入力!$H36&gt;=3, ((BD14+BG14+BM14)*$IY14+BJ14*$IZ14)*$IH14,"-"),"-")</f>
        <v>-</v>
      </c>
      <c r="JM14" s="23" t="str">
        <f>IF($A14&lt;=①基本情報と建物情報の入力!$G$20, IF(①基本情報と建物情報の入力!$H36&gt;=1, (BN14+BQ14+BT14+BW14)*$JB14*$II14,"-"),"-")</f>
        <v>-</v>
      </c>
      <c r="JN14" s="16" t="str">
        <f>IF($A14&lt;=①基本情報と建物情報の入力!$G$20, IF(①基本情報と建物情報の入力!$H36&gt;=2, (BO14+BR14+BU14+BX14)*$JB14*$II14,"-"),"-")</f>
        <v>-</v>
      </c>
      <c r="JO14" s="24" t="str">
        <f>IF($A14&lt;=①基本情報と建物情報の入力!$G$20, IF(①基本情報と建物情報の入力!$H36&gt;=3, (BP14+BS14+BV14+BY14)*$JB14*$II14,"-"),"-")</f>
        <v>-</v>
      </c>
      <c r="JP14" s="23" t="str">
        <f>IF($A14&lt;=①基本情報と建物情報の入力!$G$20, IF(①基本情報と建物情報の入力!$H36&gt;=1, ((AD14+AG14+AM14)*$IY14+AJ14*$IZ14)*$IJ14,"-"),"-")</f>
        <v>-</v>
      </c>
      <c r="JQ14" s="16" t="str">
        <f>IF($A14&lt;=①基本情報と建物情報の入力!$G$20, IF(①基本情報と建物情報の入力!$H36&gt;=2, ((AE14+AH14+AN14)*$IY14+AK14*$IZ14)*$IJ14,"-"),"-")</f>
        <v>-</v>
      </c>
      <c r="JR14" s="24" t="str">
        <f>IF($A14&lt;=①基本情報と建物情報の入力!$G$20, IF(①基本情報と建物情報の入力!$H36&gt;=3, ((AF14+AI14+AO14)*$IY14+AL14*$IZ14)*$IJ14,"-"),"-")</f>
        <v>-</v>
      </c>
      <c r="JS14" s="23" t="str">
        <f>IF($A14&lt;=①基本情報と建物情報の入力!$G$20, IF(①基本情報と建物情報の入力!$H36&gt;=1, ((AP14+AS14+AY14)*IY14+AV14*$IZ14)*$IK14,"-"),"-")</f>
        <v>-</v>
      </c>
      <c r="JT14" s="16" t="str">
        <f>IF($A14&lt;=①基本情報と建物情報の入力!$G$20, IF(①基本情報と建物情報の入力!$H36&gt;=2, ((AQ14+AT14+AZ14)*IY14+AW14*$IZ14)*$IK14,"-"),"-")</f>
        <v>-</v>
      </c>
      <c r="JU14" s="24" t="str">
        <f>IF($A14&lt;=①基本情報と建物情報の入力!$G$20, IF(①基本情報と建物情報の入力!$H36&gt;=3, ((AR14+AU14+BA14)*IY14+AX14*$IZ14)*$IK14,"-"),"-")</f>
        <v>-</v>
      </c>
      <c r="JV14" s="23" t="str">
        <f>IF($A14&lt;=①基本情報と建物情報の入力!$G$20, IF(①基本情報と建物情報の入力!$H36&gt;=1, BZ14*$JB14*$IG14,"-"),"-")</f>
        <v>-</v>
      </c>
      <c r="JW14" s="16" t="str">
        <f>IF($A14&lt;=①基本情報と建物情報の入力!$G$20, IF(①基本情報と建物情報の入力!$H36&gt;=2, CA14*$JB14*$IG14,"-"),"-")</f>
        <v>-</v>
      </c>
      <c r="JX14" s="24" t="str">
        <f>IF($A14&lt;=①基本情報と建物情報の入力!$G$20, IF(①基本情報と建物情報の入力!$H36&gt;=3, CB14*$IG14*$JB14,"-"),"-")</f>
        <v>-</v>
      </c>
      <c r="JY14" s="23" t="str">
        <f>IF($A14&lt;=①基本情報と建物情報の入力!$G$20, IF(①基本情報と建物情報の入力!$H36&gt;=1, CC14*$JA14*$IF14,"-"),"-")</f>
        <v>-</v>
      </c>
      <c r="JZ14" s="16" t="str">
        <f>IF($A14&lt;=①基本情報と建物情報の入力!$G$20, IF(①基本情報と建物情報の入力!$H36&gt;=2, CD14*$JA14*$IF14,"-"),"-")</f>
        <v>-</v>
      </c>
      <c r="KA14" s="24" t="str">
        <f>IF($A14&lt;=①基本情報と建物情報の入力!$G$20, IF(①基本情報と建物情報の入力!$H36&gt;=3, CE14*$JA14*$IF14,"-"),"-")</f>
        <v>-</v>
      </c>
      <c r="KB14" s="23" t="str">
        <f>IF($A14&lt;=①基本情報と建物情報の入力!$G$20, IF(①基本情報と建物情報の入力!$H36&gt;=1, Z14*$IY14*$IE14,"-"),"-")</f>
        <v>-</v>
      </c>
      <c r="KC14" s="16" t="str">
        <f>IF($A14&lt;=①基本情報と建物情報の入力!$G$20, IF(①基本情報と建物情報の入力!$H36&gt;=2, AA14*$IY14*$IE14,"-"),"-")</f>
        <v>-</v>
      </c>
      <c r="KD14" s="24" t="str">
        <f>IF($A14&lt;=①基本情報と建物情報の入力!$G$20, IF(①基本情報と建物情報の入力!$H36&gt;=3, AB14*$IY14*$IE14,"-"),"-")</f>
        <v>-</v>
      </c>
      <c r="KE14" s="69"/>
      <c r="KF14" s="23" t="str">
        <f>IF($A14&lt;=①基本情報と建物情報の入力!$G$20, IF(①基本情報と建物情報の入力!$H36&gt;=1, (CJ14+CM14+CP14+CS14)*$IY14*$IM14,"-"),"-")</f>
        <v>-</v>
      </c>
      <c r="KG14" s="16" t="str">
        <f>IF($A14&lt;=①基本情報と建物情報の入力!$G$20, IF(①基本情報と建物情報の入力!$H36&gt;=2, (CK14+CN14+CQ14+CT14)*$IY14*$IM14,"-"),"-")</f>
        <v>-</v>
      </c>
      <c r="KH14" s="24" t="str">
        <f>IF($A14&lt;=①基本情報と建物情報の入力!$G$20, IF(①基本情報と建物情報の入力!$H36&gt;=3, (CL14+CO14+CR14+CU14)*$IY14*$IM14,"-"),"-")</f>
        <v>-</v>
      </c>
      <c r="KI14" s="23" t="str">
        <f>IF($A14&lt;=①基本情報と建物情報の入力!$G$20, IF(①基本情報と建物情報の入力!$H36&gt;=1, (CV14+CY14)*$IY14*$IN14/2,"-"),"-")</f>
        <v>-</v>
      </c>
      <c r="KJ14" s="16" t="str">
        <f>IF($A14&lt;=①基本情報と建物情報の入力!$G$20, IF(①基本情報と建物情報の入力!$H36&gt;=2, (CW14+CZ14)*$IY14*$IN14/2,"-"),"-")</f>
        <v>-</v>
      </c>
      <c r="KK14" s="24" t="str">
        <f>IF($A14&lt;=①基本情報と建物情報の入力!$G$20, IF(①基本情報と建物情報の入力!$H36&gt;=3, (CX14+DA14)*$IY14*$IN14/2,"-"),"-")</f>
        <v>-</v>
      </c>
      <c r="KL14" s="23" t="str">
        <f>IF($A14&lt;=①基本情報と建物情報の入力!$G$20, IF(①基本情報と建物情報の入力!$H36&gt;=1, (DB14+DE14)*$IY14*$IO14/2 + (DH14+DK14)*$IY14*$IO14,"-"),"-")</f>
        <v>-</v>
      </c>
      <c r="KM14" s="16" t="str">
        <f>IF($A14&lt;=①基本情報と建物情報の入力!$G$20, IF(①基本情報と建物情報の入力!$H36&gt;=2, (DC14+DF14)*$IY14*$IO14/2 + (DI14+DL14)*$IY14*$IO14,"-"),"-")</f>
        <v>-</v>
      </c>
      <c r="KN14" s="24" t="str">
        <f>IF($A14&lt;=①基本情報と建物情報の入力!$G$20, IF(①基本情報と建物情報の入力!$H36&gt;=3, (DD14+DG14)*$IY14*$IO14/2 + (DJ14+DM14)*$IY14*$IO14,"-"),"-")</f>
        <v>-</v>
      </c>
      <c r="KO14" s="23" t="str">
        <f>IF($A14&lt;=①基本情報と建物情報の入力!$G$20, IF(①基本情報と建物情報の入力!$H36&gt;=1, ((DN14+DW14)*$IY14 + DQ14*($IY14/2+$IZ14/2) + DT14*($IZ14/2+$IY14/2))*$IP14,"-"),"-")</f>
        <v>-</v>
      </c>
      <c r="KP14" s="16" t="str">
        <f>IF($A14&lt;=①基本情報と建物情報の入力!$G$20, IF(①基本情報と建物情報の入力!$H36&gt;=2, ((DO14+DX14)*$IY14 + DR14*($IY14/2+$IZ14/2) + DU14*($IZ14/2+$IY14/2))*$IP14,"-"),"-")</f>
        <v>-</v>
      </c>
      <c r="KQ14" s="24" t="str">
        <f>IF($A14&lt;=①基本情報と建物情報の入力!$G$20, IF(①基本情報と建物情報の入力!$H36&gt;=3, ((DP14+DY14)*$IY14 + DS14*($IY14/2+$IZ14/2) + DV14*($IZ14/2+$IY14/2))*$IP14,"-"),"-")</f>
        <v>-</v>
      </c>
      <c r="KR14" s="23" t="str">
        <f>IF($A14&lt;=①基本情報と建物情報の入力!$G$20, IF(①基本情報と建物情報の入力!$H36&gt;=1, ((DZ14+EC14)*$IY14+(EF14+EI14)*$IZ14)*$IQ14/2 + ((EL14+EO14+EU14)*$IY14+ER14*$IZ14)*$IQ14,"-"),"-")</f>
        <v>-</v>
      </c>
      <c r="KS14" s="16" t="str">
        <f>IF($A14&lt;=①基本情報と建物情報の入力!$G$20, IF(①基本情報と建物情報の入力!$H36&gt;=2, ((EA14+ED14)*$IY14+(EG14+EJ14)*$IZ14)*$IQ14/2 + ((EM14+EP14+EV14)*$IY14+ES14*$IZ14)*$IQ14,"-"),"-")</f>
        <v>-</v>
      </c>
      <c r="KT14" s="24" t="str">
        <f>IF($A14&lt;=①基本情報と建物情報の入力!$G$20, IF(①基本情報と建物情報の入力!$H36&gt;=3, ((EB14+EE14)*$IY14+(EH14+EK14)*$IZ14)*$IQ14/2 + ((EN14+EQ14+EW14)*$IY14+ET14*$IZ14)*$IQ14,"-"),"-")</f>
        <v>-</v>
      </c>
      <c r="KU14" s="23" t="str">
        <f>IF($A14&lt;=①基本情報と建物情報の入力!$G$20, IF(①基本情報と建物情報の入力!$H36&gt;=1, ((EX14+FA14+FD14+FG14+FP14+FS14)*$IY14 + (FJ14+FM14)*$IZ14)*$IR14/2,"-"),"-")</f>
        <v>-</v>
      </c>
      <c r="KV14" s="16" t="str">
        <f>IF($A14&lt;=①基本情報と建物情報の入力!$G$20, IF(①基本情報と建物情報の入力!$H36&gt;=2, ((EY14+FB14+FE14+FH14+FQ14+FT14)*$IY14 + (FK14+FN14)*$IZ14)*$IR14/2,"-"),"-")</f>
        <v>-</v>
      </c>
      <c r="KW14" s="24" t="str">
        <f>IF($A14&lt;=①基本情報と建物情報の入力!$G$20, IF(①基本情報と建物情報の入力!$H36&gt;=3, ((EZ14+FC14+FF14+FI14+FR14+FU14)*$IY14 + (FL14+FO14)*$IZ14)*$IR14/2,"-"),"-")</f>
        <v>-</v>
      </c>
      <c r="KX14" s="23" t="str">
        <f>IF($A14&lt;=①基本情報と建物情報の入力!$G$20, IF(①基本情報と建物情報の入力!$H36&gt;=1, ((FV14+FY14+GE14)*$IY14 + GB14*$IZ14)*$IS14,"-"),"-")</f>
        <v>-</v>
      </c>
      <c r="KY14" s="16" t="str">
        <f>IF($A14&lt;=①基本情報と建物情報の入力!$G$20, IF(①基本情報と建物情報の入力!$H36&gt;=2, ((FW14+FZ14+GF14)*$IY14 + GC14*$IZ14)*$IS14,"-"),"-")</f>
        <v>-</v>
      </c>
      <c r="KZ14" s="24" t="str">
        <f>IF($A14&lt;=①基本情報と建物情報の入力!$G$20, IF(①基本情報と建物情報の入力!$H36&gt;=3, ((FX14+GA14+GG14)*$IY14 + GD14*$IZ14)*$IS14,"-"),"-")</f>
        <v>-</v>
      </c>
      <c r="LA14" s="23" t="str">
        <f>IF($A14&lt;=①基本情報と建物情報の入力!$G$20, IF(①基本情報と建物情報の入力!$H36&gt;=1, (GH14+GK14+GN14+GQ14)*$IY14*$IT14,"-"),"-")</f>
        <v>-</v>
      </c>
      <c r="LB14" s="16" t="str">
        <f>IF($A14&lt;=①基本情報と建物情報の入力!$G$20, IF(①基本情報と建物情報の入力!$H36&gt;=2, (GI14+GL14+GO14+GR14)*$IY14*$IT14,"-"),"-")</f>
        <v>-</v>
      </c>
      <c r="LC14" s="24" t="str">
        <f>IF($A14&lt;=①基本情報と建物情報の入力!$G$20, IF(①基本情報と建物情報の入力!$H36&gt;=3, (GJ14+GM14+GP14+GS14)*$IY14*$IT14,"-"),"-")</f>
        <v>-</v>
      </c>
      <c r="LD14" s="23" t="str">
        <f>IF($A14&lt;=①基本情報と建物情報の入力!$G$20, IF(①基本情報と建物情報の入力!$H36&gt;=1, (GT14+GW14)*$IY14*$IU14/2,"-"),"-")</f>
        <v>-</v>
      </c>
      <c r="LE14" s="16" t="str">
        <f>IF($A14&lt;=①基本情報と建物情報の入力!$G$20, IF(①基本情報と建物情報の入力!$H36&gt;=2, (GU14+GX14)*$IY14*$IU14/2,"-"),"-")</f>
        <v>-</v>
      </c>
      <c r="LF14" s="24" t="str">
        <f>IF($A14&lt;=①基本情報と建物情報の入力!$G$20, IF(①基本情報と建物情報の入力!$H36&gt;=3, (GV14+GY14)*$IY14*$IU14/2,"-"),"-")</f>
        <v>-</v>
      </c>
      <c r="LG14" s="23" t="str">
        <f>IF($A14&lt;=①基本情報と建物情報の入力!$G$20, IF(①基本情報と建物情報の入力!$H36&gt;=1, (GZ14+HC14)*$JA14*$IV14/2 + (HF14+HI14)*$JA14*$IV14,"-"),"-")</f>
        <v>-</v>
      </c>
      <c r="LH14" s="16" t="str">
        <f>IF($A14&lt;=①基本情報と建物情報の入力!$G$20, IF(①基本情報と建物情報の入力!$H36&gt;=2, (HA14+HD14)*$JA14*$IV14/2 + (HG14+HJ14)*$JA14*$IV14,"-"),"-")</f>
        <v>-</v>
      </c>
      <c r="LI14" s="24" t="str">
        <f>IF($A14&lt;=①基本情報と建物情報の入力!$G$20, IF(①基本情報と建物情報の入力!$H36&gt;=3, (HB14+HE14)*$JA14*$IV14/2 + (HH14+HK14)*$JA14*$IV14,"-"),"-")</f>
        <v>-</v>
      </c>
      <c r="LJ14" s="23" t="str">
        <f>IF($A14&lt;=①基本情報と建物情報の入力!$G$20, IF(①基本情報と建物情報の入力!$H36&gt;=1, (HL14+HO14)*$IY14*$IW14/2 + (HR14+HU14)*$IY14*$IW14,"-"),"-")</f>
        <v>-</v>
      </c>
      <c r="LK14" s="16" t="str">
        <f>IF($A14&lt;=①基本情報と建物情報の入力!$G$20, IF(①基本情報と建物情報の入力!$H36&gt;=2, (HM14+HP14)*$IY14*$IW14/2 + (HS14+HV14)*$IY14*$IW14,"-"),"-")</f>
        <v>-</v>
      </c>
      <c r="LL14" s="24" t="str">
        <f>IF($A14&lt;=①基本情報と建物情報の入力!$G$20, IF(①基本情報と建物情報の入力!$H36&gt;=3, (HN14+HQ14)*$IY14*$IW14/2 + (HT14+HW14)*$IY14*$IW14,"-"),"-")</f>
        <v>-</v>
      </c>
      <c r="LM14" s="69"/>
      <c r="LN14" s="23" t="str">
        <f>IF($A14&lt;=①基本情報と建物情報の入力!$G$20, IF(①基本情報と建物情報の入力!$H36&gt;=1, SUM(JJ14,JD14,JY14,KB14,JM14,JV14,JG14,JP14,JS14)+SUM(KO14,KF14,LA14,KR14,KL14,KU14,LJ14,KI14,LD14,KX14,LG14),"-"),"-")</f>
        <v>-</v>
      </c>
      <c r="LO14" s="16" t="str">
        <f>IF($A14&lt;=①基本情報と建物情報の入力!$G$20, IF(①基本情報と建物情報の入力!$H36&gt;=2, SUM(JK14,JE14,JZ14,KC14,JN14,JW14,JH14,JQ14,JT14)+SUM(KP14,KG14,LB14,KS14,KM14,KV14,LK14,KJ14,LE14,KY14,LH14),"-"),"-")</f>
        <v>-</v>
      </c>
      <c r="LP14" s="24" t="str">
        <f>IF($A14&lt;=①基本情報と建物情報の入力!$G$20, IF(①基本情報と建物情報の入力!$H36&gt;=3, SUM(JL14,JF14,KA14,KD14,JO14,JX14,JI14,JR14,JU14)+SUM(KQ14,KH14,LC14,KT14,KN14,KW14,LL14,KK14,LF14,KZ14,LI14),"-"),"-")</f>
        <v>-</v>
      </c>
      <c r="LQ14" s="16" t="str">
        <f>IF($A14&lt;=①基本情報と建物情報の入力!$G$20, IF(①基本情報と建物情報の入力!$H36&gt;=1, ROUNDUP(LN14/HY14, 2),"-"),"-")</f>
        <v>-</v>
      </c>
      <c r="LR14" s="16" t="str">
        <f>IF($A14&lt;=①基本情報と建物情報の入力!$G$20, IF(①基本情報と建物情報の入力!$H36&gt;=2, ROUNDUP(LO14/HZ14, 2),"-"),"-")</f>
        <v>-</v>
      </c>
      <c r="LS14" s="16" t="str">
        <f>IF($A14&lt;=①基本情報と建物情報の入力!$G$20, IF(①基本情報と建物情報の入力!$H36&gt;=3, ROUNDUP(LP14/IA14, 2),"-"),"-")</f>
        <v>-</v>
      </c>
      <c r="LT14" s="69"/>
      <c r="LU14" s="16" t="str">
        <f>IF($A14&lt;=①基本情報と建物情報の入力!$G$20, 0.51,"-")</f>
        <v>-</v>
      </c>
      <c r="LV14" s="16" t="str">
        <f>IF($A14&lt;=①基本情報と建物情報の入力!$G$20, IF(①基本情報と建物情報の入力!$H36&gt;=1, ①基本情報と建物情報の入力!$H$68,"-"),"-")</f>
        <v>-</v>
      </c>
      <c r="LW14" s="69"/>
      <c r="LX14" s="223" t="str">
        <f>IF($A14&lt;=①基本情報と建物情報の入力!$G$20, 0.034*1*IC14, "-")</f>
        <v>-</v>
      </c>
      <c r="LY14" s="219" t="str">
        <f>IF($A14&lt;=①基本情報と建物情報の入力!$G$20, 0.034*1*IH14, "-")</f>
        <v>-</v>
      </c>
      <c r="LZ14" s="219" t="str">
        <f>IF($A14&lt;=①基本情報と建物情報の入力!$G$20, IF(①基本情報と建物情報の入力!$H36&gt;=1, $LU14*$LV14,"-"),"-")</f>
        <v>-</v>
      </c>
      <c r="MA14" s="219" t="str">
        <f>IF($A14&lt;=①基本情報と建物情報の入力!$G$20, IF(①基本情報と建物情報の入力!$H36&gt;=1, $LU14*$LV14,"-"),"-")</f>
        <v>-</v>
      </c>
      <c r="MB14" s="219" t="str">
        <f>IF($A14&lt;=①基本情報と建物情報の入力!$G$20, IF(①基本情報と建物情報の入力!$H36&gt;=1, $LU14*$LV14,"-"),"-")</f>
        <v>-</v>
      </c>
      <c r="MC14" s="219" t="str">
        <f>IF($A14&lt;=①基本情報と建物情報の入力!$G$20, IF(①基本情報と建物情報の入力!$H36&gt;=1, $LU14*$LV14,"-"),"-")</f>
        <v>-</v>
      </c>
      <c r="MD14" s="219" t="str">
        <f>IF($A14&lt;=①基本情報と建物情報の入力!$G$20, 0.034*1*IK14, "-")</f>
        <v>-</v>
      </c>
      <c r="ME14" s="219" t="str">
        <f>IF($A14&lt;=①基本情報と建物情報の入力!$G$20, 0.034*1*IE14, "-")</f>
        <v>-</v>
      </c>
      <c r="MF14" s="69"/>
      <c r="MG14" s="219" t="str">
        <f>IF($A14&lt;=①基本情報と建物情報の入力!$G$20, 0.034*1*IM14, "-")</f>
        <v>-</v>
      </c>
      <c r="MH14" s="219" t="str">
        <f>IF($A14&lt;=①基本情報と建物情報の入力!$G$20, 0.034*1*IN14, "-")</f>
        <v>-</v>
      </c>
      <c r="MI14" s="219" t="str">
        <f>IF($A14&lt;=①基本情報と建物情報の入力!$G$20, 0.034*1*IO14, "-")</f>
        <v>-</v>
      </c>
      <c r="MJ14" s="219" t="str">
        <f>IF($A14&lt;=①基本情報と建物情報の入力!$G$20, 0.034*1*IP14, "-")</f>
        <v>-</v>
      </c>
      <c r="MK14" s="219" t="str">
        <f>IF($A14&lt;=①基本情報と建物情報の入力!$G$20, 0.034*1*IQ14, "-")</f>
        <v>-</v>
      </c>
      <c r="ML14" s="219" t="str">
        <f>IF($A14&lt;=①基本情報と建物情報の入力!$G$20, 0.034*1*IR14, "-")</f>
        <v>-</v>
      </c>
      <c r="MM14" s="219" t="str">
        <f>IF($A14&lt;=①基本情報と建物情報の入力!$G$20, 0.034*1*IS14, "-")</f>
        <v>-</v>
      </c>
      <c r="MN14" s="219" t="str">
        <f>IF($A14&lt;=①基本情報と建物情報の入力!$G$20, 0.034*1*IT14, "-")</f>
        <v>-</v>
      </c>
      <c r="MO14" s="219" t="str">
        <f>IF($A14&lt;=①基本情報と建物情報の入力!$G$20, 0.034*1*IU14, "-")</f>
        <v>-</v>
      </c>
      <c r="MP14" s="219" t="str">
        <f>IF($A14&lt;=①基本情報と建物情報の入力!$G$20, 0.034*1*IV14, "-")</f>
        <v>-</v>
      </c>
      <c r="MQ14" s="224" t="str">
        <f>IF($A14&lt;=①基本情報と建物情報の入力!$G$20, 0.034*1*IW14, "-")</f>
        <v>-</v>
      </c>
      <c r="MR14" s="69"/>
      <c r="MS14" s="71" t="str">
        <f>IF($A14&lt;=①基本情報と建物情報の入力!$G$20, INDEX(方位係数!$B$7:$H$16, MATCH(MS$4, 方位係数!$A$7:$A$16,0), MATCH(①基本情報と建物情報の入力!$G$13, 方位係数!$B$6:$I$6,0)),"-")</f>
        <v>-</v>
      </c>
      <c r="MT14" s="71" t="str">
        <f>IF($A14&lt;=①基本情報と建物情報の入力!$G$20, INDEX(方位係数!$B$7:$H$16, MATCH(MT$4, 方位係数!$A$7:$A$16,0), MATCH(①基本情報と建物情報の入力!$G$13, 方位係数!$B$6:$I$6,0)),"-")</f>
        <v>-</v>
      </c>
      <c r="MU14" s="71" t="str">
        <f>IF($A14&lt;=①基本情報と建物情報の入力!$G$20, INDEX(方位係数!$B$7:$H$16, MATCH(MU$4, 方位係数!$A$7:$A$16,0), MATCH(①基本情報と建物情報の入力!$G$13, 方位係数!$B$6:$I$6,0)),"-")</f>
        <v>-</v>
      </c>
      <c r="MV14" s="71" t="str">
        <f>IF($A14&lt;=①基本情報と建物情報の入力!$G$20, INDEX(方位係数!$B$7:$H$16, MATCH(MV$4, 方位係数!$A$7:$A$16,0), MATCH(①基本情報と建物情報の入力!$G$13, 方位係数!$B$6:$I$6,0)),"-")</f>
        <v>-</v>
      </c>
      <c r="MW14" s="71" t="str">
        <f>IF($A14&lt;=①基本情報と建物情報の入力!$G$20, INDEX(方位係数!$B$7:$H$16, MATCH(MW$4, 方位係数!$A$7:$A$16,0), MATCH(①基本情報と建物情報の入力!$G$13, 方位係数!$B$6:$I$6,0)),"-")</f>
        <v>-</v>
      </c>
      <c r="MX14" s="71" t="str">
        <f>IF($A14&lt;=①基本情報と建物情報の入力!$G$20, INDEX(方位係数!$B$7:$H$16, MATCH(MX$4, 方位係数!$A$7:$A$16,0), MATCH(①基本情報と建物情報の入力!$G$13, 方位係数!$B$6:$I$6,0)),"-")</f>
        <v>-</v>
      </c>
      <c r="MY14" s="69"/>
      <c r="MZ14" s="23" t="str">
        <f>IF($A14&lt;=①基本情報と建物情報の入力!$G$20, IF(①基本情報と建物情報の入力!$H36&gt;=1, W14*$MW14*$LX14,"-"),"-")</f>
        <v>-</v>
      </c>
      <c r="NA14" s="16" t="str">
        <f>IF($A14&lt;=①基本情報と建物情報の入力!$G$20, IF(①基本情報と建物情報の入力!$H36&gt;=2, X14*$MW14*$LX14,"-"),"-")</f>
        <v>-</v>
      </c>
      <c r="NB14" s="24" t="str">
        <f>IF($A14&lt;=①基本情報と建物情報の入力!$G$20, IF(①基本情報と建物情報の入力!$H36&gt;=3, Y14*$MW14*$LX14,"-"),"-")</f>
        <v>-</v>
      </c>
      <c r="NC14" s="23" t="str">
        <f>IF($A14&lt;=①基本情報と建物情報の入力!$G$20, IF(①基本情報と建物情報の入力!$H36&gt;=1, (BB14*$MS14+BE14*$MT14+BH14*$MU14+BK14*$MV14)*$LY14,"-"),"-")</f>
        <v>-</v>
      </c>
      <c r="ND14" s="16" t="str">
        <f>IF($A14&lt;=①基本情報と建物情報の入力!$G$20, IF(①基本情報と建物情報の入力!$H36&gt;=2, (BC14*$MS14+BF14*$MT14+BI14*$MU14+BL14*$MV14)*$LY14,"-"),"-")</f>
        <v>-</v>
      </c>
      <c r="NE14" s="24" t="str">
        <f>IF($A14&lt;=①基本情報と建物情報の入力!$G$20, IF(①基本情報と建物情報の入力!$H36&gt;=3, (BD14*$MS14+BG14*$MT14+BJ14*$MU14+BM14*$MV14)*$LY14,"-"),"-")</f>
        <v>-</v>
      </c>
      <c r="NF14" s="23" t="str">
        <f>IF($A14&lt;=①基本情報と建物情報の入力!$G$20, IF(①基本情報と建物情報の入力!$H36&gt;=1, AD14*$MS14*$LZ14+AG14*$MT14*$MA14+AJ14*$MU14*$MB14+AM14*$MV14*$MC14,"-"),"-")</f>
        <v>-</v>
      </c>
      <c r="NG14" s="16" t="str">
        <f>IF($A14&lt;=①基本情報と建物情報の入力!$G$20, IF(①基本情報と建物情報の入力!$H36&gt;=2, AE14*$MS14*$LZ14+AH14*$MT14*$MA14+AK14*$MU14*$MB14+AN14*$MV14*$MC14,"-"),"-")</f>
        <v>-</v>
      </c>
      <c r="NH14" s="24" t="str">
        <f>IF($A14&lt;=①基本情報と建物情報の入力!$G$20, IF(①基本情報と建物情報の入力!$H36&gt;=3, AF14*$MS14*$LZ14+AI14*$MT14*$MA14+AL14*$MU14*$MB14+AO14*$MV14*$MC14,"-"),"-")</f>
        <v>-</v>
      </c>
      <c r="NI14" s="23" t="str">
        <f>IF($A14&lt;=①基本情報と建物情報の入力!$G$20, IF(①基本情報と建物情報の入力!$H36&gt;=1, (AP14*MS14+AS14*MT14+AV14*MU14+AY14*$MV14)*$MD14,"-"),"-")</f>
        <v>-</v>
      </c>
      <c r="NJ14" s="16" t="str">
        <f>IF($A14&lt;=①基本情報と建物情報の入力!$G$20, IF(①基本情報と建物情報の入力!$H36&gt;=2, (AQ14*MS14+AT14*MT14+AW14*MU14+AZ14*$MV14)*$MD14,"-"),"-")</f>
        <v>-</v>
      </c>
      <c r="NK14" s="24" t="str">
        <f>IF($A14&lt;=①基本情報と建物情報の入力!$G$20, IF(①基本情報と建物情報の入力!$H36&gt;=3, (AR14*MS14+AU14*MT14+AX14*MU14+BA14*$MV14)*$MD14,"-"),"-")</f>
        <v>-</v>
      </c>
      <c r="NL14" s="23" t="str">
        <f>IF($A14&lt;=①基本情報と建物情報の入力!$G$20, IF(①基本情報と建物情報の入力!$H36&gt;=1, Z14*$MX14*$ME14,"-"),"-")</f>
        <v>-</v>
      </c>
      <c r="NM14" s="16" t="str">
        <f>IF($A14&lt;=①基本情報と建物情報の入力!$G$20, IF(①基本情報と建物情報の入力!$H36&gt;=2, AA14*$MX14*$ME14,"-"),"-")</f>
        <v>-</v>
      </c>
      <c r="NN14" s="24" t="str">
        <f>IF($A14&lt;=①基本情報と建物情報の入力!$G$20, IF(①基本情報と建物情報の入力!$H36&gt;=3, AB14*$MX14*$ME14,"-"),"-")</f>
        <v>-</v>
      </c>
      <c r="NO14" s="69"/>
      <c r="NP14" s="23" t="str">
        <f>IF($A14&lt;=①基本情報と建物情報の入力!$G$20, IF(①基本情報と建物情報の入力!$H36&gt;=1, (CJ14*($MW14+$MS14)/2+CM14*($MW14+$MT14)/2+CP14*($MW14+$MU14)/2+CS14*($MW14+$MV14)/2)*$MG14,"-"),"-")</f>
        <v>-</v>
      </c>
      <c r="NQ14" s="16" t="str">
        <f>IF($A14&lt;=①基本情報と建物情報の入力!$G$20, IF(①基本情報と建物情報の入力!$H36&gt;=2, (CK14*($MW14+$MS14)/2+CN14*($MW14+$MT14)/2+CQ14*($MW14+$MU14)/2+CT14*($MW14+$MV14)/2)*$MG14,"-"),"-")</f>
        <v>-</v>
      </c>
      <c r="NR14" s="24" t="str">
        <f>IF($A14&lt;=①基本情報と建物情報の入力!$G$20, IF(①基本情報と建物情報の入力!$H36&gt;=3, (CL14*($MW14+$MS14)/2+CO14*($MW14+$MT14)/2+CR14*($MW14+$MU14)/2+CU14*($MW14+$MV14)/2)*$MG14,"-"),"-")</f>
        <v>-</v>
      </c>
      <c r="NS14" s="23" t="str">
        <f>IF($A14&lt;=①基本情報と建物情報の入力!$G$20, IF(①基本情報と建物情報の入力!$H36&gt;=1, (CV14*($MW14+$MS14)/2+CY14*($MW14+$MS14)/2)*$MH14/2,"-"),"-")</f>
        <v>-</v>
      </c>
      <c r="NT14" s="16" t="str">
        <f>IF($A14&lt;=①基本情報と建物情報の入力!$G$20, IF(①基本情報と建物情報の入力!$H36&gt;=2, (CW14*($MW14+$MS14)/2+CZ14*($MW14+$MS14)/2)*$MH14/2,"-"),"-")</f>
        <v>-</v>
      </c>
      <c r="NU14" s="24" t="str">
        <f>IF($A14&lt;=①基本情報と建物情報の入力!$G$20, IF(①基本情報と建物情報の入力!$H36&gt;=3, (CX14*($MW14+$MS14)/2+DA14*($MW14+$MS14)/2)*$MH14/2,"-"),"-")</f>
        <v>-</v>
      </c>
      <c r="NV14" s="23" t="str">
        <f>IF($A14&lt;=①基本情報と建物情報の入力!$G$20, IF(①基本情報と建物情報の入力!$H36&gt;=1, (DB14+DE14)*$MW14*$MI14/2 + (DH14+DK14)*$MW14*$MI14,"-"),"-")</f>
        <v>-</v>
      </c>
      <c r="NW14" s="16" t="str">
        <f>IF($A14&lt;=①基本情報と建物情報の入力!$G$20, IF(①基本情報と建物情報の入力!$H36&gt;=2, (DC14+DF14)*$MW14*$MI14/2 + (DI14+DL14)*$MW14*$MI14,"-"),"-")</f>
        <v>-</v>
      </c>
      <c r="NX14" s="24" t="str">
        <f>IF($A14&lt;=①基本情報と建物情報の入力!$G$20, IF(①基本情報と建物情報の入力!$H36&gt;=3, (DD14+DG14)*$MW14*$MI14/2 + (DJ14+DM14)*$MW14*$MI14,"-"),"-")</f>
        <v>-</v>
      </c>
      <c r="NY14" s="23" t="str">
        <f>IF($A14&lt;=①基本情報と建物情報の入力!$G$20, IF(①基本情報と建物情報の入力!$H36&gt;=1, (DN14*($MS14+$MT14)/2 +DW14*($MV14+$MS14)/2 + DQ14*($MT14+$MU14)/2 + DT14*($MU14+$MV14)/2)*$MJ14,"-"),"-")</f>
        <v>-</v>
      </c>
      <c r="NZ14" s="16" t="str">
        <f>IF($A14&lt;=①基本情報と建物情報の入力!$G$20, IF(①基本情報と建物情報の入力!$H36&gt;=2, (DO14*($MS14+$MT14)/2 +DX14*($MV14+$MS14)/2 + DR14*($MT14+$MU14)/2 + DU14*($MU14+$MV14)/2)*$MJ14,"-"),"-")</f>
        <v>-</v>
      </c>
      <c r="OA14" s="24" t="str">
        <f>IF($A14&lt;=①基本情報と建物情報の入力!$G$20, IF(①基本情報と建物情報の入力!$H36&gt;=3, (DP14*($MS14+$MT14)/2 +DY14*($MV14+$MS14)/2 + DS14*($MT14+$MU14)/2 + DV14*($MU14+$MV14)/2)*$MJ14,"-"),"-")</f>
        <v>-</v>
      </c>
      <c r="OB14" s="23" t="str">
        <f>IF($A14&lt;=①基本情報と建物情報の入力!$G$20, IF(①基本情報と建物情報の入力!$H36&gt;=1, ((DZ14+EC14)*$MS14+(EF14+EI14)*$MU14)*$MK14/2 + (EL14*$MS14+EO14*$MT14+ER14*$MU14+EU14*$MV14)*$MK14,"-"),"-")</f>
        <v>-</v>
      </c>
      <c r="OC14" s="16" t="str">
        <f>IF($A14&lt;=①基本情報と建物情報の入力!$G$20, IF(①基本情報と建物情報の入力!$H36&gt;=2, ((EA14+ED14)*$MS14+(EG14+EJ14)*$MU14)*$MK14/2 + (EM14*$MS14+EP14*$MT14+ES14*$MU14+EV14*$MV14)*$MK14,"-"),"-")</f>
        <v>-</v>
      </c>
      <c r="OD14" s="24" t="str">
        <f>IF($A14&lt;=①基本情報と建物情報の入力!$G$20, IF(①基本情報と建物情報の入力!$H36&gt;=3, ((EB14+EE14)*$MS14+(EH14+EK14)*$MU14)*$MK14/2 + (EN14*$MS14+EQ14*$MT14+ET14*$MU14+EW14*$MV14)*$MK14,"-"),"-")</f>
        <v>-</v>
      </c>
      <c r="OE14" s="23" t="str">
        <f>IF($A14&lt;=①基本情報と建物情報の入力!$G$20, IF(①基本情報と建物情報の入力!$H36&gt;=1, ((EX14+FA14)*$MS14+(FD14+FG14)*$MT14+ (FJ14+FM14)*$MU14 +(FP14+FS14)*$MV14)*$ML14/2,"-"),"-")</f>
        <v>-</v>
      </c>
      <c r="OF14" s="16" t="str">
        <f>IF($A14&lt;=①基本情報と建物情報の入力!$G$20, IF(①基本情報と建物情報の入力!$H36&gt;=2, ((EY14+FB14)*$MS14+(FE14+FH14)*$MT14+ (FK14+FN14)*$MU14 +(FQ14+FT14)*$MV14)*$ML14/2,"-"),"-")</f>
        <v>-</v>
      </c>
      <c r="OG14" s="24" t="str">
        <f>IF($A14&lt;=①基本情報と建物情報の入力!$G$20, IF(①基本情報と建物情報の入力!$H36&gt;=3, ((EZ14+FC14)*$MS14+(FF14+FI14)*$MT14+ (FL14+FO14)*$MU14 +(FR14+FU14)*$MV14)*$ML14/2,"-"),"-")</f>
        <v>-</v>
      </c>
      <c r="OH14" s="16" t="str">
        <f>IF($A14&lt;=①基本情報と建物情報の入力!$G$20, IF(①基本情報と建物情報の入力!$H36&gt;=1, (FV14*$MS14/2+FY14*$MT14/2+GB14*$MU14/2+GE14*$MV14/2)*$MM14,"-"),"-")</f>
        <v>-</v>
      </c>
      <c r="OI14" s="16" t="str">
        <f>IF($A14&lt;=①基本情報と建物情報の入力!$G$20, IF(①基本情報と建物情報の入力!$H36&gt;=2, (FW14*$MS14/2+FZ14*$MT14/2+GC14*$MU14/2+GF14*$MV14/2)*$MM14,"-"),"-")</f>
        <v>-</v>
      </c>
      <c r="OJ14" s="16" t="str">
        <f>IF($A14&lt;=①基本情報と建物情報の入力!$G$20, IF(①基本情報と建物情報の入力!$H36&gt;=3, (FX14*$MS14/2+GA14*$MT14/2+GD14*$MU14/2+GG14*$MV14/2)*$MM14,"-"),"-")</f>
        <v>-</v>
      </c>
      <c r="OK14" s="23" t="str">
        <f>IF($A14&lt;=①基本情報と建物情報の入力!$G$20, IF(①基本情報と建物情報の入力!$H36&gt;=1, (GH14*($MS14+$MX14)/2+GK14*($MT14+$MX14)/2+GN14*($MU14+$MX14)/2+GQ14*($MV14+$MX14)/2)*$MN14,"-"),"-")</f>
        <v>-</v>
      </c>
      <c r="OL14" s="16" t="str">
        <f>IF($A14&lt;=①基本情報と建物情報の入力!$G$20, IF(①基本情報と建物情報の入力!$H36&gt;=2, (GI14*($MS14+$MX14)/2+GL14*($MT14+$MX14)/2+GO14*($MU14+$MX14)/2+GR14*($MV14+$MX14)/2)*$MN14,"-"),"-")</f>
        <v>-</v>
      </c>
      <c r="OM14" s="24" t="str">
        <f>IF($A14&lt;=①基本情報と建物情報の入力!$G$20, IF(①基本情報と建物情報の入力!$H36&gt;=3, (GJ14*($MS14+$MX14)/2+GM14*($MT14+$MX14)/2+GP14*($MU14+$MX14)/2+GS14*($MV14+$MX14)/2)*$MN14,"-"),"-")</f>
        <v>-</v>
      </c>
      <c r="ON14" s="23" t="str">
        <f>IF($A14&lt;=①基本情報と建物情報の入力!$G$20, IF(①基本情報と建物情報の入力!$H36&gt;=1, (GT14+GW14)*($MS14+$MX14)/2*$MO14/2,"-"),"-")</f>
        <v>-</v>
      </c>
      <c r="OO14" s="16" t="str">
        <f>IF($A14&lt;=①基本情報と建物情報の入力!$G$20, IF(①基本情報と建物情報の入力!$H36&gt;=2, (GU14+GX14)*($MS14+$MX14)/2*$MO14/2,"-"),"-")</f>
        <v>-</v>
      </c>
      <c r="OP14" s="24" t="str">
        <f>IF($A14&lt;=①基本情報と建物情報の入力!$G$20, IF(①基本情報と建物情報の入力!$H36&gt;=3, (GV14+GY14)*($MS14+$MX14)/2*$MO14/2,"-"),"-")</f>
        <v>-</v>
      </c>
      <c r="OQ14" s="23" t="str">
        <f>IF($A14&lt;=①基本情報と建物情報の入力!$G$20, IF(①基本情報と建物情報の入力!$H36&gt;=1, (HL14+HO14)*$MX14*$MQ14/2 + (HR14+HU14)*$MX14*$MQ14,"-"),"-")</f>
        <v>-</v>
      </c>
      <c r="OR14" s="16" t="str">
        <f>IF($A14&lt;=①基本情報と建物情報の入力!$G$20, IF(①基本情報と建物情報の入力!$H36&gt;=2, (HM14+HP14)*$MX14*$MQ14/2 + (HS14+HV14)*$MX14*$MQ14,"-"),"-")</f>
        <v>-</v>
      </c>
      <c r="OS14" s="24" t="str">
        <f>IF($A14&lt;=①基本情報と建物情報の入力!$G$20, IF(①基本情報と建物情報の入力!$H36&gt;=3, (HN14+HQ14)*$MX14*$MQ14/2 + (HT14+HW14)*$MX14*$MQ14,"-"),"-")</f>
        <v>-</v>
      </c>
      <c r="OT14" s="16" t="str">
        <f>IF($A14&lt;=①基本情報と建物情報の入力!$G$20, IF(①基本情報と建物情報の入力!$H36&gt;=1, SUM(MZ14,NC14,NF14,NI14,NL14)+SUM(NP14,NS14,NV14,NY14,OB14,OE14,OH14,OK14,ON14,OQ14), "-"), "-")</f>
        <v>-</v>
      </c>
      <c r="OU14" s="16" t="str">
        <f>IF($A14&lt;=①基本情報と建物情報の入力!$G$20, IF(①基本情報と建物情報の入力!$H36&gt;=2, SUM(NA14,ND14,NG14,NJ14,NM14)+SUM(NQ14,NT14,NW14,NZ14,OC14,OF14,OI14,OL14,OO14,OR14), "-"), "-")</f>
        <v>-</v>
      </c>
      <c r="OV14" s="16" t="str">
        <f>IF($A14&lt;=①基本情報と建物情報の入力!$G$20, IF(①基本情報と建物情報の入力!$H36&gt;=3, SUM(NB14,NE14,NH14,NK14,NN14)+SUM(NR14,NU14,NX14,OA14,OD14,OG14,OJ14,OM14,OP14,OS14), "-"), "-")</f>
        <v>-</v>
      </c>
      <c r="OW14" s="84" t="str">
        <f>IF($A14&lt;=①基本情報と建物情報の入力!$G$20, IF(①基本情報と建物情報の入力!$H36&gt;=1, ROUNDUP(OT14/HY14*100, 1),"-"),"-")</f>
        <v>-</v>
      </c>
      <c r="OX14" s="85" t="str">
        <f>IF($A14&lt;=①基本情報と建物情報の入力!$G$20, IF(①基本情報と建物情報の入力!$H36&gt;=2, ROUNDUP(OU14/HZ14*100, 1),"-"),"-")</f>
        <v>-</v>
      </c>
      <c r="OY14" s="85" t="str">
        <f>IF($A14&lt;=①基本情報と建物情報の入力!$G$20, IF(①基本情報と建物情報の入力!$H36&gt;=3, ROUNDUP(OV14/IA14*100, 1),"-"),"-")</f>
        <v>-</v>
      </c>
      <c r="OZ14" s="69"/>
      <c r="PA14" s="223" t="str">
        <f>IF($A14&lt;=①基本情報と建物情報の入力!$G$20, 0.93,"-")</f>
        <v>-</v>
      </c>
      <c r="PB14" s="224" t="str">
        <f>IF($A14&lt;=①基本情報と建物情報の入力!$G$20, IF(①基本情報と建物情報の入力!$H36&gt;=1, ①基本情報と建物情報の入力!$H$69,"-"),"-")</f>
        <v>-</v>
      </c>
      <c r="PC14" s="219" t="str">
        <f>IF($A14&lt;=①基本情報と建物情報の入力!$G$20, 0.034*1*IC14, "-")</f>
        <v>-</v>
      </c>
      <c r="PD14" s="219" t="str">
        <f>IF($A14&lt;=①基本情報と建物情報の入力!$G$20, 0.034*1*IH14, "-")</f>
        <v>-</v>
      </c>
      <c r="PE14" s="219" t="str">
        <f>IF($A14&lt;=①基本情報と建物情報の入力!$G$20, IF(①基本情報と建物情報の入力!$H36&gt;=1, $PA14*$PB14,"-"),"-")</f>
        <v>-</v>
      </c>
      <c r="PF14" s="219" t="str">
        <f>IF($A14&lt;=①基本情報と建物情報の入力!$G$20, IF(①基本情報と建物情報の入力!$H36&gt;=1, $PA14*$PB14,"-"),"-")</f>
        <v>-</v>
      </c>
      <c r="PG14" s="219" t="str">
        <f>IF($A14&lt;=①基本情報と建物情報の入力!$G$20, IF(①基本情報と建物情報の入力!$H36&gt;=1, $PA14*$PB14,"-"),"-")</f>
        <v>-</v>
      </c>
      <c r="PH14" s="219" t="str">
        <f>IF($A14&lt;=①基本情報と建物情報の入力!$G$20, IF(①基本情報と建物情報の入力!$H36&gt;=1, $PA14*$PB14,"-"),"-")</f>
        <v>-</v>
      </c>
      <c r="PI14" s="219" t="str">
        <f>IF($A14&lt;=①基本情報と建物情報の入力!$G$20, 0.034*1*IK14, "-")</f>
        <v>-</v>
      </c>
      <c r="PJ14" s="219" t="str">
        <f>IF($A14&lt;=①基本情報と建物情報の入力!$G$20, 0.034*1*IE14, "-")</f>
        <v>-</v>
      </c>
      <c r="PK14" s="69"/>
      <c r="PL14" s="219" t="str">
        <f>IF($A14&lt;=①基本情報と建物情報の入力!$G$20, 0.034*1*IM14, "-")</f>
        <v>-</v>
      </c>
      <c r="PM14" s="219" t="str">
        <f>IF($A14&lt;=①基本情報と建物情報の入力!$G$20, 0.034*1*IN14, "-")</f>
        <v>-</v>
      </c>
      <c r="PN14" s="219" t="str">
        <f>IF($A14&lt;=①基本情報と建物情報の入力!$G$20, 0.034*1*IO14, "-")</f>
        <v>-</v>
      </c>
      <c r="PO14" s="219" t="str">
        <f>IF($A14&lt;=①基本情報と建物情報の入力!$G$20, 0.034*1*IP14, "-")</f>
        <v>-</v>
      </c>
      <c r="PP14" s="219" t="str">
        <f>IF($A14&lt;=①基本情報と建物情報の入力!$G$20, 0.034*1*IQ14, "-")</f>
        <v>-</v>
      </c>
      <c r="PQ14" s="219" t="str">
        <f>IF($A14&lt;=①基本情報と建物情報の入力!$G$20, 0.034*1*IR14, "-")</f>
        <v>-</v>
      </c>
      <c r="PR14" s="219" t="str">
        <f>IF($A14&lt;=①基本情報と建物情報の入力!$G$20, 0.034*1*IS14, "-")</f>
        <v>-</v>
      </c>
      <c r="PS14" s="219" t="str">
        <f>IF($A14&lt;=①基本情報と建物情報の入力!$G$20, 0.034*1*IT14, "-")</f>
        <v>-</v>
      </c>
      <c r="PT14" s="219" t="str">
        <f>IF($A14&lt;=①基本情報と建物情報の入力!$G$20, 0.034*1*IU14, "-")</f>
        <v>-</v>
      </c>
      <c r="PU14" s="219" t="str">
        <f>IF($A14&lt;=①基本情報と建物情報の入力!$G$20, 0.034*1*IV14, "-")</f>
        <v>-</v>
      </c>
      <c r="PV14" s="219" t="str">
        <f>IF($A14&lt;=①基本情報と建物情報の入力!$G$20, 0.034*1*IW14, "-")</f>
        <v>-</v>
      </c>
      <c r="PW14" s="69"/>
      <c r="PX14" s="72" t="str">
        <f>IF($A14&lt;=①基本情報と建物情報の入力!$G$20, INDEX(方位係数!$B$21:$I$30, MATCH(PX$4, 方位係数!$A$21:$A$30,0), MATCH(①基本情報と建物情報の入力!$G$13, 方位係数!$B$20:$I$20,0)),"-")</f>
        <v>-</v>
      </c>
      <c r="PY14" s="71" t="str">
        <f>IF($A14&lt;=①基本情報と建物情報の入力!$G$20, INDEX(方位係数!$B$21:$I$30, MATCH(PY$4, 方位係数!$A$21:$A$30,0), MATCH(①基本情報と建物情報の入力!$G$13, 方位係数!$B$20:$I$20,0)),"-")</f>
        <v>-</v>
      </c>
      <c r="PZ14" s="71" t="str">
        <f>IF($A14&lt;=①基本情報と建物情報の入力!$G$20, INDEX(方位係数!$B$21:$I$30, MATCH(PZ$4, 方位係数!$A$21:$A$30,0), MATCH(①基本情報と建物情報の入力!$G$13, 方位係数!$B$20:$I$20,0)),"-")</f>
        <v>-</v>
      </c>
      <c r="QA14" s="71" t="str">
        <f>IF($A14&lt;=①基本情報と建物情報の入力!$G$20, INDEX(方位係数!$B$21:$I$30, MATCH(QA$4, 方位係数!$A$21:$A$30,0), MATCH(①基本情報と建物情報の入力!$G$13, 方位係数!$B$20:$I$20,0)),"-")</f>
        <v>-</v>
      </c>
      <c r="QB14" s="71" t="str">
        <f>IF($A14&lt;=①基本情報と建物情報の入力!$G$20, INDEX(方位係数!$B$21:$I$30, MATCH(QB$4, 方位係数!$A$21:$A$30,0), MATCH(①基本情報と建物情報の入力!$G$13, 方位係数!$B$20:$I$20,0)),"-")</f>
        <v>-</v>
      </c>
      <c r="QC14" s="71" t="str">
        <f>IF($A14&lt;=①基本情報と建物情報の入力!$G$20, INDEX(方位係数!$B$21:$I$30, MATCH(QC$4, 方位係数!$A$21:$A$30,0), MATCH(①基本情報と建物情報の入力!$G$13, 方位係数!$B$20:$I$20,0)),"-")</f>
        <v>-</v>
      </c>
      <c r="QD14" s="69"/>
      <c r="QE14" s="223" t="str">
        <f>IF($A14&lt;=①基本情報と建物情報の入力!$G$20, IF(①基本情報と建物情報の入力!$H36&gt;=1, W14*$QB14*$PC14,"-"),"-")</f>
        <v>-</v>
      </c>
      <c r="QF14" s="219" t="str">
        <f>IF($A14&lt;=①基本情報と建物情報の入力!$G$20, IF(①基本情報と建物情報の入力!$H36&gt;=2, X14*$QB14*$PC14,"-"),"-")</f>
        <v>-</v>
      </c>
      <c r="QG14" s="219" t="str">
        <f>IF($A14&lt;=①基本情報と建物情報の入力!$G$20, IF(①基本情報と建物情報の入力!$H36&gt;=3, Y14*$QB14*$PC14,"-"),"-")</f>
        <v>-</v>
      </c>
      <c r="QH14" s="223" t="str">
        <f>IF($A14&lt;=①基本情報と建物情報の入力!$G$20, IF(①基本情報と建物情報の入力!$H36&gt;=1, (BB14*$PX14+BE14*$PY14+BH14*$PZ14+BK14*$QA14)*$PD14,"-"),"-")</f>
        <v>-</v>
      </c>
      <c r="QI14" s="219" t="str">
        <f>IF($A14&lt;=①基本情報と建物情報の入力!$G$20, IF(①基本情報と建物情報の入力!$H36&gt;=2, (BC14*$PX14+BF14*$PY14+BI14*$PZ14+BL14*$QA14)*$PD14,"-"),"-")</f>
        <v>-</v>
      </c>
      <c r="QJ14" s="224" t="str">
        <f>IF($A14&lt;=①基本情報と建物情報の入力!$G$20, IF(①基本情報と建物情報の入力!$H36&gt;=3, (BD14*$PX14+BG14*$PY14+BJ14*$PZ14+BM14*$QA14)*$PD14,"-"),"-")</f>
        <v>-</v>
      </c>
      <c r="QK14" s="223" t="str">
        <f>IF($A14&lt;=①基本情報と建物情報の入力!$G$20, IF(①基本情報と建物情報の入力!$H36&gt;=1, AD14*$PX14*$PE14+AG14*$PY14*$PF14+AJ14*$PZ14*$PG14+AM14*$QA14*$PH14,"-"),"-")</f>
        <v>-</v>
      </c>
      <c r="QL14" s="219" t="str">
        <f>IF($A14&lt;=①基本情報と建物情報の入力!$G$20, IF(①基本情報と建物情報の入力!$H36&gt;=2, AE14*$PX14*$PE14+AH14*$PY14*$PF14+AK14*$PZ14*$PG14+AN14*$QA14*$PH14,"-"),"-")</f>
        <v>-</v>
      </c>
      <c r="QM14" s="224" t="str">
        <f>IF($A14&lt;=①基本情報と建物情報の入力!$G$20, IF(①基本情報と建物情報の入力!$H36&gt;=3, AF14*$PX14*$PE14+AI14*$PY14*$PF14+AL14*$PZ14*$PG14+AO14*$QA14*$PH14,"-"),"-")</f>
        <v>-</v>
      </c>
      <c r="QN14" s="223" t="str">
        <f>IF($A14&lt;=①基本情報と建物情報の入力!$G$20, IF(①基本情報と建物情報の入力!$H36&gt;=1, (AP14*PX14+AS14*PY14+AV14*PZ14+AY14*$QA14)*$PI14,"-"),"-")</f>
        <v>-</v>
      </c>
      <c r="QO14" s="219" t="str">
        <f>IF($A14&lt;=①基本情報と建物情報の入力!$G$20, IF(①基本情報と建物情報の入力!$H36&gt;=2, (AQ14*PX14+AT14*PY14+AW14*PZ14+AZ14*$QA14)*$PI14,"-"),"-")</f>
        <v>-</v>
      </c>
      <c r="QP14" s="224" t="str">
        <f>IF($A14&lt;=①基本情報と建物情報の入力!$G$20, IF(①基本情報と建物情報の入力!$H36&gt;=3, (AR14*PX14+AU14*PY14+AX14*PZ14+BA14*$QA14)*$PI14,"-"),"-")</f>
        <v>-</v>
      </c>
      <c r="QQ14" s="223" t="str">
        <f>IF($A14&lt;=①基本情報と建物情報の入力!$G$20, IF(①基本情報と建物情報の入力!$H36&gt;=1, Z14*$QC14*$PJ14,"-"),"-")</f>
        <v>-</v>
      </c>
      <c r="QR14" s="219" t="str">
        <f>IF($A14&lt;=①基本情報と建物情報の入力!$G$20, IF(①基本情報と建物情報の入力!$H36&gt;=2, AA14*$QC14*$PJ14,"-"),"-")</f>
        <v>-</v>
      </c>
      <c r="QS14" s="224" t="str">
        <f>IF($A14&lt;=①基本情報と建物情報の入力!$G$20, IF(①基本情報と建物情報の入力!$H36&gt;=3, AB14*$QC14*$PJ14,"-"),"-")</f>
        <v>-</v>
      </c>
      <c r="QT14" s="69"/>
      <c r="QU14" s="223" t="str">
        <f>IF($A14&lt;=①基本情報と建物情報の入力!$G$20, IF(①基本情報と建物情報の入力!$H36&gt;=1, (CJ14*($QB14+$PX14)/2+CM14*($QB14+$PY14)/2+CP14*($QB14+$PZ14)/2+CS14*($QB14+$QA14)/2)*$PL14,"-"),"-")</f>
        <v>-</v>
      </c>
      <c r="QV14" s="219" t="str">
        <f>IF($A14&lt;=①基本情報と建物情報の入力!$G$20, IF(①基本情報と建物情報の入力!$H36&gt;=2, (CK14*($QB14+$PX14)/2+CN14*($QB14+$PY14)/2+CQ14*($QB14+$PZ14)/2+CT14*($QB14+$QA14)/2)*$PL14,"-"),"-")</f>
        <v>-</v>
      </c>
      <c r="QW14" s="224" t="str">
        <f>IF($A14&lt;=①基本情報と建物情報の入力!$G$20, IF(①基本情報と建物情報の入力!$H36&gt;=3, (CL14*($QB14+$PX14)/2+CO14*($QB14+$PY14)/2+CR14*($QB14+$PZ14)/2+CU14*($QB14+$QA14)/2)*$PL14,"-"),"-")</f>
        <v>-</v>
      </c>
      <c r="QX14" s="223" t="str">
        <f>IF($A14&lt;=①基本情報と建物情報の入力!$G$20, IF(①基本情報と建物情報の入力!$H36&gt;=1, (CV14*($QB14+$PX14)/2+CY14*($QB14+$PX14)/2)*$PM14/2,"-"),"-")</f>
        <v>-</v>
      </c>
      <c r="QY14" s="219" t="str">
        <f>IF($A14&lt;=①基本情報と建物情報の入力!$G$20, IF(①基本情報と建物情報の入力!$H36&gt;=2, (CW14*($QB14+$PX14)/2+CZ14*($QB14+$PX14)/2)*$PM14/2,"-"),"-")</f>
        <v>-</v>
      </c>
      <c r="QZ14" s="224" t="str">
        <f>IF($A14&lt;=①基本情報と建物情報の入力!$G$20, IF(①基本情報と建物情報の入力!$H36&gt;=3, (CX14*($QB14+$PX14)/2+DA14*($QB14+$PX14)/2)*$PM14/2,"-"),"-")</f>
        <v>-</v>
      </c>
      <c r="RA14" s="223" t="str">
        <f>IF($A14&lt;=①基本情報と建物情報の入力!$G$20, IF(①基本情報と建物情報の入力!$H36&gt;=1, (DB14+DE14)*$QB14*$PN14/2 + (DH14+DK14)*$QB14*$PN14,"-"),"-")</f>
        <v>-</v>
      </c>
      <c r="RB14" s="219" t="str">
        <f>IF($A14&lt;=①基本情報と建物情報の入力!$G$20, IF(①基本情報と建物情報の入力!$H36&gt;=2, (DC14+DF14)*$QB14*$PN14/2 + (DI14+DL14)*$QB14*$PN14,"-"),"-")</f>
        <v>-</v>
      </c>
      <c r="RC14" s="224" t="str">
        <f>IF($A14&lt;=①基本情報と建物情報の入力!$G$20, IF(①基本情報と建物情報の入力!$H36&gt;=3, (DD14+DG14)*$QB14*$PN14/2 + (DJ14+DM14)*$QB14*$PN14,"-"),"-")</f>
        <v>-</v>
      </c>
      <c r="RD14" s="223" t="str">
        <f>IF($A14&lt;=①基本情報と建物情報の入力!$G$20, IF(①基本情報と建物情報の入力!$H36&gt;=1, (DN14*($PX14+$PY14)/2 +DW14*($QA14+$PX14)/2 + DQ14*($PY14+$PZ14)/2 + DT14*($PZ14+$QA14)/2)*$PO14,"-"),"-")</f>
        <v>-</v>
      </c>
      <c r="RE14" s="219" t="str">
        <f>IF($A14&lt;=①基本情報と建物情報の入力!$G$20, IF(①基本情報と建物情報の入力!$H36&gt;=2, (DO14*($PX14+$PY14)/2 +DX14*($QA14+$PX14)/2 + DR14*($PY14+$PZ14)/2 + DU14*($PZ14+$QA14)/2)*$PO14,"-"),"-")</f>
        <v>-</v>
      </c>
      <c r="RF14" s="224" t="str">
        <f>IF($A14&lt;=①基本情報と建物情報の入力!$G$20, IF(①基本情報と建物情報の入力!$H36&gt;=3, (DP14*($PX14+$PY14)/2 +DY14*($QA14+$PX14)/2 + DS14*($PY14+$PZ14)/2 + DV14*($PZ14+$QA14)/2)*$PO14,"-"),"-")</f>
        <v>-</v>
      </c>
      <c r="RG14" s="223" t="str">
        <f>IF($A14&lt;=①基本情報と建物情報の入力!$G$20, IF(①基本情報と建物情報の入力!$H36&gt;=1, ((DZ14+EC14)*$PX14+(EF14+EI14)*$PZ14)*$PP14/2 + (EL14*$PX14+EO14*$PY14+ER14*$PZ14+EU14*$QA14)*$PP14,"-"),"-")</f>
        <v>-</v>
      </c>
      <c r="RH14" s="219" t="str">
        <f>IF($A14&lt;=①基本情報と建物情報の入力!$G$20, IF(①基本情報と建物情報の入力!$H36&gt;=2, ((EA14+ED14)*$PX14+(EG14+EJ14)*$PZ14)*$PP14/2 + (EM14*$PX14+EP14*$PY14+ES14*$PZ14+EV14*$QA14)*$PP14,"-"),"-")</f>
        <v>-</v>
      </c>
      <c r="RI14" s="224" t="str">
        <f>IF($A14&lt;=①基本情報と建物情報の入力!$G$20, IF(①基本情報と建物情報の入力!$H36&gt;=3, ((EB14+EE14)*$PX14+(EH14+EK14)*$PZ14)*$PP14/2 + (EN14*$PX14+EQ14*$PY14+ET14*$PZ14+EW14*$QA14)*$PP14,"-"),"-")</f>
        <v>-</v>
      </c>
      <c r="RJ14" s="223" t="str">
        <f>IF($A14&lt;=①基本情報と建物情報の入力!$G$20, IF(①基本情報と建物情報の入力!$H36&gt;=1, ((EX14+FA14)*$PX14+(FD14+FG14)*$PY14+ (FJ14+FM14)*$PZ14 +(FP14+FS14)*$QA14)*$PQ14/2,"-"),"-")</f>
        <v>-</v>
      </c>
      <c r="RK14" s="219" t="str">
        <f>IF($A14&lt;=①基本情報と建物情報の入力!$G$20, IF(①基本情報と建物情報の入力!$H36&gt;=2, ((EY14+FB14)*$PX14+(FE14+FH14)*$PY14+ (FK14+FN14)*$PZ14 +(FQ14+FT14)*$QA14)*$PQ14/2,"-"),"-")</f>
        <v>-</v>
      </c>
      <c r="RL14" s="224" t="str">
        <f>IF($A14&lt;=①基本情報と建物情報の入力!$G$20, IF(①基本情報と建物情報の入力!$H36&gt;=3, ((EZ14+FC14)*$PX14+(FF14+FI14)*$PY14+ (FL14+FO14)*$PZ14 +(FR14+FU14)*$QA14)*$PQ14/2,"-"),"-")</f>
        <v>-</v>
      </c>
      <c r="RM14" s="223" t="str">
        <f>IF($A14&lt;=①基本情報と建物情報の入力!$G$20, IF(①基本情報と建物情報の入力!$H36&gt;=1, (FV14*$PX14/2+FY14*$PY14/2+GB14*$PZ14/2+GE14*$QA14/2)*$PR14,"-"),"-")</f>
        <v>-</v>
      </c>
      <c r="RN14" s="219" t="str">
        <f>IF($A14&lt;=①基本情報と建物情報の入力!$G$20, IF(①基本情報と建物情報の入力!$H36&gt;=2, (FW14*$PX14/2+FZ14*$PY14/2+GC14*$PZ14/2+GF14*$QA14/2)*$PR14,"-"),"-")</f>
        <v>-</v>
      </c>
      <c r="RO14" s="224" t="str">
        <f>IF($A14&lt;=①基本情報と建物情報の入力!$G$20, IF(①基本情報と建物情報の入力!$H36&gt;=3, (FX14*$PX14/2+GA14*$PY14/2+GD14*$PZ14/2+GG14*$QA14/2)*$PR14,"-"),"-")</f>
        <v>-</v>
      </c>
      <c r="RP14" s="223" t="str">
        <f>IF($A14&lt;=①基本情報と建物情報の入力!$G$20, IF(①基本情報と建物情報の入力!$H36&gt;=1, (GH14*($PX14+$QC14)/2+GK14*($PY14+$QC14)/2+GN14*($PZ14+$QC14)/2+GQ14*($QA14+$QC14)/2)*$PS14,"-"),"-")</f>
        <v>-</v>
      </c>
      <c r="RQ14" s="219" t="str">
        <f>IF($A14&lt;=①基本情報と建物情報の入力!$G$20, IF(①基本情報と建物情報の入力!$H36&gt;=2, (GI14*($PX14+$QC14)/2+GL14*($PY14+$QC14)/2+GO14*($PZ14+$QC14)/2+GR14*($QA14+$QC14)/2)*$PS14,"-"),"-")</f>
        <v>-</v>
      </c>
      <c r="RR14" s="224" t="str">
        <f>IF($A14&lt;=①基本情報と建物情報の入力!$G$20, IF(①基本情報と建物情報の入力!$H36&gt;=3, (GJ14*($PX14+$QC14)/2+GM14*($PY14+$QC14)/2+GP14*($PZ14+$QC14)/2+GS14*($QA14+$QC14)/2)*$PS14,"-"),"-")</f>
        <v>-</v>
      </c>
      <c r="RS14" s="223" t="str">
        <f>IF($A14&lt;=①基本情報と建物情報の入力!$G$20, IF(①基本情報と建物情報の入力!$H36&gt;=1, (GT14+GW14)*($PX14+$QC14)/2*$PT14/2,"-"),"-")</f>
        <v>-</v>
      </c>
      <c r="RT14" s="219" t="str">
        <f>IF($A14&lt;=①基本情報と建物情報の入力!$G$20, IF(①基本情報と建物情報の入力!$H36&gt;=2, (GU14+GX14)*($PX14+$QC14)/2*$PT14/2,"-"),"-")</f>
        <v>-</v>
      </c>
      <c r="RU14" s="224" t="str">
        <f>IF($A14&lt;=①基本情報と建物情報の入力!$G$20, IF(①基本情報と建物情報の入力!$H36&gt;=3, (GV14+GY14)*($PX14+$QC14)/2*$PT14/2,"-"),"-")</f>
        <v>-</v>
      </c>
      <c r="RV14" s="223" t="str">
        <f>IF($A14&lt;=①基本情報と建物情報の入力!$G$20, IF(①基本情報と建物情報の入力!$H36&gt;=1, (HL14+HO14)*$QC14*$PV14/2 + (HR14+HU14)*$QC14*$PV14,"-"),"-")</f>
        <v>-</v>
      </c>
      <c r="RW14" s="219" t="str">
        <f>IF($A14&lt;=①基本情報と建物情報の入力!$G$20, IF(①基本情報と建物情報の入力!$H36&gt;=2, (HM14+HP14)*$QC14*$PV14/2 + (HS14+HV14)*$QC14*$PV14,"-"),"-")</f>
        <v>-</v>
      </c>
      <c r="RX14" s="224" t="str">
        <f>IF($A14&lt;=①基本情報と建物情報の入力!$G$20, IF(①基本情報と建物情報の入力!$H36&gt;=3, (HN14+HQ14)*$QC14*$PV14/2 + (HT14+HW14)*$QC14*$PV14,"-"),"-")</f>
        <v>-</v>
      </c>
      <c r="RY14" s="16" t="str">
        <f>IF($A14&lt;=①基本情報と建物情報の入力!$G$20, IF(①基本情報と建物情報の入力!$H36&gt;=1, SUM(QE14,QH14,QK14,QN14,QQ14)+SUM(QU14,QX14,RA14,RD14,RG14,RJ14,RM14,RP14,RS14,RV14), "-"), "-")</f>
        <v>-</v>
      </c>
      <c r="RZ14" s="16" t="str">
        <f>IF($A14&lt;=①基本情報と建物情報の入力!$G$20, IF(①基本情報と建物情報の入力!$H36&gt;=2, SUM(QF14,QI14,QL14,QO14,QR14)+SUM(QV14,QY14,RB14,RE14,RH14,RK14,RN14,RQ14,RT14,RW14), "-"), "-")</f>
        <v>-</v>
      </c>
      <c r="SA14" s="16" t="str">
        <f>IF($A14&lt;=①基本情報と建物情報の入力!$G$20, IF(①基本情報と建物情報の入力!$H36&gt;=3, SUM(QG14,QJ14,QM14,QP14,QS14)+SUM(QW14,QZ14,RC14,RF14,RI14,RL14,RO14,RR14,RU14,RX14), "-"), "-")</f>
        <v>-</v>
      </c>
      <c r="SB14" s="84" t="str">
        <f>IF($A14&lt;=①基本情報と建物情報の入力!$G$20, IF(①基本情報と建物情報の入力!$H36&gt;=1, ROUNDUP(RY14/HY14*100,1),"-"),"-")</f>
        <v>-</v>
      </c>
      <c r="SC14" s="85" t="str">
        <f>IF($A14&lt;=①基本情報と建物情報の入力!$G$20, IF(①基本情報と建物情報の入力!$H36&gt;=2,ROUNDUP(RZ14/HZ14*100,1),"-"),"-")</f>
        <v>-</v>
      </c>
      <c r="SD14" s="86" t="str">
        <f>IF($A14&lt;=①基本情報と建物情報の入力!$G$20, IF(①基本情報と建物情報の入力!$H36&gt;=3, ROUNDUP(SA14/IA14*100,1),"-"),"-")</f>
        <v>-</v>
      </c>
      <c r="SE14" s="69"/>
      <c r="SF14" s="129" t="str">
        <f>IF($A14&lt;=①基本情報と建物情報の入力!$G$20, IF(①基本情報と建物情報の入力!$H36&gt;=1, 1,"-"), "-")</f>
        <v>-</v>
      </c>
      <c r="SG14" s="130" t="str">
        <f>IF($A14&lt;=①基本情報と建物情報の入力!$G$20, IF(①基本情報と建物情報の入力!$H36&gt;=2, 1,"-"), "-")</f>
        <v>-</v>
      </c>
      <c r="SH14" s="131" t="str">
        <f>IF($A14&lt;=①基本情報と建物情報の入力!$G$20, IF(①基本情報と建物情報の入力!$H36&gt;=3, ①基本情報と建物情報の入力!$H36-2,"-"), "-")</f>
        <v>-</v>
      </c>
      <c r="SI14" s="23" t="str">
        <f>IF($A14&lt;=①基本情報と建物情報の入力!$G$20, IF(①基本情報と建物情報の入力!$H36&gt;=1, HY14*SF14, "-"),"-")</f>
        <v>-</v>
      </c>
      <c r="SJ14" s="16" t="str">
        <f>IF($A14&lt;=①基本情報と建物情報の入力!$G$20, IF(①基本情報と建物情報の入力!$H36&gt;=2, HZ14*SG14, "-"),"-")</f>
        <v>-</v>
      </c>
      <c r="SK14" s="24" t="str">
        <f>IF($A14&lt;=①基本情報と建物情報の入力!$G$20, IF(①基本情報と建物情報の入力!$H36&gt;=3, IA14*SH14, "-"),"-")</f>
        <v>-</v>
      </c>
      <c r="SL14" s="23" t="str">
        <f>IF($A14&lt;=①基本情報と建物情報の入力!$G$20, IF(①基本情報と建物情報の入力!$H36&gt;=1,  LN14*SF14, "-"),"-")</f>
        <v>-</v>
      </c>
      <c r="SM14" s="16" t="str">
        <f>IF($A14&lt;=①基本情報と建物情報の入力!$G$20, IF(①基本情報と建物情報の入力!$H36&gt;=2,  LO14*SG14, "-"),"-")</f>
        <v>-</v>
      </c>
      <c r="SN14" s="24" t="str">
        <f>IF($A14&lt;=①基本情報と建物情報の入力!$G$20, IF(①基本情報と建物情報の入力!$H36&gt;=3,  LP14*SH14, "-"),"-")</f>
        <v>-</v>
      </c>
      <c r="SO14" s="23" t="str">
        <f>IF($A14&lt;=①基本情報と建物情報の入力!$G$20, IF(①基本情報と建物情報の入力!$H36&gt;=1,  RY14*SF14, "-"),"-")</f>
        <v>-</v>
      </c>
      <c r="SP14" s="16" t="str">
        <f>IF($A14&lt;=①基本情報と建物情報の入力!$G$20, IF(①基本情報と建物情報の入力!$H36&gt;=2,  RZ14*SG14, "-"),"-")</f>
        <v>-</v>
      </c>
      <c r="SQ14" s="24" t="str">
        <f>IF($A14&lt;=①基本情報と建物情報の入力!$G$20, IF(①基本情報と建物情報の入力!$H36&gt;=3,  SA14*SH14, "-"),"-")</f>
        <v>-</v>
      </c>
      <c r="SR14" s="76"/>
      <c r="SS14" s="76"/>
      <c r="ST14" s="69"/>
      <c r="SU14" s="129" t="str">
        <f>IF($A14&lt;=①基本情報と建物情報の入力!$G$20,IF(①基本情報と建物情報の入力!$H36&gt;=1,③一次エネルギー消費量の計算結果!E36-③一次エネルギー消費量の計算結果!F36,"-"),"-")</f>
        <v>-</v>
      </c>
      <c r="SV14" s="130" t="str">
        <f>IF($A14&lt;=①基本情報と建物情報の入力!$G$20,IF(①基本情報と建物情報の入力!$H36&gt;=2,③一次エネルギー消費量の計算結果!E37-③一次エネルギー消費量の計算結果!F37,"-"),"-")</f>
        <v>-</v>
      </c>
      <c r="SW14" s="131" t="str">
        <f>IF($A14&lt;=①基本情報と建物情報の入力!$G$20,IF(①基本情報と建物情報の入力!$H36&gt;=3,③一次エネルギー消費量の計算結果!E38-③一次エネルギー消費量の計算結果!F38,"-"),"-")</f>
        <v>-</v>
      </c>
      <c r="SX14" s="129" t="str">
        <f>IF($A14&lt;=①基本情報と建物情報の入力!$G$20,IF(①基本情報と建物情報の入力!$H36&gt;=1,③一次エネルギー消費量の計算結果!G36-③一次エネルギー消費量の計算結果!H36,"-"),"-")</f>
        <v>-</v>
      </c>
      <c r="SY14" s="130" t="str">
        <f>IF($A14&lt;=①基本情報と建物情報の入力!$G$20,IF(①基本情報と建物情報の入力!$H36&gt;=2,③一次エネルギー消費量の計算結果!G37-③一次エネルギー消費量の計算結果!H37,"-"),"-")</f>
        <v>-</v>
      </c>
      <c r="SZ14" s="131" t="str">
        <f>IF($A14&lt;=①基本情報と建物情報の入力!$G$20,IF(①基本情報と建物情報の入力!$H36&gt;=3,③一次エネルギー消費量の計算結果!G38-③一次エネルギー消費量の計算結果!H38,"-"),"-")</f>
        <v>-</v>
      </c>
      <c r="TA14" s="129" t="str">
        <f>IF($A14&lt;=①基本情報と建物情報の入力!$G$20, IF(①基本情報と建物情報の入力!$H36&gt;=1,SU14*SF14,"-"), "-")</f>
        <v>-</v>
      </c>
      <c r="TB14" s="130" t="str">
        <f>IF($A14&lt;=①基本情報と建物情報の入力!$G$20, IF(①基本情報と建物情報の入力!$H36&gt;=2,SV14*SG14,"-"), "-")</f>
        <v>-</v>
      </c>
      <c r="TC14" s="131" t="str">
        <f>IF($A14&lt;=①基本情報と建物情報の入力!$G$20, IF(①基本情報と建物情報の入力!$H36&gt;=3,SW14*SH14,"-"), "-")</f>
        <v>-</v>
      </c>
      <c r="TD14" s="129" t="str">
        <f>IF($A14&lt;=①基本情報と建物情報の入力!$G$20, IF(①基本情報と建物情報の入力!$H36&gt;=1,SX14*SF14,"-"), "-")</f>
        <v>-</v>
      </c>
      <c r="TE14" s="130" t="str">
        <f>IF($A14&lt;=①基本情報と建物情報の入力!$G$20, IF(①基本情報と建物情報の入力!$H36&gt;=2,SY14*SG14,"-"), "-")</f>
        <v>-</v>
      </c>
      <c r="TF14" s="130" t="str">
        <f>IF($A14&lt;=①基本情報と建物情報の入力!$G$20, IF(①基本情報と建物情報の入力!$H36&gt;=3,SZ14*SH14,"-"), "-")</f>
        <v>-</v>
      </c>
      <c r="TG14" s="76"/>
      <c r="TH14" s="76"/>
    </row>
    <row r="15" spans="1:528" s="16" customFormat="1" x14ac:dyDescent="0.45">
      <c r="A15" s="17">
        <f t="shared" si="0"/>
        <v>9</v>
      </c>
      <c r="B15" s="93" t="s">
        <v>65</v>
      </c>
      <c r="C15" s="16" t="str">
        <f>IF(A15&lt;=①基本情報と建物情報の入力!$G$20, ①基本情報と建物情報の入力!$G$19/①基本情報と建物情報の入力!$G$20, "-")</f>
        <v>-</v>
      </c>
      <c r="D15" s="16" t="str">
        <f>IF(A15&lt;=①基本情報と建物情報の入力!$G$20, IF(①基本情報と建物情報の入力!H37&gt;=1, (①基本情報と建物情報の入力!$D37+SQRT(①基本情報と建物情報の入力!$D37^2-16*①基本情報と建物情報の入力!$C37))/4, "-"), "-")</f>
        <v>-</v>
      </c>
      <c r="E15" s="16" t="str">
        <f>IF(A15&lt;=①基本情報と建物情報の入力!$G$20, IF(①基本情報と建物情報の入力!H37&gt;=1, (①基本情報と建物情報の入力!$D37-SQRT(①基本情報と建物情報の入力!$D37^2-16*①基本情報と建物情報の入力!$C37))/4, "-"), "-")</f>
        <v>-</v>
      </c>
      <c r="F15" s="16" t="str">
        <f>IF(A15&lt;=①基本情報と建物情報の入力!$G$20, IF(①基本情報と建物情報の入力!H37&gt;=1, IF(A15=①基本情報と建物情報の入力!$G$20, ①基本情報と建物情報の入力!$C37, ①基本情報と建物情報の入力!G37), "-"), "-")</f>
        <v>-</v>
      </c>
      <c r="G15" s="16" t="str">
        <f>IF(A15&lt;=①基本情報と建物情報の入力!$G$20, IF(①基本情報と建物情報の入力!H37&gt;=1, IF(A15=1, 0, ①基本情報と建物情報の入力!F37), "-"), "-")</f>
        <v>-</v>
      </c>
      <c r="H15" s="16" t="str">
        <f>IF(A15&lt;=①基本情報と建物情報の入力!$G$20, IF(①基本情報と建物情報の入力!H37&gt;=1, IF(A15=1, 0, ①基本情報と建物情報の入力!C37-G15), "-"), "-")</f>
        <v>-</v>
      </c>
      <c r="I15" s="16" t="str">
        <f>IF(A15&lt;=①基本情報と建物情報の入力!$G$20, IF(①基本情報と建物情報の入力!H37&gt;=1, IF(A15=1, ①基本情報と建物情報の入力!C37, 0), "-"), "-")</f>
        <v>-</v>
      </c>
      <c r="J15" s="23" t="str">
        <f>IF(A15&lt;=①基本情報と建物情報の入力!$G$20,IF(①基本情報と建物情報の入力!H37&gt;=1, ①基本情報と建物情報の入力!$E37*(1-(0.24/①基本情報と建物情報の入力!$H37))*0.64,"-"), "-")</f>
        <v>-</v>
      </c>
      <c r="K15" s="16" t="str">
        <f>IF(A15&lt;=①基本情報と建物情報の入力!$G$20,IF(①基本情報と建物情報の入力!H37&gt;=1,①基本情報と建物情報の入力!$E37*0.12/①基本情報と建物情報の入力!$H37,"-"), "-")</f>
        <v>-</v>
      </c>
      <c r="L15" s="16" t="str">
        <f>IF(A15&lt;=①基本情報と建物情報の入力!$G$20,IF(①基本情報と建物情報の入力!H37&gt;=1,①基本情報と建物情報の入力!$E37*(1-(0.24/①基本情報と建物情報の入力!$H37))*0.36,"-"), "-")</f>
        <v>-</v>
      </c>
      <c r="M15" s="24" t="str">
        <f>IF(A15&lt;=①基本情報と建物情報の入力!$G$20,IF(①基本情報と建物情報の入力!H37&gt;=1,①基本情報と建物情報の入力!$E37*0.12/①基本情報と建物情報の入力!$H37,"-"), "-")</f>
        <v>-</v>
      </c>
      <c r="N15" s="23" t="str">
        <f>IF(A15&lt;=①基本情報と建物情報の入力!$G$20, IF(①基本情報と建物情報の入力!H37&gt;=1,①基本情報と建物情報の入力!C37/①基本情報と建物情報の入力!H37, "-"), "-")</f>
        <v>-</v>
      </c>
      <c r="O15" s="16" t="str">
        <f>IF(A15&lt;=①基本情報と建物情報の入力!$G$20, IF(①基本情報と建物情報の入力!H37&gt;=2, ①基本情報と建物情報の入力!C37/①基本情報と建物情報の入力!H37, "-"),"-")</f>
        <v>-</v>
      </c>
      <c r="P15" s="24" t="str">
        <f>IF(A15&lt;=①基本情報と建物情報の入力!$G$20, IF(①基本情報と建物情報の入力!H37&gt;=3, ①基本情報と建物情報の入力!C37/①基本情報と建物情報の入力!H37, "-"),"-")</f>
        <v>-</v>
      </c>
      <c r="Q15" s="23" t="str">
        <f>IF($A15&lt;=①基本情報と建物情報の入力!$G$20, IF(①基本情報と建物情報の入力!$H37&gt;=1, IF(①基本情報と建物情報の入力!$I37="有り", N15*室面積の比率!$B$4, N15*室面積の比率!$B$5),"-"), "-")</f>
        <v>-</v>
      </c>
      <c r="R15" s="16" t="str">
        <f>IF($A15&lt;=①基本情報と建物情報の入力!$G$20, IF(①基本情報と建物情報の入力!$H37&gt;=2, IF(①基本情報と建物情報の入力!$I37="有り", O15*室面積の比率!$B$4, O15*室面積の比率!$B$5),"-"), "-")</f>
        <v>-</v>
      </c>
      <c r="S15" s="24" t="str">
        <f>IF($A15&lt;=①基本情報と建物情報の入力!$G$20, IF(①基本情報と建物情報の入力!$H37&gt;=3, IF(①基本情報と建物情報の入力!$I37="有り", P15*室面積の比率!$B$4, P15*室面積の比率!$B$5),"-"), "-")</f>
        <v>-</v>
      </c>
      <c r="T15" s="23" t="str">
        <f>IF($A15&lt;=①基本情報と建物情報の入力!$G$20, IF(①基本情報と建物情報の入力!$H37&gt;=1, IF(①基本情報と建物情報の入力!$I37="有り", N15*室面積の比率!$C$4, 0),"-"), "-")</f>
        <v>-</v>
      </c>
      <c r="U15" s="16" t="str">
        <f>IF($A15&lt;=①基本情報と建物情報の入力!$G$20, IF(①基本情報と建物情報の入力!$H37&gt;=2, IF(①基本情報と建物情報の入力!$I37="有り", O15*室面積の比率!$C$4, 0),"-"), "-")</f>
        <v>-</v>
      </c>
      <c r="V15" s="24" t="str">
        <f>IF($A15&lt;=①基本情報と建物情報の入力!$G$20, IF(①基本情報と建物情報の入力!$H37&gt;=3, IF(①基本情報と建物情報の入力!$I37="有り", P15*室面積の比率!$C$4, 0),"-"), "-")</f>
        <v>-</v>
      </c>
      <c r="W15" s="23" t="str">
        <f>IF(A15&lt;=①基本情報と建物情報の入力!$G$20, IF(①基本情報と建物情報の入力!H37&gt;=1, F15/①基本情報と建物情報の入力!H37, "-"),"-")</f>
        <v>-</v>
      </c>
      <c r="X15" s="16" t="str">
        <f>IF(A15&lt;=①基本情報と建物情報の入力!$G$20, IF(①基本情報と建物情報の入力!H37&gt;=2, F15/①基本情報と建物情報の入力!H37, "-"),"-")</f>
        <v>-</v>
      </c>
      <c r="Y15" s="24" t="str">
        <f>IF(A15&lt;=①基本情報と建物情報の入力!$G$20, IF(①基本情報と建物情報の入力!H37&gt;=3, F15/①基本情報と建物情報の入力!H37, "-"),"-")</f>
        <v>-</v>
      </c>
      <c r="Z15" s="23" t="str">
        <f>IF(A15&lt;=①基本情報と建物情報の入力!$G$20, IF(①基本情報と建物情報の入力!H37&gt;=1, G15/①基本情報と建物情報の入力!H37, "-"),"-")</f>
        <v>-</v>
      </c>
      <c r="AA15" s="16" t="str">
        <f>IF(A15&lt;=①基本情報と建物情報の入力!$G$20, IF(①基本情報と建物情報の入力!H37&gt;=2, G15/①基本情報と建物情報の入力!H37, "-"),"-")</f>
        <v>-</v>
      </c>
      <c r="AB15" s="24" t="str">
        <f>IF(A15&lt;=①基本情報と建物情報の入力!$G$20, IF(①基本情報と建物情報の入力!H37&gt;=3, G15/①基本情報と建物情報の入力!H37, "-"),"-")</f>
        <v>-</v>
      </c>
      <c r="AC15" s="69"/>
      <c r="AD15" s="23" t="str">
        <f>IF(A15&lt;=①基本情報と建物情報の入力!$G$20, IF(①基本情報と建物情報の入力!H37&gt;=1,J15/①基本情報と建物情報の入力!H37,"-"), "-")</f>
        <v>-</v>
      </c>
      <c r="AE15" s="16" t="str">
        <f>IF(A15&lt;=①基本情報と建物情報の入力!$G$20, IF(①基本情報と建物情報の入力!H37&gt;=2,J15/①基本情報と建物情報の入力!H37,"-"), "-")</f>
        <v>-</v>
      </c>
      <c r="AF15" s="24" t="str">
        <f>IF(A15&lt;=①基本情報と建物情報の入力!$G$20, IF(①基本情報と建物情報の入力!H37&gt;=3,J15/①基本情報と建物情報の入力!H37,"-"), "-")</f>
        <v>-</v>
      </c>
      <c r="AG15" s="23" t="str">
        <f>IF(A15&lt;=①基本情報と建物情報の入力!$G$20,IF(①基本情報と建物情報の入力!H37&gt;=1,K15,"-"), "-")</f>
        <v>-</v>
      </c>
      <c r="AH15" s="16" t="str">
        <f>IF(A15&lt;=①基本情報と建物情報の入力!$G$20,IF(①基本情報と建物情報の入力!H37&gt;=2,0,"-"), "-")</f>
        <v>-</v>
      </c>
      <c r="AI15" s="24" t="str">
        <f>IF(A15&lt;=①基本情報と建物情報の入力!$G$20,IF(①基本情報と建物情報の入力!H37&gt;=3,0,"-"), "-")</f>
        <v>-</v>
      </c>
      <c r="AJ15" s="16" t="str">
        <f>IF(A15&lt;=①基本情報と建物情報の入力!$G$20, IF(①基本情報と建物情報の入力!H37&gt;=1,L15/①基本情報と建物情報の入力!H37,"-"), "-")</f>
        <v>-</v>
      </c>
      <c r="AK15" s="16" t="str">
        <f>IF(A15&lt;=①基本情報と建物情報の入力!$G$20, IF(①基本情報と建物情報の入力!H37&gt;=2,L15/①基本情報と建物情報の入力!H37,"-"), "-")</f>
        <v>-</v>
      </c>
      <c r="AL15" s="16" t="str">
        <f>IF(A15&lt;=①基本情報と建物情報の入力!$G$20, IF(①基本情報と建物情報の入力!H37&gt;=3,L15/①基本情報と建物情報の入力!H37,"-"), "-")</f>
        <v>-</v>
      </c>
      <c r="AM15" s="23" t="str">
        <f>IF(A15&lt;=①基本情報と建物情報の入力!$G$20,IF(①基本情報と建物情報の入力!H37&gt;=1,IF(①基本情報と建物情報の入力!H37=1, M15,0), "-"),"-")</f>
        <v>-</v>
      </c>
      <c r="AN15" s="16" t="str">
        <f>IF(A15&lt;=①基本情報と建物情報の入力!$G$20, IF(①基本情報と建物情報の入力!H37&gt;=2, M15, "-"), "-")</f>
        <v>-</v>
      </c>
      <c r="AO15" s="24" t="str">
        <f>IF(A15&lt;=①基本情報と建物情報の入力!$G$20,IF(①基本情報と建物情報の入力!H37&gt;=3, 0, "-"),"-")</f>
        <v>-</v>
      </c>
      <c r="AP15" s="23" t="str">
        <f>IF(A15&lt;=①基本情報と建物情報の入力!$G$20,IF(①基本情報と建物情報の入力!H37&gt;=1,0,"-"), "-")</f>
        <v>-</v>
      </c>
      <c r="AQ15" s="16" t="str">
        <f>IF(A15&lt;=①基本情報と建物情報の入力!$G$20,IF(①基本情報と建物情報の入力!H37&gt;=2,0,"-"), "-")</f>
        <v>-</v>
      </c>
      <c r="AR15" s="24" t="str">
        <f>IF(A15&lt;=①基本情報と建物情報の入力!$G$20,IF(①基本情報と建物情報の入力!H37&gt;=3,0,"-"), "-")</f>
        <v>-</v>
      </c>
      <c r="AS15" s="23" t="str">
        <f>IF(A15&lt;=①基本情報と建物情報の入力!$G$20,IF(①基本情報と建物情報の入力!H37&gt;=1,0,"-"), "-")</f>
        <v>-</v>
      </c>
      <c r="AT15" s="16" t="str">
        <f>IF(A15&lt;=①基本情報と建物情報の入力!$G$20,IF(①基本情報と建物情報の入力!H37&gt;=2,0,"-"), "-")</f>
        <v>-</v>
      </c>
      <c r="AU15" s="24" t="str">
        <f>IF(A15&lt;=①基本情報と建物情報の入力!$G$20,IF(①基本情報と建物情報の入力!H37&gt;=3,0,"-"), "-")</f>
        <v>-</v>
      </c>
      <c r="AV15" s="23" t="str">
        <f>IF(A15&lt;=①基本情報と建物情報の入力!$G$20,IF(①基本情報と建物情報の入力!H37&gt;=1,1.6,"-"), "-")</f>
        <v>-</v>
      </c>
      <c r="AW15" s="16" t="str">
        <f>IF(A15&lt;=①基本情報と建物情報の入力!$G$20,IF(①基本情報と建物情報の入力!H37&gt;=2,1.6,"-"), "-")</f>
        <v>-</v>
      </c>
      <c r="AX15" s="24" t="str">
        <f>IF(A15&lt;=①基本情報と建物情報の入力!$G$20,IF(①基本情報と建物情報の入力!H37&gt;=3,1.6,"-"), "-")</f>
        <v>-</v>
      </c>
      <c r="AY15" s="16" t="str">
        <f>IF(A15&lt;=①基本情報と建物情報の入力!$G$20,IF(①基本情報と建物情報の入力!H37&gt;=1,0,"-"), "-")</f>
        <v>-</v>
      </c>
      <c r="AZ15" s="16" t="str">
        <f>IF(A15&lt;=①基本情報と建物情報の入力!$G$20,IF(①基本情報と建物情報の入力!H37&gt;=2,0,"-"), "-")</f>
        <v>-</v>
      </c>
      <c r="BA15" s="16" t="str">
        <f>IF(A15&lt;=①基本情報と建物情報の入力!$G$20,IF(①基本情報と建物情報の入力!H37&gt;=3,0,"-"), "-")</f>
        <v>-</v>
      </c>
      <c r="BB15" s="23" t="str">
        <f>IF(A15&lt;=①基本情報と建物情報の入力!$G$20, IF(①基本情報と建物情報の入力!H37&gt;=1,(D15*C15-J15)/①基本情報と建物情報の入力!H37, "-"), "-")</f>
        <v>-</v>
      </c>
      <c r="BC15" s="16" t="str">
        <f>IF(A15&lt;=①基本情報と建物情報の入力!$G$20, IF(①基本情報と建物情報の入力!H37&gt;=2,(D15*C15-J15)/①基本情報と建物情報の入力!H37, "-"), "-")</f>
        <v>-</v>
      </c>
      <c r="BD15" s="24" t="str">
        <f>IF(A15&lt;=①基本情報と建物情報の入力!$G$20, IF(①基本情報と建物情報の入力!H37&gt;=3,(D15*C15-J15)/①基本情報と建物情報の入力!H37, "-"), "-")</f>
        <v>-</v>
      </c>
      <c r="BE15" s="16" t="str">
        <f>IF(A15&lt;=①基本情報と建物情報の入力!$G$20, IF(①基本情報と建物情報の入力!H37&gt;=1,E15*C15-K15, "-"), "-")</f>
        <v>-</v>
      </c>
      <c r="BF15" s="16" t="str">
        <f>IF(A15&lt;=①基本情報と建物情報の入力!$G$20, IF(①基本情報と建物情報の入力!H37&gt;=2,0, "-"), "-")</f>
        <v>-</v>
      </c>
      <c r="BG15" s="16" t="str">
        <f>IF(A15&lt;=①基本情報と建物情報の入力!$G$20, IF(①基本情報と建物情報の入力!H37&gt;=3,0, "-"), "-")</f>
        <v>-</v>
      </c>
      <c r="BH15" s="23" t="str">
        <f>IF(A15&lt;=①基本情報と建物情報の入力!$G$20, IF(①基本情報と建物情報の入力!H37&gt;=1,(D15*C15-L15)/①基本情報と建物情報の入力!H37-AV15, "-"), "-")</f>
        <v>-</v>
      </c>
      <c r="BI15" s="16" t="str">
        <f>IF(A15&lt;=①基本情報と建物情報の入力!$G$20, IF(①基本情報と建物情報の入力!H37&gt;=2,(D15*C15-L15)/①基本情報と建物情報の入力!H37-AV15, "-"), "-")</f>
        <v>-</v>
      </c>
      <c r="BJ15" s="24" t="str">
        <f>IF(A15&lt;=①基本情報と建物情報の入力!$G$20, IF(①基本情報と建物情報の入力!H37&gt;=3,(D15*C15-L15)/①基本情報と建物情報の入力!H37-AV15, "-"), "-")</f>
        <v>-</v>
      </c>
      <c r="BK15" s="23" t="str">
        <f>IF(A15&lt;=①基本情報と建物情報の入力!$G$20, IF(①基本情報と建物情報の入力!H37&gt;=1,IF(①基本情報と建物情報の入力!H37=1, E15*C15-K15, 0), "-"), "-")</f>
        <v>-</v>
      </c>
      <c r="BL15" s="16" t="str">
        <f>IF(A15&lt;=①基本情報と建物情報の入力!$G$20, IF(①基本情報と建物情報の入力!H37&gt;=2,E15*C15-M15, "-"), "-")</f>
        <v>-</v>
      </c>
      <c r="BM15" s="24" t="str">
        <f>IF(A15&lt;=①基本情報と建物情報の入力!$G$20, IF(①基本情報と建物情報の入力!H37&gt;=3,0, "-"), "-")</f>
        <v>-</v>
      </c>
      <c r="BN15" s="16" t="str">
        <f>IF(A15&lt;=①基本情報と建物情報の入力!$G$20, IF(①基本情報と建物情報の入力!H37&gt;=1, 0, "-"), "-")</f>
        <v>-</v>
      </c>
      <c r="BO15" s="16" t="str">
        <f>IF(A15&lt;=①基本情報と建物情報の入力!$G$20, IF(①基本情報と建物情報の入力!H37&gt;=2, 0, "-"), "-")</f>
        <v>-</v>
      </c>
      <c r="BP15" s="24" t="str">
        <f>IF(A15&lt;=①基本情報と建物情報の入力!$G$20, IF(①基本情報と建物情報の入力!H37&gt;=3, 0, "-"), "-")</f>
        <v>-</v>
      </c>
      <c r="BQ15" s="16" t="str">
        <f>IF(A15&lt;=①基本情報と建物情報の入力!$G$20, IF(①基本情報と建物情報の入力!H37&gt;=1, 0, "-"), "-")</f>
        <v>-</v>
      </c>
      <c r="BR15" s="16" t="str">
        <f>IF(A15&lt;=①基本情報と建物情報の入力!$G$20, IF(①基本情報と建物情報の入力!H37&gt;=2, E15*C15, "-"), "-")</f>
        <v>-</v>
      </c>
      <c r="BS15" s="24" t="str">
        <f>IF(A15&lt;=①基本情報と建物情報の入力!$G$20, IF(①基本情報と建物情報の入力!H37&gt;=3, E15*C15, "-"), "-")</f>
        <v>-</v>
      </c>
      <c r="BT15" s="16" t="str">
        <f>IF(A15&lt;=①基本情報と建物情報の入力!$G$20, IF(①基本情報と建物情報の入力!H37&gt;=1, 0, "-"), "-")</f>
        <v>-</v>
      </c>
      <c r="BU15" s="16" t="str">
        <f>IF(A15&lt;=①基本情報と建物情報の入力!$G$20, IF(①基本情報と建物情報の入力!H37&gt;=2, 0, "-"), "-")</f>
        <v>-</v>
      </c>
      <c r="BV15" s="24" t="str">
        <f>IF(A15&lt;=①基本情報と建物情報の入力!$G$20, IF(①基本情報と建物情報の入力!H37&gt;=3, 0, "-"), "-")</f>
        <v>-</v>
      </c>
      <c r="BW15" s="23" t="str">
        <f>IF(A15&lt;=①基本情報と建物情報の入力!$G$20, IF(①基本情報と建物情報の入力!H37&gt;=1, IF(①基本情報と建物情報の入力!H37=1, 0, E15*C15), "-"), "-")</f>
        <v>-</v>
      </c>
      <c r="BX15" s="16" t="str">
        <f>IF(A15&lt;=①基本情報と建物情報の入力!$G$20, IF(①基本情報と建物情報の入力!H37&gt;=2, 0, "-"), "-")</f>
        <v>-</v>
      </c>
      <c r="BY15" s="24" t="str">
        <f>IF(A15&lt;=①基本情報と建物情報の入力!$G$20, IF(①基本情報と建物情報の入力!H37&gt;=3, E15*C15, "-"), "-")</f>
        <v>-</v>
      </c>
      <c r="BZ15" s="16" t="str">
        <f>IF(A15&lt;=①基本情報と建物情報の入力!$G$20, IF(①基本情報と建物情報の入力!H37&gt;=1,  H15/①基本情報と建物情報の入力!H37, "-"), "-")</f>
        <v>-</v>
      </c>
      <c r="CA15" s="16" t="str">
        <f>IF(A15&lt;=①基本情報と建物情報の入力!$G$20, IF(①基本情報と建物情報の入力!H37&gt;=2,  H15/①基本情報と建物情報の入力!H37, "-"), "-")</f>
        <v>-</v>
      </c>
      <c r="CB15" s="16" t="str">
        <f>IF(A15&lt;=①基本情報と建物情報の入力!$G$20, IF(①基本情報と建物情報の入力!H37&gt;=3,  H15/①基本情報と建物情報の入力!H37, "-"), "-")</f>
        <v>-</v>
      </c>
      <c r="CC15" s="23" t="str">
        <f>IF(A15&lt;=①基本情報と建物情報の入力!$G$20, IF(①基本情報と建物情報の入力!H37&gt;=1, I15/①基本情報と建物情報の入力!H37, "-"), "-")</f>
        <v>-</v>
      </c>
      <c r="CD15" s="16" t="str">
        <f>IF(A15&lt;=①基本情報と建物情報の入力!$G$20, IF(①基本情報と建物情報の入力!H37&gt;=2, I15/①基本情報と建物情報の入力!H37, "-"), "-")</f>
        <v>-</v>
      </c>
      <c r="CE15" s="24" t="str">
        <f>IF(A15&lt;=①基本情報と建物情報の入力!$G$20, IF(①基本情報と建物情報の入力!H37&gt;=3, I15/①基本情報と建物情報の入力!H37, "-"), "-")</f>
        <v>-</v>
      </c>
      <c r="CF15" s="16" t="str">
        <f>IF(A15&lt;=①基本情報と建物情報の入力!$G$20, IF(①基本情報と建物情報の入力!H37&gt;=1, IF(A15=①基本情報と建物情報の入力!$G$20, 0,(①基本情報と建物情報の入力!C37-F15)/①基本情報と建物情報の入力!H37), "-"), "-")</f>
        <v>-</v>
      </c>
      <c r="CG15" s="16" t="str">
        <f>IF(A15&lt;=①基本情報と建物情報の入力!$G$20, IF(①基本情報と建物情報の入力!H37&gt;=2, IF(A15=①基本情報と建物情報の入力!$G$20, 0,(①基本情報と建物情報の入力!C37-F15)/①基本情報と建物情報の入力!H37), "-"), "-")</f>
        <v>-</v>
      </c>
      <c r="CH15" s="16" t="str">
        <f>IF(A15&lt;=①基本情報と建物情報の入力!$G$20, IF(①基本情報と建物情報の入力!H37&gt;=3, IF(A15=①基本情報と建物情報の入力!$G$20, 0,(①基本情報と建物情報の入力!C37-F15)/①基本情報と建物情報の入力!H37), "-"), "-")</f>
        <v>-</v>
      </c>
      <c r="CI15" s="69"/>
      <c r="CJ15" s="23" t="str">
        <f>IF(A15&lt;=①基本情報と建物情報の入力!$G$20, IF(①基本情報と建物情報の入力!H37&gt;=1, IF(F15=0, 0, D15/①基本情報と建物情報の入力!H37), "-"), "-")</f>
        <v>-</v>
      </c>
      <c r="CK15" s="16" t="str">
        <f>IF(A15&lt;=①基本情報と建物情報の入力!$G$20, IF(①基本情報と建物情報の入力!H37&gt;=2, IF(F15=0, 0, D15/①基本情報と建物情報の入力!H37), "-"), "-")</f>
        <v>-</v>
      </c>
      <c r="CL15" s="24" t="str">
        <f>IF(A15&lt;=①基本情報と建物情報の入力!$G$20, IF(①基本情報と建物情報の入力!H37&gt;=3, IF(F15=0, 0, D15/①基本情報と建物情報の入力!H37), "-"), "-")</f>
        <v>-</v>
      </c>
      <c r="CM15" s="23" t="str">
        <f>IF(A15&lt;=①基本情報と建物情報の入力!$G$20, IF(①基本情報と建物情報の入力!H37&gt;=1, F15/D15, "-"), "-")</f>
        <v>-</v>
      </c>
      <c r="CN15" s="16" t="str">
        <f>IF(A15&lt;=①基本情報と建物情報の入力!$G$20, IF(①基本情報と建物情報の入力!H37&gt;=2, 0, "-"), "-")</f>
        <v>-</v>
      </c>
      <c r="CO15" s="24" t="str">
        <f>IF(A15&lt;=①基本情報と建物情報の入力!$G$20, IF(①基本情報と建物情報の入力!H37&gt;=3, 0, "-"), "-")</f>
        <v>-</v>
      </c>
      <c r="CP15" s="23" t="str">
        <f>IF(A15&lt;=①基本情報と建物情報の入力!$G$20, IF(①基本情報と建物情報の入力!H37&gt;=1, IF(A15=①基本情報と建物情報の入力!$G$20, D15/①基本情報と建物情報の入力!H37, 0), "-"), "-")</f>
        <v>-</v>
      </c>
      <c r="CQ15" s="16" t="str">
        <f>IF(A15&lt;=①基本情報と建物情報の入力!$G$20, IF(①基本情報と建物情報の入力!H37&gt;=2, IF(A15=①基本情報と建物情報の入力!$G$20, D15/①基本情報と建物情報の入力!H37, 0), "-"), "-")</f>
        <v>-</v>
      </c>
      <c r="CR15" s="24" t="str">
        <f>IF(A15&lt;=①基本情報と建物情報の入力!$G$20, IF(①基本情報と建物情報の入力!H37&gt;=3, IF(A15=①基本情報と建物情報の入力!$G$20, D15/①基本情報と建物情報の入力!H37, 0), "-"), "-")</f>
        <v>-</v>
      </c>
      <c r="CS15" s="23" t="str">
        <f>IF(A15&lt;=①基本情報と建物情報の入力!$G$20, IF(①基本情報と建物情報の入力!H37&gt;=1, IF(①基本情報と建物情報の入力!H37=1, F15/D15, 0), "-"), "-")</f>
        <v>-</v>
      </c>
      <c r="CT15" s="16" t="str">
        <f>IF(A15&lt;=①基本情報と建物情報の入力!$G$20, IF(①基本情報と建物情報の入力!H37&gt;=2, F15/D15, "-"), "-")</f>
        <v>-</v>
      </c>
      <c r="CU15" s="24" t="str">
        <f>IF(A15&lt;=①基本情報と建物情報の入力!$G$20, IF(①基本情報と建物情報の入力!H37&gt;=3, 0, "-"), "-")</f>
        <v>-</v>
      </c>
      <c r="CV15" s="16" t="str">
        <f>IF(A15&lt;=①基本情報と建物情報の入力!$G$20, IF(①基本情報と建物情報の入力!H37&gt;=1, IF(OR(F15=0,A15=①基本情報と建物情報の入力!$G$20), 0, D15/①基本情報と建物情報の入力!H37), "-"), "-")</f>
        <v>-</v>
      </c>
      <c r="CW15" s="16" t="str">
        <f>IF(A15&lt;=①基本情報と建物情報の入力!$G$20, IF(①基本情報と建物情報の入力!H37&gt;=2, IF(OR(F15=0,A15=①基本情報と建物情報の入力!$G$20), 0, D15/①基本情報と建物情報の入力!H37), "-"), "-")</f>
        <v>-</v>
      </c>
      <c r="CX15" s="16" t="str">
        <f>IF(A15&lt;=①基本情報と建物情報の入力!$G$20, IF(①基本情報と建物情報の入力!H37&gt;=3, IF(OR(F15=0,A15=①基本情報と建物情報の入力!$G$20), 0, D15/①基本情報と建物情報の入力!H37), "-"), "-")</f>
        <v>-</v>
      </c>
      <c r="CY15" s="23" t="str">
        <f>IF(A15&lt;=①基本情報と建物情報の入力!$G$20, IF(①基本情報と建物情報の入力!H37&gt;=1, IF(OR(F14=0,A15=1), 0, D15/①基本情報と建物情報の入力!H37), "-"), "-")</f>
        <v>-</v>
      </c>
      <c r="CZ15" s="16" t="str">
        <f>IF(A15&lt;=①基本情報と建物情報の入力!$G$20, IF(①基本情報と建物情報の入力!H37&gt;=2, IF(OR(F14=0,A15=1), 0, D15/①基本情報と建物情報の入力!H37), "-"), "-")</f>
        <v>-</v>
      </c>
      <c r="DA15" s="24" t="str">
        <f>IF(A15&lt;=①基本情報と建物情報の入力!$G$20, IF(①基本情報と建物情報の入力!H37&gt;=3, IF(OR(F14=0,A15=1), 0, D15/①基本情報と建物情報の入力!H37), "-"), "-")</f>
        <v>-</v>
      </c>
      <c r="DB15" s="23" t="str">
        <f>IF(A15&lt;=①基本情報と建物情報の入力!$G$20, IF(①基本情報と建物情報の入力!H37&gt;=1, 0, "-"), "-")</f>
        <v>-</v>
      </c>
      <c r="DC15" s="16" t="str">
        <f>IF(A15&lt;=①基本情報と建物情報の入力!$G$20, IF(①基本情報と建物情報の入力!H37&gt;=2, IF(①基本情報と建物情報の入力!H37=1, 0, F15/D15), "-"), "-")</f>
        <v>-</v>
      </c>
      <c r="DD15" s="24" t="str">
        <f>IF(A15&lt;=①基本情報と建物情報の入力!$G$20, IF(①基本情報と建物情報の入力!H37&gt;=3, IF(①基本情報と建物情報の入力!H37=1, 0, F15/D15), "-"), "-")</f>
        <v>-</v>
      </c>
      <c r="DE15" s="16" t="str">
        <f>IF(A15&lt;=①基本情報と建物情報の入力!$G$20, IF(①基本情報と建物情報の入力!H37&gt;=1, IF(①基本情報と建物情報の入力!H37=1, 0, F15/D15), "-"), "-")</f>
        <v>-</v>
      </c>
      <c r="DF15" s="16" t="str">
        <f>IF(A15&lt;=①基本情報と建物情報の入力!$G$20, IF(①基本情報と建物情報の入力!H37&gt;=2, 0, "-"), "-")</f>
        <v>-</v>
      </c>
      <c r="DG15" s="16" t="str">
        <f>IF(A15&lt;=①基本情報と建物情報の入力!$G$20, IF(①基本情報と建物情報の入力!H37&gt;=3, IF(①基本情報と建物情報の入力!H37=1, 0, F15/D15), "-"), "-")</f>
        <v>-</v>
      </c>
      <c r="DH15" s="23" t="str">
        <f>IF(A15&lt;=①基本情報と建物情報の入力!$G$20, IF(①基本情報と建物情報の入力!H37&gt;=1, (F15/D15)*(D15/①基本情報と建物情報の入力!H37/20), "-"), "-")</f>
        <v>-</v>
      </c>
      <c r="DI15" s="16" t="str">
        <f>IF(A15&lt;=①基本情報と建物情報の入力!$G$20, IF(①基本情報と建物情報の入力!H37&gt;=2, (F15/D15)*(D15/①基本情報と建物情報の入力!H37/20), "-"), "-")</f>
        <v>-</v>
      </c>
      <c r="DJ15" s="24" t="str">
        <f>IF(A15&lt;=①基本情報と建物情報の入力!$G$20, IF(①基本情報と建物情報の入力!H37&gt;=3, (F15/D15)*(D15/①基本情報と建物情報の入力!H37/20), "-"), "-")</f>
        <v>-</v>
      </c>
      <c r="DK15" s="23" t="str">
        <f>IF(A15&lt;=①基本情報と建物情報の入力!$G$20, IF(①基本情報と建物情報の入力!H37&gt;=1, (D15/①基本情報と建物情報の入力!H37)*(F15/D15/20), "-"), "-")</f>
        <v>-</v>
      </c>
      <c r="DL15" s="16" t="str">
        <f>IF(A15&lt;=①基本情報と建物情報の入力!$G$20, IF(①基本情報と建物情報の入力!H37&gt;=2, (D15/①基本情報と建物情報の入力!H37)*(F15/D15/20), "-"), "-")</f>
        <v>-</v>
      </c>
      <c r="DM15" s="24" t="str">
        <f>IF(A15&lt;=①基本情報と建物情報の入力!$G$20, IF(①基本情報と建物情報の入力!H37&gt;=3, (D15/①基本情報と建物情報の入力!H37)*(F15/D15/20), "-"), "-")</f>
        <v>-</v>
      </c>
      <c r="DN15" s="23" t="str">
        <f>IF(A15&lt;=①基本情報と建物情報の入力!$G$20, IF(①基本情報と建物情報の入力!H37&gt;=1,  C15, "-"), "-")</f>
        <v>-</v>
      </c>
      <c r="DO15" s="16" t="str">
        <f>IF(A15&lt;=①基本情報と建物情報の入力!$G$20, IF(①基本情報と建物情報の入力!H37&gt;=2, 0, "-"), "-")</f>
        <v>-</v>
      </c>
      <c r="DP15" s="24" t="str">
        <f>IF(A15&lt;=①基本情報と建物情報の入力!$G$20, IF(①基本情報と建物情報の入力!H37&gt;=3, 0, "-"), "-")</f>
        <v>-</v>
      </c>
      <c r="DQ15" s="23" t="str">
        <f>IF(A15&lt;=①基本情報と建物情報の入力!$G$20, IF(①基本情報と建物情報の入力!H37&gt;=1,  C15, "-"), "-")</f>
        <v>-</v>
      </c>
      <c r="DR15" s="16" t="str">
        <f>IF(A15&lt;=①基本情報と建物情報の入力!$G$20, IF(①基本情報と建物情報の入力!H37&gt;=2, 0, "-"), "-")</f>
        <v>-</v>
      </c>
      <c r="DS15" s="24" t="str">
        <f>IF(A15&lt;=①基本情報と建物情報の入力!$G$20, IF(①基本情報と建物情報の入力!H37&gt;=3, 0, "-"), "-")</f>
        <v>-</v>
      </c>
      <c r="DT15" s="23" t="str">
        <f>IF(A15&lt;=①基本情報と建物情報の入力!$G$20, IF(①基本情報と建物情報の入力!H37&gt;=1, IF(①基本情報と建物情報の入力!H37=1, C15, 0), "-"), "-")</f>
        <v>-</v>
      </c>
      <c r="DU15" s="16" t="str">
        <f>IF(A15&lt;=①基本情報と建物情報の入力!$G$20, IF(①基本情報と建物情報の入力!H37&gt;=2, C15, "-"), "-")</f>
        <v>-</v>
      </c>
      <c r="DV15" s="24" t="str">
        <f>IF(A15&lt;=①基本情報と建物情報の入力!$G$20, IF(①基本情報と建物情報の入力!H37&gt;=3, 0, "-"), "-")</f>
        <v>-</v>
      </c>
      <c r="DW15" s="23" t="str">
        <f>IF(A15&lt;=①基本情報と建物情報の入力!$G$20, IF(①基本情報と建物情報の入力!H37&gt;=1, IF(①基本情報と建物情報の入力!H37=1, C15, 0), "-"), "-")</f>
        <v>-</v>
      </c>
      <c r="DX15" s="16" t="str">
        <f>IF(A15&lt;=①基本情報と建物情報の入力!$G$20, IF(①基本情報と建物情報の入力!H37&gt;=2, C15, "-"), "-")</f>
        <v>-</v>
      </c>
      <c r="DY15" s="24" t="str">
        <f>IF(A15&lt;=①基本情報と建物情報の入力!$G$20, IF(①基本情報と建物情報の入力!H37&gt;=3, 0, "-"), "-")</f>
        <v>-</v>
      </c>
      <c r="DZ15" s="23" t="str">
        <f>IF(A15&lt;=①基本情報と建物情報の入力!$G$20, IF(①基本情報と建物情報の入力!H37&gt;=1, 0, "-"), "-")</f>
        <v>-</v>
      </c>
      <c r="EA15" s="16" t="str">
        <f>IF(A15&lt;=①基本情報と建物情報の入力!$G$20, IF(①基本情報と建物情報の入力!H37&gt;=2, IF(①基本情報と建物情報の入力!H37=1, 0, C15), "-"), "-")</f>
        <v>-</v>
      </c>
      <c r="EB15" s="24" t="str">
        <f>IF(A15&lt;=①基本情報と建物情報の入力!$G$20, IF(①基本情報と建物情報の入力!H37&gt;=3, IF(①基本情報と建物情報の入力!H37=1, 0, C15), "-"), "-")</f>
        <v>-</v>
      </c>
      <c r="EC15" s="23" t="str">
        <f>IF(A15&lt;=①基本情報と建物情報の入力!$G$20, IF(①基本情報と建物情報の入力!H37&gt;=1, IF(①基本情報と建物情報の入力!H37=1, 0, C15), "-"), "-")</f>
        <v>-</v>
      </c>
      <c r="ED15" s="16" t="str">
        <f>IF(A15&lt;=①基本情報と建物情報の入力!$G$20, IF(①基本情報と建物情報の入力!H37&gt;=2, 0, "-"), "-")</f>
        <v>-</v>
      </c>
      <c r="EE15" s="24" t="str">
        <f>IF(A15&lt;=①基本情報と建物情報の入力!$G$20, IF(①基本情報と建物情報の入力!H37&gt;=3, IF(①基本情報と建物情報の入力!H37=1, 0, C15), "-"), "-")</f>
        <v>-</v>
      </c>
      <c r="EF15" s="23" t="str">
        <f>IF(A15&lt;=①基本情報と建物情報の入力!$G$20, IF(①基本情報と建物情報の入力!H37&gt;=1, 0, "-"), "-")</f>
        <v>-</v>
      </c>
      <c r="EG15" s="16" t="str">
        <f>IF(A15&lt;=①基本情報と建物情報の入力!$G$20, IF(①基本情報と建物情報の入力!H37&gt;=2, IF(①基本情報と建物情報の入力!H37=1, 0, C15), "-"), "-")</f>
        <v>-</v>
      </c>
      <c r="EH15" s="24" t="str">
        <f>IF(A15&lt;=①基本情報と建物情報の入力!$G$20, IF(①基本情報と建物情報の入力!H37&gt;=3, IF(①基本情報と建物情報の入力!H37=1, 0, C15), "-"), "-")</f>
        <v>-</v>
      </c>
      <c r="EI15" s="16" t="str">
        <f>IF(A15&lt;=①基本情報と建物情報の入力!$G$20, IF(①基本情報と建物情報の入力!H37&gt;=1, IF(①基本情報と建物情報の入力!H37=1, 0, C15), "-"), "-")</f>
        <v>-</v>
      </c>
      <c r="EJ15" s="16" t="str">
        <f>IF(A15&lt;=①基本情報と建物情報の入力!$G$20, IF(①基本情報と建物情報の入力!H37&gt;=2, 0, "-"), "-")</f>
        <v>-</v>
      </c>
      <c r="EK15" s="16" t="str">
        <f>IF(A15&lt;=①基本情報と建物情報の入力!$G$20, IF(①基本情報と建物情報の入力!H37&gt;=3, IF(①基本情報と建物情報の入力!H37=1, 0, C15), "-"), "-")</f>
        <v>-</v>
      </c>
      <c r="EL15" s="23" t="str">
        <f>IF(A15&lt;=①基本情報と建物情報の入力!$G$20, IF(①基本情報と建物情報の入力!H37&gt;=1, C15*D15/①基本情報と建物情報の入力!H37/20, "-"), "-")</f>
        <v>-</v>
      </c>
      <c r="EM15" s="16" t="str">
        <f>IF(A15&lt;=①基本情報と建物情報の入力!$G$20, IF(①基本情報と建物情報の入力!H37&gt;=2, C15*D15/①基本情報と建物情報の入力!H37/20, "-"), "-")</f>
        <v>-</v>
      </c>
      <c r="EN15" s="24" t="str">
        <f>IF(A15&lt;=①基本情報と建物情報の入力!$G$20, IF(①基本情報と建物情報の入力!H37&gt;=3, C15*D15/①基本情報と建物情報の入力!H37/20, "-"), "-")</f>
        <v>-</v>
      </c>
      <c r="EO15" s="23" t="str">
        <f>IF(A15&lt;=①基本情報と建物情報の入力!$G$20, IF(①基本情報と建物情報の入力!H37&gt;=1, C15*E15/20, "-"), "-")</f>
        <v>-</v>
      </c>
      <c r="EP15" s="16" t="str">
        <f>IF(A15&lt;=①基本情報と建物情報の入力!$G$20, IF(①基本情報と建物情報の入力!H37&gt;=2, 0, "-"), "-")</f>
        <v>-</v>
      </c>
      <c r="EQ15" s="24" t="str">
        <f>IF(A15&lt;=①基本情報と建物情報の入力!$G$20, IF(①基本情報と建物情報の入力!H37&gt;=3, 0, "-"), "-")</f>
        <v>-</v>
      </c>
      <c r="ER15" s="23" t="str">
        <f>IF(A15&lt;=①基本情報と建物情報の入力!$G$20, IF(①基本情報と建物情報の入力!H37&gt;=1, C15*D15/①基本情報と建物情報の入力!H37/20, "-"), "-")</f>
        <v>-</v>
      </c>
      <c r="ES15" s="16" t="str">
        <f>IF(A15&lt;=①基本情報と建物情報の入力!$G$20, IF(①基本情報と建物情報の入力!H37&gt;=2, C15*D15/①基本情報と建物情報の入力!H37/20, "-"), "-")</f>
        <v>-</v>
      </c>
      <c r="ET15" s="24" t="str">
        <f>IF(A15&lt;=①基本情報と建物情報の入力!$G$20, IF(①基本情報と建物情報の入力!H37&gt;=3, C15*D15/①基本情報と建物情報の入力!H37/20, "-"), "-")</f>
        <v>-</v>
      </c>
      <c r="EU15" s="23" t="str">
        <f>IF(A15&lt;=①基本情報と建物情報の入力!$G$20, IF(①基本情報と建物情報の入力!H37&gt;=1, IF(①基本情報と建物情報の入力!H37=1, C15*E15/20, 0), "-"), "-")</f>
        <v>-</v>
      </c>
      <c r="EV15" s="16" t="str">
        <f>IF(A15&lt;=①基本情報と建物情報の入力!$G$20, IF(①基本情報と建物情報の入力!H37&gt;=2, C15*E15/20, "-"), "-")</f>
        <v>-</v>
      </c>
      <c r="EW15" s="24" t="str">
        <f>IF(A15&lt;=①基本情報と建物情報の入力!$G$20, IF(①基本情報と建物情報の入力!H37&gt;=3, 0, "-"), "-")</f>
        <v>-</v>
      </c>
      <c r="EX15" s="23" t="str">
        <f>IF(A15&lt;=①基本情報と建物情報の入力!$G$20, IF(①基本情報と建物情報の入力!H37&gt;=1, IF(A15=①基本情報と建物情報の入力!$G$20, 0, IF(AND(W15=0, G16=0), D15/①基本情報と建物情報の入力!H37, 0)), "-"), "-")</f>
        <v>-</v>
      </c>
      <c r="EY15" s="16" t="str">
        <f>IF(A15&lt;=①基本情報と建物情報の入力!$G$20, IF(①基本情報と建物情報の入力!H37&gt;=2, IF(A15=①基本情報と建物情報の入力!$G$20, 0, IF(AND(X15=0, G16=0), D15/①基本情報と建物情報の入力!H37, 0)), "-"), "-")</f>
        <v>-</v>
      </c>
      <c r="EZ15" s="24" t="str">
        <f>IF(A15&lt;=①基本情報と建物情報の入力!$G$20, IF(①基本情報と建物情報の入力!H37&gt;=3, IF(A15=①基本情報と建物情報の入力!$G$20, 0, IF(AND(Y15=0, G16=0), D15/①基本情報と建物情報の入力!H37, 0)), "-"), "-")</f>
        <v>-</v>
      </c>
      <c r="FA15" s="23" t="str">
        <f>IF(A15&lt;=①基本情報と建物情報の入力!$G$20, IF(①基本情報と建物情報の入力!H37&gt;=1, IF(A15=1, 0, IF(AND(F14=0, Z15=0), D15/①基本情報と建物情報の入力!H37, 0)), "-"), "-")</f>
        <v>-</v>
      </c>
      <c r="FB15" s="16" t="str">
        <f>IF(A15&lt;=①基本情報と建物情報の入力!$G$20, IF(①基本情報と建物情報の入力!H37&gt;=2, IF(A15=1, 0, IF(AND(F14=0, AA15=0), D15/①基本情報と建物情報の入力!H37, 0)), "-"), "-")</f>
        <v>-</v>
      </c>
      <c r="FC15" s="24" t="str">
        <f>IF(A15&lt;=①基本情報と建物情報の入力!$G$20, IF(①基本情報と建物情報の入力!H37&gt;=3, IF(A15=1, 0, IF(AND(F14=0, AB15=0), D15/①基本情報と建物情報の入力!H37, 0)), "-"), "-")</f>
        <v>-</v>
      </c>
      <c r="FD15" s="23" t="str">
        <f>IF(A15&lt;=①基本情報と建物情報の入力!$G$20, IF(①基本情報と建物情報の入力!H37&gt;=1, IF(A15=①基本情報と建物情報の入力!$G$20, 0, E15-F15/D15), "-"), "-")</f>
        <v>-</v>
      </c>
      <c r="FE15" s="16" t="str">
        <f>IF(A15&lt;=①基本情報と建物情報の入力!$G$20, IF(①基本情報と建物情報の入力!H37&gt;=2, 0, "-"), "-")</f>
        <v>-</v>
      </c>
      <c r="FF15" s="24" t="str">
        <f>IF(A15&lt;=①基本情報と建物情報の入力!$G$20, IF(①基本情報と建物情報の入力!H37&gt;=3, 0, "-"), "-")</f>
        <v>-</v>
      </c>
      <c r="FG15" s="23" t="str">
        <f>IF(A15&lt;=①基本情報と建物情報の入力!$G$20, IF(①基本情報と建物情報の入力!H37&gt;=1, IF(A15=1, 0, E15-G15/D15), "-"), "-")</f>
        <v>-</v>
      </c>
      <c r="FH15" s="16" t="str">
        <f>IF(A15&lt;=①基本情報と建物情報の入力!$G$20, IF(①基本情報と建物情報の入力!H37&gt;=2, 0, "-"), "-")</f>
        <v>-</v>
      </c>
      <c r="FI15" s="24" t="str">
        <f>IF(A15&lt;=①基本情報と建物情報の入力!$G$20, IF(①基本情報と建物情報の入力!H37&gt;=3, 0, "-"), "-")</f>
        <v>-</v>
      </c>
      <c r="FJ15" s="23" t="str">
        <f>IF(A15&lt;=①基本情報と建物情報の入力!$G$20, IF(①基本情報と建物情報の入力!H37&gt;=1, IF(A15=①基本情報と建物情報の入力!$G$20, 0, D15/①基本情報と建物情報の入力!H37), "-"), "-")</f>
        <v>-</v>
      </c>
      <c r="FK15" s="16" t="str">
        <f>IF(A15&lt;=①基本情報と建物情報の入力!$G$20, IF(①基本情報と建物情報の入力!H37&gt;=2, IF(A15=①基本情報と建物情報の入力!$G$20, 0, D15/①基本情報と建物情報の入力!H37), "-"), "-")</f>
        <v>-</v>
      </c>
      <c r="FL15" s="24" t="str">
        <f>IF(A15&lt;=①基本情報と建物情報の入力!$G$20, IF(①基本情報と建物情報の入力!H37&gt;=3, IF(A15=①基本情報と建物情報の入力!$G$20, 0, D15/①基本情報と建物情報の入力!H37), "-"), "-")</f>
        <v>-</v>
      </c>
      <c r="FM15" s="23" t="str">
        <f>IF(A15&lt;=①基本情報と建物情報の入力!$G$20, IF(①基本情報と建物情報の入力!H37&gt;=1, IF(A15=1, 0, D15/①基本情報と建物情報の入力!H37), "-"), "-")</f>
        <v>-</v>
      </c>
      <c r="FN15" s="16" t="str">
        <f>IF(A15&lt;=①基本情報と建物情報の入力!$G$20, IF(①基本情報と建物情報の入力!H37&gt;=2, IF(A15=1, 0, D15/①基本情報と建物情報の入力!H37), "-"), "-")</f>
        <v>-</v>
      </c>
      <c r="FO15" s="24" t="str">
        <f>IF(A15&lt;=①基本情報と建物情報の入力!$G$20, IF(①基本情報と建物情報の入力!H37&gt;=3, IF(A15=1, 0, D15/①基本情報と建物情報の入力!H37), "-"), "-")</f>
        <v>-</v>
      </c>
      <c r="FP15" s="23" t="str">
        <f>IF(A15&lt;=①基本情報と建物情報の入力!$G$20, IF(①基本情報と建物情報の入力!H37&gt;=1, IF(A15=①基本情報と建物情報の入力!$G$20, 0, IF(①基本情報と建物情報の入力!H37=1, E15-F15/D15, 0)), "-"), "-")</f>
        <v>-</v>
      </c>
      <c r="FQ15" s="16" t="str">
        <f>IF(A15&lt;=①基本情報と建物情報の入力!$G$20, IF(①基本情報と建物情報の入力!H37&gt;=2, IF(A15=①基本情報と建物情報の入力!$G$20, 0, E15-F15/D15), "-"), "-")</f>
        <v>-</v>
      </c>
      <c r="FR15" s="24" t="str">
        <f>IF(A15&lt;=①基本情報と建物情報の入力!$G$20, IF(①基本情報と建物情報の入力!H37&gt;=3, 0, "-"), "-")</f>
        <v>-</v>
      </c>
      <c r="FS15" s="23" t="str">
        <f>IF(A15&lt;=①基本情報と建物情報の入力!$G$20, IF(①基本情報と建物情報の入力!H37&gt;=1, IF(A15=1, 0, IF(①基本情報と建物情報の入力!H37=1, E15-G15/D15, 0)), "-"), "-")</f>
        <v>-</v>
      </c>
      <c r="FT15" s="16" t="str">
        <f>IF(A15&lt;=①基本情報と建物情報の入力!$G$20, IF(①基本情報と建物情報の入力!H37&gt;=2, IF(A15=1, 0, E15-G15/D15), "-"), "-")</f>
        <v>-</v>
      </c>
      <c r="FU15" s="24" t="str">
        <f>IF(A15&lt;=①基本情報と建物情報の入力!$G$20, IF(①基本情報と建物情報の入力!H37&gt;=3, 0, "-"), "-")</f>
        <v>-</v>
      </c>
      <c r="FV15" s="23" t="str">
        <f>IF(A15&lt;=①基本情報と建物情報の入力!$G$20, IF(①基本情報と建物情報の入力!H37&gt;=1, IF(A15=1, D15/①基本情報と建物情報の入力!H37, 0), "-"), "-")</f>
        <v>-</v>
      </c>
      <c r="FW15" s="16" t="str">
        <f>IF(A15&lt;=①基本情報と建物情報の入力!$G$20, IF(①基本情報と建物情報の入力!H37&gt;=2, IF(A15=1, D15/①基本情報と建物情報の入力!H37, 0), "-"), "-")</f>
        <v>-</v>
      </c>
      <c r="FX15" s="24" t="str">
        <f>IF(A15&lt;=①基本情報と建物情報の入力!$G$20, IF(①基本情報と建物情報の入力!H37&gt;=3, IF(A15=1, D15/①基本情報と建物情報の入力!H37, 0), "-"), "-")</f>
        <v>-</v>
      </c>
      <c r="FY15" s="23" t="str">
        <f>IF(A15&lt;=①基本情報と建物情報の入力!$G$20, IF(①基本情報と建物情報の入力!H37&gt;=1, IF(A15=1, E15, 0), "-"), "-")</f>
        <v>-</v>
      </c>
      <c r="FZ15" s="16" t="str">
        <f>IF(A15&lt;=①基本情報と建物情報の入力!$G$20, IF(①基本情報と建物情報の入力!H37&gt;=2, 0, "-"), "-")</f>
        <v>-</v>
      </c>
      <c r="GA15" s="24" t="str">
        <f>IF(A15&lt;=①基本情報と建物情報の入力!$G$20, IF(①基本情報と建物情報の入力!H37&gt;=3, 0, "-"), "-")</f>
        <v>-</v>
      </c>
      <c r="GB15" s="23" t="str">
        <f>IF(A15&lt;=①基本情報と建物情報の入力!$G$20, IF(①基本情報と建物情報の入力!H37&gt;=1, IF(A15=1, D15/①基本情報と建物情報の入力!H37, 0), "-"), "-")</f>
        <v>-</v>
      </c>
      <c r="GC15" s="16" t="str">
        <f>IF(A15&lt;=①基本情報と建物情報の入力!$G$20, IF(①基本情報と建物情報の入力!H37&gt;=2, IF(A15=1, D15/①基本情報と建物情報の入力!H37, 0), "-"), "-")</f>
        <v>-</v>
      </c>
      <c r="GD15" s="24" t="str">
        <f>IF(A15&lt;=①基本情報と建物情報の入力!$G$20, IF(①基本情報と建物情報の入力!H37&gt;=3, IF(A15=1, D15/①基本情報と建物情報の入力!H37, 0), "-"), "-")</f>
        <v>-</v>
      </c>
      <c r="GE15" s="23" t="str">
        <f>IF(A15&lt;=①基本情報と建物情報の入力!$G$20, IF(①基本情報と建物情報の入力!H37&gt;=1, IF(A15=1, IF(①基本情報と建物情報の入力!H37=1, E15, 0), 0), "-"), "-")</f>
        <v>-</v>
      </c>
      <c r="GF15" s="16" t="str">
        <f>IF(A15&lt;=①基本情報と建物情報の入力!$G$20, IF(①基本情報と建物情報の入力!H37&gt;=2, IF(A15=1, E15, 0), "-"), "-")</f>
        <v>-</v>
      </c>
      <c r="GG15" s="24" t="str">
        <f>IF(A15&lt;=①基本情報と建物情報の入力!$G$20, IF(①基本情報と建物情報の入力!H37&gt;=3, 0, "-"), "-")</f>
        <v>-</v>
      </c>
      <c r="GH15" s="23" t="str">
        <f>IF(A15&lt;=①基本情報と建物情報の入力!$G$20, IF(①基本情報と建物情報の入力!H37&gt;=1, IF(G15=0, 0, D15/①基本情報と建物情報の入力!H37), "-"), "-")</f>
        <v>-</v>
      </c>
      <c r="GI15" s="16" t="str">
        <f>IF(A15&lt;=①基本情報と建物情報の入力!$G$20, IF(①基本情報と建物情報の入力!H37&gt;=2, IF(G15=0, 0, D15/①基本情報と建物情報の入力!H37), "-"), "-")</f>
        <v>-</v>
      </c>
      <c r="GJ15" s="24" t="str">
        <f>IF(A15&lt;=①基本情報と建物情報の入力!$G$20, IF(①基本情報と建物情報の入力!H37&gt;=3, IF(G15=0, 0, D15/①基本情報と建物情報の入力!H37), "-"), "-")</f>
        <v>-</v>
      </c>
      <c r="GK15" s="23" t="str">
        <f>IF(A15&lt;=①基本情報と建物情報の入力!$G$20, IF(①基本情報と建物情報の入力!H37&gt;=1, G15/D15, "-"), "-")</f>
        <v>-</v>
      </c>
      <c r="GL15" s="16" t="str">
        <f>IF(A15&lt;=①基本情報と建物情報の入力!$G$20, IF(①基本情報と建物情報の入力!H37&gt;=2, 0, "-"), "-")</f>
        <v>-</v>
      </c>
      <c r="GM15" s="24" t="str">
        <f>IF(A15&lt;=①基本情報と建物情報の入力!$G$20, IF(①基本情報と建物情報の入力!H37&gt;=3, 0, "-"), "-")</f>
        <v>-</v>
      </c>
      <c r="GN15" s="16" t="str">
        <f>IF(A15&lt;=①基本情報と建物情報の入力!$G$20, IF(①基本情報と建物情報の入力!H37&gt;=1, 0, "-"), "-")</f>
        <v>-</v>
      </c>
      <c r="GO15" s="16" t="str">
        <f>IF(A15&lt;=①基本情報と建物情報の入力!$G$20, IF(①基本情報と建物情報の入力!H37&gt;=2, 0, "-"), "-")</f>
        <v>-</v>
      </c>
      <c r="GP15" s="16" t="str">
        <f>IF(A15&lt;=①基本情報と建物情報の入力!$G$20, IF(①基本情報と建物情報の入力!H37&gt;=3, 0, "-"), "-")</f>
        <v>-</v>
      </c>
      <c r="GQ15" s="23" t="str">
        <f>IF(A15&lt;=①基本情報と建物情報の入力!$G$20, IF(①基本情報と建物情報の入力!H37&gt;=1, IF(①基本情報と建物情報の入力!H37=1, G15/D15, 0), "-"), "-")</f>
        <v>-</v>
      </c>
      <c r="GR15" s="16" t="str">
        <f>IF(A15&lt;=①基本情報と建物情報の入力!$G$20, IF(①基本情報と建物情報の入力!H37&gt;=2, G15/D15, "-"), "-")</f>
        <v>-</v>
      </c>
      <c r="GS15" s="24" t="str">
        <f>IF(A15&lt;=①基本情報と建物情報の入力!$G$20, IF(①基本情報と建物情報の入力!H37&gt;=3, 0, "-"), "-")</f>
        <v>-</v>
      </c>
      <c r="GT15" s="23" t="str">
        <f>IF(A15&lt;=①基本情報と建物情報の入力!$G$20, IF(①基本情報と建物情報の入力!H37&gt;=1, IF(OR(G16=0,A15=①基本情報と建物情報の入力!$G$20), 0, D15/①基本情報と建物情報の入力!H37), "-"), "-")</f>
        <v>-</v>
      </c>
      <c r="GU15" s="16" t="str">
        <f>IF(A15&lt;=①基本情報と建物情報の入力!$G$20, IF(①基本情報と建物情報の入力!H37&gt;=2, IF(OR(G16=0,A15=①基本情報と建物情報の入力!$G$20), 0, D15/①基本情報と建物情報の入力!H37), "-"), "-")</f>
        <v>-</v>
      </c>
      <c r="GV15" s="24" t="str">
        <f>IF(A15&lt;=①基本情報と建物情報の入力!$G$20, IF(①基本情報と建物情報の入力!H37&gt;=3, IF(OR(G16=0,A15=①基本情報と建物情報の入力!$G$20), 0, D15/①基本情報と建物情報の入力!H37), "-"), "-")</f>
        <v>-</v>
      </c>
      <c r="GW15" s="23" t="str">
        <f>IF(A15&lt;=①基本情報と建物情報の入力!$G$20, IF(①基本情報と建物情報の入力!H37&gt;=1, IF(G15=0, 0, D15/①基本情報と建物情報の入力!H37), "-"), "-")</f>
        <v>-</v>
      </c>
      <c r="GX15" s="16" t="str">
        <f>IF(A15&lt;=①基本情報と建物情報の入力!$G$20, IF(①基本情報と建物情報の入力!H37&gt;=2, IF(G15=0, 0, D15/①基本情報と建物情報の入力!H37), "-"), "-")</f>
        <v>-</v>
      </c>
      <c r="GY15" s="24" t="str">
        <f>IF(A15&lt;=①基本情報と建物情報の入力!$G$20, IF(①基本情報と建物情報の入力!H37&gt;=3, IF(G15=0, 0, D15/①基本情報と建物情報の入力!H37), "-"), "-")</f>
        <v>-</v>
      </c>
      <c r="GZ15" s="23" t="str">
        <f>IF(A15&lt;=①基本情報と建物情報の入力!$G$20, IF(①基本情報と建物情報の入力!H37&gt;=1, 0, "-"), "-")</f>
        <v>-</v>
      </c>
      <c r="HA15" s="16" t="str">
        <f>IF(A15&lt;=①基本情報と建物情報の入力!$G$20, IF(①基本情報と建物情報の入力!H37&gt;=2, IF(OR(①基本情報と建物情報の入力!H37=1,A15&lt;&gt;1), 0, E15), "-"), "-")</f>
        <v>-</v>
      </c>
      <c r="HB15" s="24" t="str">
        <f>IF(A15&lt;=①基本情報と建物情報の入力!$G$20, IF(①基本情報と建物情報の入力!H37&gt;=3, IF(OR(①基本情報と建物情報の入力!H37=1,A15&lt;&gt;1), 0, E15), "-"), "-")</f>
        <v>-</v>
      </c>
      <c r="HC15" s="23" t="str">
        <f>IF(A15&lt;=①基本情報と建物情報の入力!$G$20, IF(①基本情報と建物情報の入力!H37&gt;=1, IF(OR(①基本情報と建物情報の入力!H37=1,A15&lt;&gt;1), 0, E15), "-"), "-")</f>
        <v>-</v>
      </c>
      <c r="HD15" s="16" t="str">
        <f>IF(A15&lt;=①基本情報と建物情報の入力!$G$20, IF(①基本情報と建物情報の入力!H37&gt;=2, 0, "-"), "-")</f>
        <v>-</v>
      </c>
      <c r="HE15" s="24" t="str">
        <f>IF(A15&lt;=①基本情報と建物情報の入力!$G$20, IF(①基本情報と建物情報の入力!H37&gt;=3, IF(OR(①基本情報と建物情報の入力!H37=1,A15&lt;&gt;1), 0, E15), "-"), "-")</f>
        <v>-</v>
      </c>
      <c r="HF15" s="23" t="str">
        <f>IF(A15&lt;=①基本情報と建物情報の入力!$G$20, IF(①基本情報と建物情報の入力!H37&gt;=1, IF(A15=1, E15*(D15/①基本情報と建物情報の入力!H37/20), 0), "-"), "-")</f>
        <v>-</v>
      </c>
      <c r="HG15" s="16" t="str">
        <f>IF(A15&lt;=①基本情報と建物情報の入力!$G$20, IF(①基本情報と建物情報の入力!H37&gt;=2, IF(A15=1, E15*(D15/①基本情報と建物情報の入力!H37/20), 0), "-"), "-")</f>
        <v>-</v>
      </c>
      <c r="HH15" s="24" t="str">
        <f>IF(A15&lt;=①基本情報と建物情報の入力!$G$20, IF(①基本情報と建物情報の入力!H37&gt;=3, IF(A15=1, E15*(D15/①基本情報と建物情報の入力!H37/20), 0), "-"), "-")</f>
        <v>-</v>
      </c>
      <c r="HI15" s="23" t="str">
        <f>IF(A15&lt;=①基本情報と建物情報の入力!$G$20, IF(①基本情報と建物情報の入力!H37&gt;=1, IF(A15=1, D15*(E15/①基本情報と建物情報の入力!H37/20), 0), "-"), "-")</f>
        <v>-</v>
      </c>
      <c r="HJ15" s="16" t="str">
        <f>IF(A15&lt;=①基本情報と建物情報の入力!$G$20, IF(①基本情報と建物情報の入力!H37&gt;=2, IF(A15=1, D15*(E15/①基本情報と建物情報の入力!H37/20), 0), "-"), "-")</f>
        <v>-</v>
      </c>
      <c r="HK15" s="24" t="str">
        <f>IF(A15&lt;=①基本情報と建物情報の入力!$G$20, IF(①基本情報と建物情報の入力!H37&gt;=3, IF(A15=1, D15*(E15/①基本情報と建物情報の入力!H37/20), 0), "-"), "-")</f>
        <v>-</v>
      </c>
      <c r="HL15" s="23" t="str">
        <f>IF(A15&lt;=①基本情報と建物情報の入力!$G$20, IF(①基本情報と建物情報の入力!H37&gt;=1, 0, "-"), "-")</f>
        <v>-</v>
      </c>
      <c r="HM15" s="16" t="str">
        <f>IF(A15&lt;=①基本情報と建物情報の入力!$G$20, IF(①基本情報と建物情報の入力!H37&gt;=2, IF(①基本情報と建物情報の入力!H37=1, 0, G15/D15), "-"), "-")</f>
        <v>-</v>
      </c>
      <c r="HN15" s="24" t="str">
        <f>IF(A15&lt;=①基本情報と建物情報の入力!$G$20, IF(①基本情報と建物情報の入力!H37&gt;=3, IF(①基本情報と建物情報の入力!H37=1, 0, G15/D15), "-"), "-")</f>
        <v>-</v>
      </c>
      <c r="HO15" s="23" t="str">
        <f>IF(A15&lt;=①基本情報と建物情報の入力!$G$20, IF(①基本情報と建物情報の入力!H37&gt;=1, IF(①基本情報と建物情報の入力!H37=1, 0, G15/D15), "-"), "-")</f>
        <v>-</v>
      </c>
      <c r="HP15" s="16" t="str">
        <f>IF(A15&lt;=①基本情報と建物情報の入力!$G$20, IF(①基本情報と建物情報の入力!H37&gt;=2, 0, "-"), "-")</f>
        <v>-</v>
      </c>
      <c r="HQ15" s="24" t="str">
        <f>IF(A15&lt;=①基本情報と建物情報の入力!$G$20, IF(①基本情報と建物情報の入力!H37&gt;=3, IF(①基本情報と建物情報の入力!H37=1, 0, G15/D15), "-"), "-")</f>
        <v>-</v>
      </c>
      <c r="HR15" s="23" t="str">
        <f>IF(A15&lt;=①基本情報と建物情報の入力!$G$20, IF(①基本情報と建物情報の入力!H37&gt;=1, (G15/D15)*(D15/①基本情報と建物情報の入力!H37/20), "-"), "-")</f>
        <v>-</v>
      </c>
      <c r="HS15" s="16" t="str">
        <f>IF(A15&lt;=①基本情報と建物情報の入力!$G$20, IF(①基本情報と建物情報の入力!H37&gt;=2, (G15/D15)*(D15/①基本情報と建物情報の入力!H37/20), "-"), "-")</f>
        <v>-</v>
      </c>
      <c r="HT15" s="24" t="str">
        <f>IF(A15&lt;=①基本情報と建物情報の入力!$G$20, IF(①基本情報と建物情報の入力!H37&gt;=3, (G15/D15)*(D15/①基本情報と建物情報の入力!H37/20), "-"), "-")</f>
        <v>-</v>
      </c>
      <c r="HU15" s="23" t="str">
        <f>IF(A15&lt;=①基本情報と建物情報の入力!$G$20, IF(①基本情報と建物情報の入力!H37&gt;=1, (D15/①基本情報と建物情報の入力!H37)*(G15/D15/20), "-"), "-")</f>
        <v>-</v>
      </c>
      <c r="HV15" s="16" t="str">
        <f>IF(A15&lt;=①基本情報と建物情報の入力!$G$20, IF(①基本情報と建物情報の入力!H37&gt;=2, (D15/①基本情報と建物情報の入力!H37)*(G15/D15/20), "-"), "-")</f>
        <v>-</v>
      </c>
      <c r="HW15" s="24" t="str">
        <f>IF(A15&lt;=①基本情報と建物情報の入力!$G$20, IF(①基本情報と建物情報の入力!H37&gt;=3, (D15/①基本情報と建物情報の入力!H37)*(G15/D15/20), "-"), "-")</f>
        <v>-</v>
      </c>
      <c r="HX15" s="69"/>
      <c r="HY15" s="16" t="str">
        <f>IF($A15&lt;=①基本情報と建物情報の入力!$G$20, IF(①基本情報と建物情報の入力!$H37&gt;=1, SUM(W15,CF15,Z15,BZ15,CC15,AD15,AG15,AJ15,AM15,AP15,AS15,AV15,AY15,BB15,BE15,BH15,BK15,BN15,BQ15,BT15,BW15),"-"),"-")</f>
        <v>-</v>
      </c>
      <c r="HZ15" s="16" t="str">
        <f>IF($A15&lt;=①基本情報と建物情報の入力!$G$20, IF(①基本情報と建物情報の入力!$H37&gt;=2, SUM(X15,CG15,AA15,CA15,CD15,AE15,AH15,AK15,AN15,AQ15,AT15,AW15,AZ15,BC15,BF15,BI15,BL15,BO15,BR15,BU15,BX15),"-"),"-")</f>
        <v>-</v>
      </c>
      <c r="IA15" s="16" t="str">
        <f>IF($A15&lt;=①基本情報と建物情報の入力!$G$20, IF(①基本情報と建物情報の入力!$H37&gt;=3, SUM(Y15,CH15,AB15,CB15,CE15,AF15,AI15,AL15,AO15,AR15,AU15,AX15,BA15,BD15,BG15,BJ15,BM15,BP15,BS15,BV15,BY15),"-"),"-")</f>
        <v>-</v>
      </c>
      <c r="IB15" s="69"/>
      <c r="IC15" s="16" t="str">
        <f>IF($A15&lt;=①基本情報と建物情報の入力!$G$20, ①基本情報と建物情報の入力!H$62, "-")</f>
        <v>-</v>
      </c>
      <c r="ID15" s="16" t="str">
        <f>IF(A15&lt;=①基本情報と建物情報の入力!$G$20, ①基本情報と建物情報の入力!$H$66/(2*(0.09-0.15)*①基本情報と建物情報の入力!$H$66+1),"-")</f>
        <v>-</v>
      </c>
      <c r="IE15" s="16" t="str">
        <f>IF($A15&lt;=①基本情報と建物情報の入力!$G$20, ①基本情報と建物情報の入力!H$64, "-")</f>
        <v>-</v>
      </c>
      <c r="IF15" s="16" t="str">
        <f>IF($A15&lt;=①基本情報と建物情報の入力!$G$20, ①基本情報と建物情報の入力!H$63, "-")</f>
        <v>-</v>
      </c>
      <c r="IG15" s="16" t="str">
        <f>IF($A15&lt;=①基本情報と建物情報の入力!$G$20, ①基本情報と建物情報の入力!H$66, "-")</f>
        <v>-</v>
      </c>
      <c r="IH15" s="16" t="str">
        <f>IF($A15&lt;=①基本情報と建物情報の入力!$G$20, ①基本情報と建物情報の入力!H$61, "-")</f>
        <v>-</v>
      </c>
      <c r="II15" s="16" t="str">
        <f>IF($A15&lt;=①基本情報と建物情報の入力!$G$20, ①基本情報と建物情報の入力!H$65, "-")</f>
        <v>-</v>
      </c>
      <c r="IJ15" s="16" t="str">
        <f>IF($A15&lt;=①基本情報と建物情報の入力!$G$20, ①基本情報と建物情報の入力!H$67, "-")</f>
        <v>-</v>
      </c>
      <c r="IK15" s="24" t="str">
        <f>IF($A15&lt;=①基本情報と建物情報の入力!$G$20, 4.65, "-")</f>
        <v>-</v>
      </c>
      <c r="IL15" s="69"/>
      <c r="IM15" s="23" t="str">
        <f t="array" ref="IM15">IF($A15&lt;=①基本情報と建物情報の入力!$G$20,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5" s="16" t="str">
        <f t="array" ref="IN15">IF($A15&lt;=①基本情報と建物情報の入力!$G$20,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5" s="16" t="str">
        <f t="array" ref="IO15">IF($A15&lt;=①基本情報と建物情報の入力!$G$20,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5" s="16" t="str">
        <f>IF($A15&lt;=①基本情報と建物情報の入力!$G$20,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5" s="16" t="str">
        <f t="array" ref="IQ15">IF($A15&lt;=①基本情報と建物情報の入力!$G$20,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5" s="16" t="str">
        <f t="array" ref="IR15">IF($A15&lt;=①基本情報と建物情報の入力!$G$20,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5" s="16" t="str">
        <f t="array" ref="IS15">IF($A15&lt;=①基本情報と建物情報の入力!$G$20,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5" s="16" t="str">
        <f t="array" ref="IT15">IF($A15&lt;=①基本情報と建物情報の入力!$G$20,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5" s="16" t="str">
        <f t="array" ref="IU15">IF($A15&lt;=①基本情報と建物情報の入力!$G$20,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5" s="16" t="str">
        <f t="array" ref="IV15">IF($A15&lt;=①基本情報と建物情報の入力!$G$20,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5" s="24" t="str">
        <f t="array" ref="IW15">IF($A15&lt;=①基本情報と建物情報の入力!$G$20,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5" s="69"/>
      <c r="IY15" s="23" t="str">
        <f>IF($A15&lt;=①基本情報と建物情報の入力!$G$20, 温度差係数!$A$10, "-")</f>
        <v>-</v>
      </c>
      <c r="IZ15" s="16" t="str">
        <f>IF($A15&lt;=①基本情報と建物情報の入力!$G$20,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5" s="16" t="str">
        <f>IF($A15&lt;=①基本情報と建物情報の入力!$G$20, 温度差係数!$B$10, "-")</f>
        <v>-</v>
      </c>
      <c r="JB15" s="24" t="str">
        <f>IF($A15&lt;=①基本情報と建物情報の入力!$G$20, INDEX(温度差係数!$C$10:$J$10, 0, MATCH(①基本情報と建物情報の入力!$G$13, 温度差係数!$C$9:$J$9, 0)), "-")</f>
        <v>-</v>
      </c>
      <c r="JC15" s="69"/>
      <c r="JD15" s="23" t="str">
        <f>IF($A15&lt;=①基本情報と建物情報の入力!$G$20, IF(①基本情報と建物情報の入力!$H37&gt;=1, W15*$IY15*$IC15,"-"),"-")</f>
        <v>-</v>
      </c>
      <c r="JE15" s="16" t="str">
        <f>IF($A15&lt;=①基本情報と建物情報の入力!$G$20, IF(①基本情報と建物情報の入力!$H37&gt;=2, X15*$IY15*$IC15,"-"),"-")</f>
        <v>-</v>
      </c>
      <c r="JF15" s="24" t="str">
        <f>IF($A15&lt;=①基本情報と建物情報の入力!$G$20, IF(①基本情報と建物情報の入力!$H37&gt;=3, Y15*$IY15*$IC15,"-"),"-")</f>
        <v>-</v>
      </c>
      <c r="JG15" s="23" t="str">
        <f>IF($A15&lt;=①基本情報と建物情報の入力!$G$20, IF(①基本情報と建物情報の入力!$H37&gt;=1, CF15*$JB15*$ID15,"-"),"-")</f>
        <v>-</v>
      </c>
      <c r="JH15" s="16" t="str">
        <f>IF($A15&lt;=①基本情報と建物情報の入力!$G$20, IF(①基本情報と建物情報の入力!$H37&gt;=2, CG15*$JB15*$ID15,"-"),"-")</f>
        <v>-</v>
      </c>
      <c r="JI15" s="24" t="str">
        <f>IF($A15&lt;=①基本情報と建物情報の入力!$G$20, IF(①基本情報と建物情報の入力!$H37&gt;=3, CH15*$JB15*$ID15,"-"),"-")</f>
        <v>-</v>
      </c>
      <c r="JJ15" s="23" t="str">
        <f>IF($A15&lt;=①基本情報と建物情報の入力!$G$20, IF(①基本情報と建物情報の入力!$H37&gt;=1, ((BB15+BE15+BK15)*$IY15+BH15*$IZ15)*$IH15,"-"),"-")</f>
        <v>-</v>
      </c>
      <c r="JK15" s="16" t="str">
        <f>IF($A15&lt;=①基本情報と建物情報の入力!$G$20, IF(①基本情報と建物情報の入力!$H37&gt;=2, ((BC15+BF15+BL15)*$IY15+BI15*$IZ15)*$IH15,"-"),"-")</f>
        <v>-</v>
      </c>
      <c r="JL15" s="24" t="str">
        <f>IF($A15&lt;=①基本情報と建物情報の入力!$G$20, IF(①基本情報と建物情報の入力!$H37&gt;=3, ((BD15+BG15+BM15)*$IY15+BJ15*$IZ15)*$IH15,"-"),"-")</f>
        <v>-</v>
      </c>
      <c r="JM15" s="23" t="str">
        <f>IF($A15&lt;=①基本情報と建物情報の入力!$G$20, IF(①基本情報と建物情報の入力!$H37&gt;=1, (BN15+BQ15+BT15+BW15)*$JB15*$II15,"-"),"-")</f>
        <v>-</v>
      </c>
      <c r="JN15" s="16" t="str">
        <f>IF($A15&lt;=①基本情報と建物情報の入力!$G$20, IF(①基本情報と建物情報の入力!$H37&gt;=2, (BO15+BR15+BU15+BX15)*$JB15*$II15,"-"),"-")</f>
        <v>-</v>
      </c>
      <c r="JO15" s="24" t="str">
        <f>IF($A15&lt;=①基本情報と建物情報の入力!$G$20, IF(①基本情報と建物情報の入力!$H37&gt;=3, (BP15+BS15+BV15+BY15)*$JB15*$II15,"-"),"-")</f>
        <v>-</v>
      </c>
      <c r="JP15" s="23" t="str">
        <f>IF($A15&lt;=①基本情報と建物情報の入力!$G$20, IF(①基本情報と建物情報の入力!$H37&gt;=1, ((AD15+AG15+AM15)*$IY15+AJ15*$IZ15)*$IJ15,"-"),"-")</f>
        <v>-</v>
      </c>
      <c r="JQ15" s="16" t="str">
        <f>IF($A15&lt;=①基本情報と建物情報の入力!$G$20, IF(①基本情報と建物情報の入力!$H37&gt;=2, ((AE15+AH15+AN15)*$IY15+AK15*$IZ15)*$IJ15,"-"),"-")</f>
        <v>-</v>
      </c>
      <c r="JR15" s="24" t="str">
        <f>IF($A15&lt;=①基本情報と建物情報の入力!$G$20, IF(①基本情報と建物情報の入力!$H37&gt;=3, ((AF15+AI15+AO15)*$IY15+AL15*$IZ15)*$IJ15,"-"),"-")</f>
        <v>-</v>
      </c>
      <c r="JS15" s="23" t="str">
        <f>IF($A15&lt;=①基本情報と建物情報の入力!$G$20, IF(①基本情報と建物情報の入力!$H37&gt;=1, ((AP15+AS15+AY15)*IY15+AV15*$IZ15)*$IK15,"-"),"-")</f>
        <v>-</v>
      </c>
      <c r="JT15" s="16" t="str">
        <f>IF($A15&lt;=①基本情報と建物情報の入力!$G$20, IF(①基本情報と建物情報の入力!$H37&gt;=2, ((AQ15+AT15+AZ15)*IY15+AW15*$IZ15)*$IK15,"-"),"-")</f>
        <v>-</v>
      </c>
      <c r="JU15" s="24" t="str">
        <f>IF($A15&lt;=①基本情報と建物情報の入力!$G$20, IF(①基本情報と建物情報の入力!$H37&gt;=3, ((AR15+AU15+BA15)*IY15+AX15*$IZ15)*$IK15,"-"),"-")</f>
        <v>-</v>
      </c>
      <c r="JV15" s="23" t="str">
        <f>IF($A15&lt;=①基本情報と建物情報の入力!$G$20, IF(①基本情報と建物情報の入力!$H37&gt;=1, BZ15*$JB15*$IG15,"-"),"-")</f>
        <v>-</v>
      </c>
      <c r="JW15" s="16" t="str">
        <f>IF($A15&lt;=①基本情報と建物情報の入力!$G$20, IF(①基本情報と建物情報の入力!$H37&gt;=2, CA15*$JB15*$IG15,"-"),"-")</f>
        <v>-</v>
      </c>
      <c r="JX15" s="24" t="str">
        <f>IF($A15&lt;=①基本情報と建物情報の入力!$G$20, IF(①基本情報と建物情報の入力!$H37&gt;=3, CB15*$IG15*$JB15,"-"),"-")</f>
        <v>-</v>
      </c>
      <c r="JY15" s="23" t="str">
        <f>IF($A15&lt;=①基本情報と建物情報の入力!$G$20, IF(①基本情報と建物情報の入力!$H37&gt;=1, CC15*$JA15*$IF15,"-"),"-")</f>
        <v>-</v>
      </c>
      <c r="JZ15" s="16" t="str">
        <f>IF($A15&lt;=①基本情報と建物情報の入力!$G$20, IF(①基本情報と建物情報の入力!$H37&gt;=2, CD15*$JA15*$IF15,"-"),"-")</f>
        <v>-</v>
      </c>
      <c r="KA15" s="24" t="str">
        <f>IF($A15&lt;=①基本情報と建物情報の入力!$G$20, IF(①基本情報と建物情報の入力!$H37&gt;=3, CE15*$JA15*$IF15,"-"),"-")</f>
        <v>-</v>
      </c>
      <c r="KB15" s="23" t="str">
        <f>IF($A15&lt;=①基本情報と建物情報の入力!$G$20, IF(①基本情報と建物情報の入力!$H37&gt;=1, Z15*$IY15*$IE15,"-"),"-")</f>
        <v>-</v>
      </c>
      <c r="KC15" s="16" t="str">
        <f>IF($A15&lt;=①基本情報と建物情報の入力!$G$20, IF(①基本情報と建物情報の入力!$H37&gt;=2, AA15*$IY15*$IE15,"-"),"-")</f>
        <v>-</v>
      </c>
      <c r="KD15" s="24" t="str">
        <f>IF($A15&lt;=①基本情報と建物情報の入力!$G$20, IF(①基本情報と建物情報の入力!$H37&gt;=3, AB15*$IY15*$IE15,"-"),"-")</f>
        <v>-</v>
      </c>
      <c r="KE15" s="69"/>
      <c r="KF15" s="23" t="str">
        <f>IF($A15&lt;=①基本情報と建物情報の入力!$G$20, IF(①基本情報と建物情報の入力!$H37&gt;=1, (CJ15+CM15+CP15+CS15)*$IY15*$IM15,"-"),"-")</f>
        <v>-</v>
      </c>
      <c r="KG15" s="16" t="str">
        <f>IF($A15&lt;=①基本情報と建物情報の入力!$G$20, IF(①基本情報と建物情報の入力!$H37&gt;=2, (CK15+CN15+CQ15+CT15)*$IY15*$IM15,"-"),"-")</f>
        <v>-</v>
      </c>
      <c r="KH15" s="24" t="str">
        <f>IF($A15&lt;=①基本情報と建物情報の入力!$G$20, IF(①基本情報と建物情報の入力!$H37&gt;=3, (CL15+CO15+CR15+CU15)*$IY15*$IM15,"-"),"-")</f>
        <v>-</v>
      </c>
      <c r="KI15" s="23" t="str">
        <f>IF($A15&lt;=①基本情報と建物情報の入力!$G$20, IF(①基本情報と建物情報の入力!$H37&gt;=1, (CV15+CY15)*$IY15*$IN15/2,"-"),"-")</f>
        <v>-</v>
      </c>
      <c r="KJ15" s="16" t="str">
        <f>IF($A15&lt;=①基本情報と建物情報の入力!$G$20, IF(①基本情報と建物情報の入力!$H37&gt;=2, (CW15+CZ15)*$IY15*$IN15/2,"-"),"-")</f>
        <v>-</v>
      </c>
      <c r="KK15" s="24" t="str">
        <f>IF($A15&lt;=①基本情報と建物情報の入力!$G$20, IF(①基本情報と建物情報の入力!$H37&gt;=3, (CX15+DA15)*$IY15*$IN15/2,"-"),"-")</f>
        <v>-</v>
      </c>
      <c r="KL15" s="23" t="str">
        <f>IF($A15&lt;=①基本情報と建物情報の入力!$G$20, IF(①基本情報と建物情報の入力!$H37&gt;=1, (DB15+DE15)*$IY15*$IO15/2 + (DH15+DK15)*$IY15*$IO15,"-"),"-")</f>
        <v>-</v>
      </c>
      <c r="KM15" s="16" t="str">
        <f>IF($A15&lt;=①基本情報と建物情報の入力!$G$20, IF(①基本情報と建物情報の入力!$H37&gt;=2, (DC15+DF15)*$IY15*$IO15/2 + (DI15+DL15)*$IY15*$IO15,"-"),"-")</f>
        <v>-</v>
      </c>
      <c r="KN15" s="24" t="str">
        <f>IF($A15&lt;=①基本情報と建物情報の入力!$G$20, IF(①基本情報と建物情報の入力!$H37&gt;=3, (DD15+DG15)*$IY15*$IO15/2 + (DJ15+DM15)*$IY15*$IO15,"-"),"-")</f>
        <v>-</v>
      </c>
      <c r="KO15" s="23" t="str">
        <f>IF($A15&lt;=①基本情報と建物情報の入力!$G$20, IF(①基本情報と建物情報の入力!$H37&gt;=1, ((DN15+DW15)*$IY15 + DQ15*($IY15/2+$IZ15/2) + DT15*($IZ15/2+$IY15/2))*$IP15,"-"),"-")</f>
        <v>-</v>
      </c>
      <c r="KP15" s="16" t="str">
        <f>IF($A15&lt;=①基本情報と建物情報の入力!$G$20, IF(①基本情報と建物情報の入力!$H37&gt;=2, ((DO15+DX15)*$IY15 + DR15*($IY15/2+$IZ15/2) + DU15*($IZ15/2+$IY15/2))*$IP15,"-"),"-")</f>
        <v>-</v>
      </c>
      <c r="KQ15" s="24" t="str">
        <f>IF($A15&lt;=①基本情報と建物情報の入力!$G$20, IF(①基本情報と建物情報の入力!$H37&gt;=3, ((DP15+DY15)*$IY15 + DS15*($IY15/2+$IZ15/2) + DV15*($IZ15/2+$IY15/2))*$IP15,"-"),"-")</f>
        <v>-</v>
      </c>
      <c r="KR15" s="23" t="str">
        <f>IF($A15&lt;=①基本情報と建物情報の入力!$G$20, IF(①基本情報と建物情報の入力!$H37&gt;=1, ((DZ15+EC15)*$IY15+(EF15+EI15)*$IZ15)*$IQ15/2 + ((EL15+EO15+EU15)*$IY15+ER15*$IZ15)*$IQ15,"-"),"-")</f>
        <v>-</v>
      </c>
      <c r="KS15" s="16" t="str">
        <f>IF($A15&lt;=①基本情報と建物情報の入力!$G$20, IF(①基本情報と建物情報の入力!$H37&gt;=2, ((EA15+ED15)*$IY15+(EG15+EJ15)*$IZ15)*$IQ15/2 + ((EM15+EP15+EV15)*$IY15+ES15*$IZ15)*$IQ15,"-"),"-")</f>
        <v>-</v>
      </c>
      <c r="KT15" s="24" t="str">
        <f>IF($A15&lt;=①基本情報と建物情報の入力!$G$20, IF(①基本情報と建物情報の入力!$H37&gt;=3, ((EB15+EE15)*$IY15+(EH15+EK15)*$IZ15)*$IQ15/2 + ((EN15+EQ15+EW15)*$IY15+ET15*$IZ15)*$IQ15,"-"),"-")</f>
        <v>-</v>
      </c>
      <c r="KU15" s="23" t="str">
        <f>IF($A15&lt;=①基本情報と建物情報の入力!$G$20, IF(①基本情報と建物情報の入力!$H37&gt;=1, ((EX15+FA15+FD15+FG15+FP15+FS15)*$IY15 + (FJ15+FM15)*$IZ15)*$IR15/2,"-"),"-")</f>
        <v>-</v>
      </c>
      <c r="KV15" s="16" t="str">
        <f>IF($A15&lt;=①基本情報と建物情報の入力!$G$20, IF(①基本情報と建物情報の入力!$H37&gt;=2, ((EY15+FB15+FE15+FH15+FQ15+FT15)*$IY15 + (FK15+FN15)*$IZ15)*$IR15/2,"-"),"-")</f>
        <v>-</v>
      </c>
      <c r="KW15" s="24" t="str">
        <f>IF($A15&lt;=①基本情報と建物情報の入力!$G$20, IF(①基本情報と建物情報の入力!$H37&gt;=3, ((EZ15+FC15+FF15+FI15+FR15+FU15)*$IY15 + (FL15+FO15)*$IZ15)*$IR15/2,"-"),"-")</f>
        <v>-</v>
      </c>
      <c r="KX15" s="23" t="str">
        <f>IF($A15&lt;=①基本情報と建物情報の入力!$G$20, IF(①基本情報と建物情報の入力!$H37&gt;=1, ((FV15+FY15+GE15)*$IY15 + GB15*$IZ15)*$IS15,"-"),"-")</f>
        <v>-</v>
      </c>
      <c r="KY15" s="16" t="str">
        <f>IF($A15&lt;=①基本情報と建物情報の入力!$G$20, IF(①基本情報と建物情報の入力!$H37&gt;=2, ((FW15+FZ15+GF15)*$IY15 + GC15*$IZ15)*$IS15,"-"),"-")</f>
        <v>-</v>
      </c>
      <c r="KZ15" s="24" t="str">
        <f>IF($A15&lt;=①基本情報と建物情報の入力!$G$20, IF(①基本情報と建物情報の入力!$H37&gt;=3, ((FX15+GA15+GG15)*$IY15 + GD15*$IZ15)*$IS15,"-"),"-")</f>
        <v>-</v>
      </c>
      <c r="LA15" s="23" t="str">
        <f>IF($A15&lt;=①基本情報と建物情報の入力!$G$20, IF(①基本情報と建物情報の入力!$H37&gt;=1, (GH15+GK15+GN15+GQ15)*$IY15*$IT15,"-"),"-")</f>
        <v>-</v>
      </c>
      <c r="LB15" s="16" t="str">
        <f>IF($A15&lt;=①基本情報と建物情報の入力!$G$20, IF(①基本情報と建物情報の入力!$H37&gt;=2, (GI15+GL15+GO15+GR15)*$IY15*$IT15,"-"),"-")</f>
        <v>-</v>
      </c>
      <c r="LC15" s="24" t="str">
        <f>IF($A15&lt;=①基本情報と建物情報の入力!$G$20, IF(①基本情報と建物情報の入力!$H37&gt;=3, (GJ15+GM15+GP15+GS15)*$IY15*$IT15,"-"),"-")</f>
        <v>-</v>
      </c>
      <c r="LD15" s="23" t="str">
        <f>IF($A15&lt;=①基本情報と建物情報の入力!$G$20, IF(①基本情報と建物情報の入力!$H37&gt;=1, (GT15+GW15)*$IY15*$IU15/2,"-"),"-")</f>
        <v>-</v>
      </c>
      <c r="LE15" s="16" t="str">
        <f>IF($A15&lt;=①基本情報と建物情報の入力!$G$20, IF(①基本情報と建物情報の入力!$H37&gt;=2, (GU15+GX15)*$IY15*$IU15/2,"-"),"-")</f>
        <v>-</v>
      </c>
      <c r="LF15" s="24" t="str">
        <f>IF($A15&lt;=①基本情報と建物情報の入力!$G$20, IF(①基本情報と建物情報の入力!$H37&gt;=3, (GV15+GY15)*$IY15*$IU15/2,"-"),"-")</f>
        <v>-</v>
      </c>
      <c r="LG15" s="23" t="str">
        <f>IF($A15&lt;=①基本情報と建物情報の入力!$G$20, IF(①基本情報と建物情報の入力!$H37&gt;=1, (GZ15+HC15)*$JA15*$IV15/2 + (HF15+HI15)*$JA15*$IV15,"-"),"-")</f>
        <v>-</v>
      </c>
      <c r="LH15" s="16" t="str">
        <f>IF($A15&lt;=①基本情報と建物情報の入力!$G$20, IF(①基本情報と建物情報の入力!$H37&gt;=2, (HA15+HD15)*$JA15*$IV15/2 + (HG15+HJ15)*$JA15*$IV15,"-"),"-")</f>
        <v>-</v>
      </c>
      <c r="LI15" s="24" t="str">
        <f>IF($A15&lt;=①基本情報と建物情報の入力!$G$20, IF(①基本情報と建物情報の入力!$H37&gt;=3, (HB15+HE15)*$JA15*$IV15/2 + (HH15+HK15)*$JA15*$IV15,"-"),"-")</f>
        <v>-</v>
      </c>
      <c r="LJ15" s="23" t="str">
        <f>IF($A15&lt;=①基本情報と建物情報の入力!$G$20, IF(①基本情報と建物情報の入力!$H37&gt;=1, (HL15+HO15)*$IY15*$IW15/2 + (HR15+HU15)*$IY15*$IW15,"-"),"-")</f>
        <v>-</v>
      </c>
      <c r="LK15" s="16" t="str">
        <f>IF($A15&lt;=①基本情報と建物情報の入力!$G$20, IF(①基本情報と建物情報の入力!$H37&gt;=2, (HM15+HP15)*$IY15*$IW15/2 + (HS15+HV15)*$IY15*$IW15,"-"),"-")</f>
        <v>-</v>
      </c>
      <c r="LL15" s="24" t="str">
        <f>IF($A15&lt;=①基本情報と建物情報の入力!$G$20, IF(①基本情報と建物情報の入力!$H37&gt;=3, (HN15+HQ15)*$IY15*$IW15/2 + (HT15+HW15)*$IY15*$IW15,"-"),"-")</f>
        <v>-</v>
      </c>
      <c r="LM15" s="69"/>
      <c r="LN15" s="23" t="str">
        <f>IF($A15&lt;=①基本情報と建物情報の入力!$G$20, IF(①基本情報と建物情報の入力!$H37&gt;=1, SUM(JJ15,JD15,JY15,KB15,JM15,JV15,JG15,JP15,JS15)+SUM(KO15,KF15,LA15,KR15,KL15,KU15,LJ15,KI15,LD15,KX15,LG15),"-"),"-")</f>
        <v>-</v>
      </c>
      <c r="LO15" s="16" t="str">
        <f>IF($A15&lt;=①基本情報と建物情報の入力!$G$20, IF(①基本情報と建物情報の入力!$H37&gt;=2, SUM(JK15,JE15,JZ15,KC15,JN15,JW15,JH15,JQ15,JT15)+SUM(KP15,KG15,LB15,KS15,KM15,KV15,LK15,KJ15,LE15,KY15,LH15),"-"),"-")</f>
        <v>-</v>
      </c>
      <c r="LP15" s="24" t="str">
        <f>IF($A15&lt;=①基本情報と建物情報の入力!$G$20, IF(①基本情報と建物情報の入力!$H37&gt;=3, SUM(JL15,JF15,KA15,KD15,JO15,JX15,JI15,JR15,JU15)+SUM(KQ15,KH15,LC15,KT15,KN15,KW15,LL15,KK15,LF15,KZ15,LI15),"-"),"-")</f>
        <v>-</v>
      </c>
      <c r="LQ15" s="16" t="str">
        <f>IF($A15&lt;=①基本情報と建物情報の入力!$G$20, IF(①基本情報と建物情報の入力!$H37&gt;=1, ROUNDUP(LN15/HY15, 2),"-"),"-")</f>
        <v>-</v>
      </c>
      <c r="LR15" s="16" t="str">
        <f>IF($A15&lt;=①基本情報と建物情報の入力!$G$20, IF(①基本情報と建物情報の入力!$H37&gt;=2, ROUNDUP(LO15/HZ15, 2),"-"),"-")</f>
        <v>-</v>
      </c>
      <c r="LS15" s="16" t="str">
        <f>IF($A15&lt;=①基本情報と建物情報の入力!$G$20, IF(①基本情報と建物情報の入力!$H37&gt;=3, ROUNDUP(LP15/IA15, 2),"-"),"-")</f>
        <v>-</v>
      </c>
      <c r="LT15" s="69"/>
      <c r="LU15" s="16" t="str">
        <f>IF($A15&lt;=①基本情報と建物情報の入力!$G$20, 0.51,"-")</f>
        <v>-</v>
      </c>
      <c r="LV15" s="16" t="str">
        <f>IF($A15&lt;=①基本情報と建物情報の入力!$G$20, IF(①基本情報と建物情報の入力!$H37&gt;=1, ①基本情報と建物情報の入力!$H$68,"-"),"-")</f>
        <v>-</v>
      </c>
      <c r="LW15" s="69"/>
      <c r="LX15" s="223" t="str">
        <f>IF($A15&lt;=①基本情報と建物情報の入力!$G$20, 0.034*1*IC15, "-")</f>
        <v>-</v>
      </c>
      <c r="LY15" s="219" t="str">
        <f>IF($A15&lt;=①基本情報と建物情報の入力!$G$20, 0.034*1*IH15, "-")</f>
        <v>-</v>
      </c>
      <c r="LZ15" s="219" t="str">
        <f>IF($A15&lt;=①基本情報と建物情報の入力!$G$20, IF(①基本情報と建物情報の入力!$H37&gt;=1, $LU15*$LV15,"-"),"-")</f>
        <v>-</v>
      </c>
      <c r="MA15" s="219" t="str">
        <f>IF($A15&lt;=①基本情報と建物情報の入力!$G$20, IF(①基本情報と建物情報の入力!$H37&gt;=1, $LU15*$LV15,"-"),"-")</f>
        <v>-</v>
      </c>
      <c r="MB15" s="219" t="str">
        <f>IF($A15&lt;=①基本情報と建物情報の入力!$G$20, IF(①基本情報と建物情報の入力!$H37&gt;=1, $LU15*$LV15,"-"),"-")</f>
        <v>-</v>
      </c>
      <c r="MC15" s="219" t="str">
        <f>IF($A15&lt;=①基本情報と建物情報の入力!$G$20, IF(①基本情報と建物情報の入力!$H37&gt;=1, $LU15*$LV15,"-"),"-")</f>
        <v>-</v>
      </c>
      <c r="MD15" s="219" t="str">
        <f>IF($A15&lt;=①基本情報と建物情報の入力!$G$20, 0.034*1*IK15, "-")</f>
        <v>-</v>
      </c>
      <c r="ME15" s="219" t="str">
        <f>IF($A15&lt;=①基本情報と建物情報の入力!$G$20, 0.034*1*IE15, "-")</f>
        <v>-</v>
      </c>
      <c r="MF15" s="69"/>
      <c r="MG15" s="219" t="str">
        <f>IF($A15&lt;=①基本情報と建物情報の入力!$G$20, 0.034*1*IM15, "-")</f>
        <v>-</v>
      </c>
      <c r="MH15" s="219" t="str">
        <f>IF($A15&lt;=①基本情報と建物情報の入力!$G$20, 0.034*1*IN15, "-")</f>
        <v>-</v>
      </c>
      <c r="MI15" s="219" t="str">
        <f>IF($A15&lt;=①基本情報と建物情報の入力!$G$20, 0.034*1*IO15, "-")</f>
        <v>-</v>
      </c>
      <c r="MJ15" s="219" t="str">
        <f>IF($A15&lt;=①基本情報と建物情報の入力!$G$20, 0.034*1*IP15, "-")</f>
        <v>-</v>
      </c>
      <c r="MK15" s="219" t="str">
        <f>IF($A15&lt;=①基本情報と建物情報の入力!$G$20, 0.034*1*IQ15, "-")</f>
        <v>-</v>
      </c>
      <c r="ML15" s="219" t="str">
        <f>IF($A15&lt;=①基本情報と建物情報の入力!$G$20, 0.034*1*IR15, "-")</f>
        <v>-</v>
      </c>
      <c r="MM15" s="219" t="str">
        <f>IF($A15&lt;=①基本情報と建物情報の入力!$G$20, 0.034*1*IS15, "-")</f>
        <v>-</v>
      </c>
      <c r="MN15" s="219" t="str">
        <f>IF($A15&lt;=①基本情報と建物情報の入力!$G$20, 0.034*1*IT15, "-")</f>
        <v>-</v>
      </c>
      <c r="MO15" s="219" t="str">
        <f>IF($A15&lt;=①基本情報と建物情報の入力!$G$20, 0.034*1*IU15, "-")</f>
        <v>-</v>
      </c>
      <c r="MP15" s="219" t="str">
        <f>IF($A15&lt;=①基本情報と建物情報の入力!$G$20, 0.034*1*IV15, "-")</f>
        <v>-</v>
      </c>
      <c r="MQ15" s="224" t="str">
        <f>IF($A15&lt;=①基本情報と建物情報の入力!$G$20, 0.034*1*IW15, "-")</f>
        <v>-</v>
      </c>
      <c r="MR15" s="69"/>
      <c r="MS15" s="71" t="str">
        <f>IF($A15&lt;=①基本情報と建物情報の入力!$G$20, INDEX(方位係数!$B$7:$H$16, MATCH(MS$4, 方位係数!$A$7:$A$16,0), MATCH(①基本情報と建物情報の入力!$G$13, 方位係数!$B$6:$I$6,0)),"-")</f>
        <v>-</v>
      </c>
      <c r="MT15" s="71" t="str">
        <f>IF($A15&lt;=①基本情報と建物情報の入力!$G$20, INDEX(方位係数!$B$7:$H$16, MATCH(MT$4, 方位係数!$A$7:$A$16,0), MATCH(①基本情報と建物情報の入力!$G$13, 方位係数!$B$6:$I$6,0)),"-")</f>
        <v>-</v>
      </c>
      <c r="MU15" s="71" t="str">
        <f>IF($A15&lt;=①基本情報と建物情報の入力!$G$20, INDEX(方位係数!$B$7:$H$16, MATCH(MU$4, 方位係数!$A$7:$A$16,0), MATCH(①基本情報と建物情報の入力!$G$13, 方位係数!$B$6:$I$6,0)),"-")</f>
        <v>-</v>
      </c>
      <c r="MV15" s="71" t="str">
        <f>IF($A15&lt;=①基本情報と建物情報の入力!$G$20, INDEX(方位係数!$B$7:$H$16, MATCH(MV$4, 方位係数!$A$7:$A$16,0), MATCH(①基本情報と建物情報の入力!$G$13, 方位係数!$B$6:$I$6,0)),"-")</f>
        <v>-</v>
      </c>
      <c r="MW15" s="71" t="str">
        <f>IF($A15&lt;=①基本情報と建物情報の入力!$G$20, INDEX(方位係数!$B$7:$H$16, MATCH(MW$4, 方位係数!$A$7:$A$16,0), MATCH(①基本情報と建物情報の入力!$G$13, 方位係数!$B$6:$I$6,0)),"-")</f>
        <v>-</v>
      </c>
      <c r="MX15" s="71" t="str">
        <f>IF($A15&lt;=①基本情報と建物情報の入力!$G$20, INDEX(方位係数!$B$7:$H$16, MATCH(MX$4, 方位係数!$A$7:$A$16,0), MATCH(①基本情報と建物情報の入力!$G$13, 方位係数!$B$6:$I$6,0)),"-")</f>
        <v>-</v>
      </c>
      <c r="MY15" s="69"/>
      <c r="MZ15" s="23" t="str">
        <f>IF($A15&lt;=①基本情報と建物情報の入力!$G$20, IF(①基本情報と建物情報の入力!$H37&gt;=1, W15*$MW15*$LX15,"-"),"-")</f>
        <v>-</v>
      </c>
      <c r="NA15" s="16" t="str">
        <f>IF($A15&lt;=①基本情報と建物情報の入力!$G$20, IF(①基本情報と建物情報の入力!$H37&gt;=2, X15*$MW15*$LX15,"-"),"-")</f>
        <v>-</v>
      </c>
      <c r="NB15" s="24" t="str">
        <f>IF($A15&lt;=①基本情報と建物情報の入力!$G$20, IF(①基本情報と建物情報の入力!$H37&gt;=3, Y15*$MW15*$LX15,"-"),"-")</f>
        <v>-</v>
      </c>
      <c r="NC15" s="23" t="str">
        <f>IF($A15&lt;=①基本情報と建物情報の入力!$G$20, IF(①基本情報と建物情報の入力!$H37&gt;=1, (BB15*$MS15+BE15*$MT15+BH15*$MU15+BK15*$MV15)*$LY15,"-"),"-")</f>
        <v>-</v>
      </c>
      <c r="ND15" s="16" t="str">
        <f>IF($A15&lt;=①基本情報と建物情報の入力!$G$20, IF(①基本情報と建物情報の入力!$H37&gt;=2, (BC15*$MS15+BF15*$MT15+BI15*$MU15+BL15*$MV15)*$LY15,"-"),"-")</f>
        <v>-</v>
      </c>
      <c r="NE15" s="24" t="str">
        <f>IF($A15&lt;=①基本情報と建物情報の入力!$G$20, IF(①基本情報と建物情報の入力!$H37&gt;=3, (BD15*$MS15+BG15*$MT15+BJ15*$MU15+BM15*$MV15)*$LY15,"-"),"-")</f>
        <v>-</v>
      </c>
      <c r="NF15" s="23" t="str">
        <f>IF($A15&lt;=①基本情報と建物情報の入力!$G$20, IF(①基本情報と建物情報の入力!$H37&gt;=1, AD15*$MS15*$LZ15+AG15*$MT15*$MA15+AJ15*$MU15*$MB15+AM15*$MV15*$MC15,"-"),"-")</f>
        <v>-</v>
      </c>
      <c r="NG15" s="16" t="str">
        <f>IF($A15&lt;=①基本情報と建物情報の入力!$G$20, IF(①基本情報と建物情報の入力!$H37&gt;=2, AE15*$MS15*$LZ15+AH15*$MT15*$MA15+AK15*$MU15*$MB15+AN15*$MV15*$MC15,"-"),"-")</f>
        <v>-</v>
      </c>
      <c r="NH15" s="24" t="str">
        <f>IF($A15&lt;=①基本情報と建物情報の入力!$G$20, IF(①基本情報と建物情報の入力!$H37&gt;=3, AF15*$MS15*$LZ15+AI15*$MT15*$MA15+AL15*$MU15*$MB15+AO15*$MV15*$MC15,"-"),"-")</f>
        <v>-</v>
      </c>
      <c r="NI15" s="23" t="str">
        <f>IF($A15&lt;=①基本情報と建物情報の入力!$G$20, IF(①基本情報と建物情報の入力!$H37&gt;=1, (AP15*MS15+AS15*MT15+AV15*MU15+AY15*$MV15)*$MD15,"-"),"-")</f>
        <v>-</v>
      </c>
      <c r="NJ15" s="16" t="str">
        <f>IF($A15&lt;=①基本情報と建物情報の入力!$G$20, IF(①基本情報と建物情報の入力!$H37&gt;=2, (AQ15*MS15+AT15*MT15+AW15*MU15+AZ15*$MV15)*$MD15,"-"),"-")</f>
        <v>-</v>
      </c>
      <c r="NK15" s="24" t="str">
        <f>IF($A15&lt;=①基本情報と建物情報の入力!$G$20, IF(①基本情報と建物情報の入力!$H37&gt;=3, (AR15*MS15+AU15*MT15+AX15*MU15+BA15*$MV15)*$MD15,"-"),"-")</f>
        <v>-</v>
      </c>
      <c r="NL15" s="23" t="str">
        <f>IF($A15&lt;=①基本情報と建物情報の入力!$G$20, IF(①基本情報と建物情報の入力!$H37&gt;=1, Z15*$MX15*$ME15,"-"),"-")</f>
        <v>-</v>
      </c>
      <c r="NM15" s="16" t="str">
        <f>IF($A15&lt;=①基本情報と建物情報の入力!$G$20, IF(①基本情報と建物情報の入力!$H37&gt;=2, AA15*$MX15*$ME15,"-"),"-")</f>
        <v>-</v>
      </c>
      <c r="NN15" s="24" t="str">
        <f>IF($A15&lt;=①基本情報と建物情報の入力!$G$20, IF(①基本情報と建物情報の入力!$H37&gt;=3, AB15*$MX15*$ME15,"-"),"-")</f>
        <v>-</v>
      </c>
      <c r="NO15" s="69"/>
      <c r="NP15" s="23" t="str">
        <f>IF($A15&lt;=①基本情報と建物情報の入力!$G$20, IF(①基本情報と建物情報の入力!$H37&gt;=1, (CJ15*($MW15+$MS15)/2+CM15*($MW15+$MT15)/2+CP15*($MW15+$MU15)/2+CS15*($MW15+$MV15)/2)*$MG15,"-"),"-")</f>
        <v>-</v>
      </c>
      <c r="NQ15" s="16" t="str">
        <f>IF($A15&lt;=①基本情報と建物情報の入力!$G$20, IF(①基本情報と建物情報の入力!$H37&gt;=2, (CK15*($MW15+$MS15)/2+CN15*($MW15+$MT15)/2+CQ15*($MW15+$MU15)/2+CT15*($MW15+$MV15)/2)*$MG15,"-"),"-")</f>
        <v>-</v>
      </c>
      <c r="NR15" s="24" t="str">
        <f>IF($A15&lt;=①基本情報と建物情報の入力!$G$20, IF(①基本情報と建物情報の入力!$H37&gt;=3, (CL15*($MW15+$MS15)/2+CO15*($MW15+$MT15)/2+CR15*($MW15+$MU15)/2+CU15*($MW15+$MV15)/2)*$MG15,"-"),"-")</f>
        <v>-</v>
      </c>
      <c r="NS15" s="23" t="str">
        <f>IF($A15&lt;=①基本情報と建物情報の入力!$G$20, IF(①基本情報と建物情報の入力!$H37&gt;=1, (CV15*($MW15+$MS15)/2+CY15*($MW15+$MS15)/2)*$MH15/2,"-"),"-")</f>
        <v>-</v>
      </c>
      <c r="NT15" s="16" t="str">
        <f>IF($A15&lt;=①基本情報と建物情報の入力!$G$20, IF(①基本情報と建物情報の入力!$H37&gt;=2, (CW15*($MW15+$MS15)/2+CZ15*($MW15+$MS15)/2)*$MH15/2,"-"),"-")</f>
        <v>-</v>
      </c>
      <c r="NU15" s="24" t="str">
        <f>IF($A15&lt;=①基本情報と建物情報の入力!$G$20, IF(①基本情報と建物情報の入力!$H37&gt;=3, (CX15*($MW15+$MS15)/2+DA15*($MW15+$MS15)/2)*$MH15/2,"-"),"-")</f>
        <v>-</v>
      </c>
      <c r="NV15" s="23" t="str">
        <f>IF($A15&lt;=①基本情報と建物情報の入力!$G$20, IF(①基本情報と建物情報の入力!$H37&gt;=1, (DB15+DE15)*$MW15*$MI15/2 + (DH15+DK15)*$MW15*$MI15,"-"),"-")</f>
        <v>-</v>
      </c>
      <c r="NW15" s="16" t="str">
        <f>IF($A15&lt;=①基本情報と建物情報の入力!$G$20, IF(①基本情報と建物情報の入力!$H37&gt;=2, (DC15+DF15)*$MW15*$MI15/2 + (DI15+DL15)*$MW15*$MI15,"-"),"-")</f>
        <v>-</v>
      </c>
      <c r="NX15" s="24" t="str">
        <f>IF($A15&lt;=①基本情報と建物情報の入力!$G$20, IF(①基本情報と建物情報の入力!$H37&gt;=3, (DD15+DG15)*$MW15*$MI15/2 + (DJ15+DM15)*$MW15*$MI15,"-"),"-")</f>
        <v>-</v>
      </c>
      <c r="NY15" s="23" t="str">
        <f>IF($A15&lt;=①基本情報と建物情報の入力!$G$20, IF(①基本情報と建物情報の入力!$H37&gt;=1, (DN15*($MS15+$MT15)/2 +DW15*($MV15+$MS15)/2 + DQ15*($MT15+$MU15)/2 + DT15*($MU15+$MV15)/2)*$MJ15,"-"),"-")</f>
        <v>-</v>
      </c>
      <c r="NZ15" s="16" t="str">
        <f>IF($A15&lt;=①基本情報と建物情報の入力!$G$20, IF(①基本情報と建物情報の入力!$H37&gt;=2, (DO15*($MS15+$MT15)/2 +DX15*($MV15+$MS15)/2 + DR15*($MT15+$MU15)/2 + DU15*($MU15+$MV15)/2)*$MJ15,"-"),"-")</f>
        <v>-</v>
      </c>
      <c r="OA15" s="24" t="str">
        <f>IF($A15&lt;=①基本情報と建物情報の入力!$G$20, IF(①基本情報と建物情報の入力!$H37&gt;=3, (DP15*($MS15+$MT15)/2 +DY15*($MV15+$MS15)/2 + DS15*($MT15+$MU15)/2 + DV15*($MU15+$MV15)/2)*$MJ15,"-"),"-")</f>
        <v>-</v>
      </c>
      <c r="OB15" s="23" t="str">
        <f>IF($A15&lt;=①基本情報と建物情報の入力!$G$20, IF(①基本情報と建物情報の入力!$H37&gt;=1, ((DZ15+EC15)*$MS15+(EF15+EI15)*$MU15)*$MK15/2 + (EL15*$MS15+EO15*$MT15+ER15*$MU15+EU15*$MV15)*$MK15,"-"),"-")</f>
        <v>-</v>
      </c>
      <c r="OC15" s="16" t="str">
        <f>IF($A15&lt;=①基本情報と建物情報の入力!$G$20, IF(①基本情報と建物情報の入力!$H37&gt;=2, ((EA15+ED15)*$MS15+(EG15+EJ15)*$MU15)*$MK15/2 + (EM15*$MS15+EP15*$MT15+ES15*$MU15+EV15*$MV15)*$MK15,"-"),"-")</f>
        <v>-</v>
      </c>
      <c r="OD15" s="24" t="str">
        <f>IF($A15&lt;=①基本情報と建物情報の入力!$G$20, IF(①基本情報と建物情報の入力!$H37&gt;=3, ((EB15+EE15)*$MS15+(EH15+EK15)*$MU15)*$MK15/2 + (EN15*$MS15+EQ15*$MT15+ET15*$MU15+EW15*$MV15)*$MK15,"-"),"-")</f>
        <v>-</v>
      </c>
      <c r="OE15" s="23" t="str">
        <f>IF($A15&lt;=①基本情報と建物情報の入力!$G$20, IF(①基本情報と建物情報の入力!$H37&gt;=1, ((EX15+FA15)*$MS15+(FD15+FG15)*$MT15+ (FJ15+FM15)*$MU15 +(FP15+FS15)*$MV15)*$ML15/2,"-"),"-")</f>
        <v>-</v>
      </c>
      <c r="OF15" s="16" t="str">
        <f>IF($A15&lt;=①基本情報と建物情報の入力!$G$20, IF(①基本情報と建物情報の入力!$H37&gt;=2, ((EY15+FB15)*$MS15+(FE15+FH15)*$MT15+ (FK15+FN15)*$MU15 +(FQ15+FT15)*$MV15)*$ML15/2,"-"),"-")</f>
        <v>-</v>
      </c>
      <c r="OG15" s="24" t="str">
        <f>IF($A15&lt;=①基本情報と建物情報の入力!$G$20, IF(①基本情報と建物情報の入力!$H37&gt;=3, ((EZ15+FC15)*$MS15+(FF15+FI15)*$MT15+ (FL15+FO15)*$MU15 +(FR15+FU15)*$MV15)*$ML15/2,"-"),"-")</f>
        <v>-</v>
      </c>
      <c r="OH15" s="16" t="str">
        <f>IF($A15&lt;=①基本情報と建物情報の入力!$G$20, IF(①基本情報と建物情報の入力!$H37&gt;=1, (FV15*$MS15/2+FY15*$MT15/2+GB15*$MU15/2+GE15*$MV15/2)*$MM15,"-"),"-")</f>
        <v>-</v>
      </c>
      <c r="OI15" s="16" t="str">
        <f>IF($A15&lt;=①基本情報と建物情報の入力!$G$20, IF(①基本情報と建物情報の入力!$H37&gt;=2, (FW15*$MS15/2+FZ15*$MT15/2+GC15*$MU15/2+GF15*$MV15/2)*$MM15,"-"),"-")</f>
        <v>-</v>
      </c>
      <c r="OJ15" s="16" t="str">
        <f>IF($A15&lt;=①基本情報と建物情報の入力!$G$20, IF(①基本情報と建物情報の入力!$H37&gt;=3, (FX15*$MS15/2+GA15*$MT15/2+GD15*$MU15/2+GG15*$MV15/2)*$MM15,"-"),"-")</f>
        <v>-</v>
      </c>
      <c r="OK15" s="23" t="str">
        <f>IF($A15&lt;=①基本情報と建物情報の入力!$G$20, IF(①基本情報と建物情報の入力!$H37&gt;=1, (GH15*($MS15+$MX15)/2+GK15*($MT15+$MX15)/2+GN15*($MU15+$MX15)/2+GQ15*($MV15+$MX15)/2)*$MN15,"-"),"-")</f>
        <v>-</v>
      </c>
      <c r="OL15" s="16" t="str">
        <f>IF($A15&lt;=①基本情報と建物情報の入力!$G$20, IF(①基本情報と建物情報の入力!$H37&gt;=2, (GI15*($MS15+$MX15)/2+GL15*($MT15+$MX15)/2+GO15*($MU15+$MX15)/2+GR15*($MV15+$MX15)/2)*$MN15,"-"),"-")</f>
        <v>-</v>
      </c>
      <c r="OM15" s="24" t="str">
        <f>IF($A15&lt;=①基本情報と建物情報の入力!$G$20, IF(①基本情報と建物情報の入力!$H37&gt;=3, (GJ15*($MS15+$MX15)/2+GM15*($MT15+$MX15)/2+GP15*($MU15+$MX15)/2+GS15*($MV15+$MX15)/2)*$MN15,"-"),"-")</f>
        <v>-</v>
      </c>
      <c r="ON15" s="23" t="str">
        <f>IF($A15&lt;=①基本情報と建物情報の入力!$G$20, IF(①基本情報と建物情報の入力!$H37&gt;=1, (GT15+GW15)*($MS15+$MX15)/2*$MO15/2,"-"),"-")</f>
        <v>-</v>
      </c>
      <c r="OO15" s="16" t="str">
        <f>IF($A15&lt;=①基本情報と建物情報の入力!$G$20, IF(①基本情報と建物情報の入力!$H37&gt;=2, (GU15+GX15)*($MS15+$MX15)/2*$MO15/2,"-"),"-")</f>
        <v>-</v>
      </c>
      <c r="OP15" s="24" t="str">
        <f>IF($A15&lt;=①基本情報と建物情報の入力!$G$20, IF(①基本情報と建物情報の入力!$H37&gt;=3, (GV15+GY15)*($MS15+$MX15)/2*$MO15/2,"-"),"-")</f>
        <v>-</v>
      </c>
      <c r="OQ15" s="23" t="str">
        <f>IF($A15&lt;=①基本情報と建物情報の入力!$G$20, IF(①基本情報と建物情報の入力!$H37&gt;=1, (HL15+HO15)*$MX15*$MQ15/2 + (HR15+HU15)*$MX15*$MQ15,"-"),"-")</f>
        <v>-</v>
      </c>
      <c r="OR15" s="16" t="str">
        <f>IF($A15&lt;=①基本情報と建物情報の入力!$G$20, IF(①基本情報と建物情報の入力!$H37&gt;=2, (HM15+HP15)*$MX15*$MQ15/2 + (HS15+HV15)*$MX15*$MQ15,"-"),"-")</f>
        <v>-</v>
      </c>
      <c r="OS15" s="24" t="str">
        <f>IF($A15&lt;=①基本情報と建物情報の入力!$G$20, IF(①基本情報と建物情報の入力!$H37&gt;=3, (HN15+HQ15)*$MX15*$MQ15/2 + (HT15+HW15)*$MX15*$MQ15,"-"),"-")</f>
        <v>-</v>
      </c>
      <c r="OT15" s="16" t="str">
        <f>IF($A15&lt;=①基本情報と建物情報の入力!$G$20, IF(①基本情報と建物情報の入力!$H37&gt;=1, SUM(MZ15,NC15,NF15,NI15,NL15)+SUM(NP15,NS15,NV15,NY15,OB15,OE15,OH15,OK15,ON15,OQ15), "-"), "-")</f>
        <v>-</v>
      </c>
      <c r="OU15" s="16" t="str">
        <f>IF($A15&lt;=①基本情報と建物情報の入力!$G$20, IF(①基本情報と建物情報の入力!$H37&gt;=2, SUM(NA15,ND15,NG15,NJ15,NM15)+SUM(NQ15,NT15,NW15,NZ15,OC15,OF15,OI15,OL15,OO15,OR15), "-"), "-")</f>
        <v>-</v>
      </c>
      <c r="OV15" s="16" t="str">
        <f>IF($A15&lt;=①基本情報と建物情報の入力!$G$20, IF(①基本情報と建物情報の入力!$H37&gt;=3, SUM(NB15,NE15,NH15,NK15,NN15)+SUM(NR15,NU15,NX15,OA15,OD15,OG15,OJ15,OM15,OP15,OS15), "-"), "-")</f>
        <v>-</v>
      </c>
      <c r="OW15" s="84" t="str">
        <f>IF($A15&lt;=①基本情報と建物情報の入力!$G$20, IF(①基本情報と建物情報の入力!$H37&gt;=1, ROUNDUP(OT15/HY15*100, 1),"-"),"-")</f>
        <v>-</v>
      </c>
      <c r="OX15" s="85" t="str">
        <f>IF($A15&lt;=①基本情報と建物情報の入力!$G$20, IF(①基本情報と建物情報の入力!$H37&gt;=2, ROUNDUP(OU15/HZ15*100, 1),"-"),"-")</f>
        <v>-</v>
      </c>
      <c r="OY15" s="85" t="str">
        <f>IF($A15&lt;=①基本情報と建物情報の入力!$G$20, IF(①基本情報と建物情報の入力!$H37&gt;=3, ROUNDUP(OV15/IA15*100, 1),"-"),"-")</f>
        <v>-</v>
      </c>
      <c r="OZ15" s="69"/>
      <c r="PA15" s="223" t="str">
        <f>IF($A15&lt;=①基本情報と建物情報の入力!$G$20, 0.93,"-")</f>
        <v>-</v>
      </c>
      <c r="PB15" s="224" t="str">
        <f>IF($A15&lt;=①基本情報と建物情報の入力!$G$20, IF(①基本情報と建物情報の入力!$H37&gt;=1, ①基本情報と建物情報の入力!$H$69,"-"),"-")</f>
        <v>-</v>
      </c>
      <c r="PC15" s="219" t="str">
        <f>IF($A15&lt;=①基本情報と建物情報の入力!$G$20, 0.034*1*IC15, "-")</f>
        <v>-</v>
      </c>
      <c r="PD15" s="219" t="str">
        <f>IF($A15&lt;=①基本情報と建物情報の入力!$G$20, 0.034*1*IH15, "-")</f>
        <v>-</v>
      </c>
      <c r="PE15" s="219" t="str">
        <f>IF($A15&lt;=①基本情報と建物情報の入力!$G$20, IF(①基本情報と建物情報の入力!$H37&gt;=1, $PA15*$PB15,"-"),"-")</f>
        <v>-</v>
      </c>
      <c r="PF15" s="219" t="str">
        <f>IF($A15&lt;=①基本情報と建物情報の入力!$G$20, IF(①基本情報と建物情報の入力!$H37&gt;=1, $PA15*$PB15,"-"),"-")</f>
        <v>-</v>
      </c>
      <c r="PG15" s="219" t="str">
        <f>IF($A15&lt;=①基本情報と建物情報の入力!$G$20, IF(①基本情報と建物情報の入力!$H37&gt;=1, $PA15*$PB15,"-"),"-")</f>
        <v>-</v>
      </c>
      <c r="PH15" s="219" t="str">
        <f>IF($A15&lt;=①基本情報と建物情報の入力!$G$20, IF(①基本情報と建物情報の入力!$H37&gt;=1, $PA15*$PB15,"-"),"-")</f>
        <v>-</v>
      </c>
      <c r="PI15" s="219" t="str">
        <f>IF($A15&lt;=①基本情報と建物情報の入力!$G$20, 0.034*1*IK15, "-")</f>
        <v>-</v>
      </c>
      <c r="PJ15" s="219" t="str">
        <f>IF($A15&lt;=①基本情報と建物情報の入力!$G$20, 0.034*1*IE15, "-")</f>
        <v>-</v>
      </c>
      <c r="PK15" s="69"/>
      <c r="PL15" s="219" t="str">
        <f>IF($A15&lt;=①基本情報と建物情報の入力!$G$20, 0.034*1*IM15, "-")</f>
        <v>-</v>
      </c>
      <c r="PM15" s="219" t="str">
        <f>IF($A15&lt;=①基本情報と建物情報の入力!$G$20, 0.034*1*IN15, "-")</f>
        <v>-</v>
      </c>
      <c r="PN15" s="219" t="str">
        <f>IF($A15&lt;=①基本情報と建物情報の入力!$G$20, 0.034*1*IO15, "-")</f>
        <v>-</v>
      </c>
      <c r="PO15" s="219" t="str">
        <f>IF($A15&lt;=①基本情報と建物情報の入力!$G$20, 0.034*1*IP15, "-")</f>
        <v>-</v>
      </c>
      <c r="PP15" s="219" t="str">
        <f>IF($A15&lt;=①基本情報と建物情報の入力!$G$20, 0.034*1*IQ15, "-")</f>
        <v>-</v>
      </c>
      <c r="PQ15" s="219" t="str">
        <f>IF($A15&lt;=①基本情報と建物情報の入力!$G$20, 0.034*1*IR15, "-")</f>
        <v>-</v>
      </c>
      <c r="PR15" s="219" t="str">
        <f>IF($A15&lt;=①基本情報と建物情報の入力!$G$20, 0.034*1*IS15, "-")</f>
        <v>-</v>
      </c>
      <c r="PS15" s="219" t="str">
        <f>IF($A15&lt;=①基本情報と建物情報の入力!$G$20, 0.034*1*IT15, "-")</f>
        <v>-</v>
      </c>
      <c r="PT15" s="219" t="str">
        <f>IF($A15&lt;=①基本情報と建物情報の入力!$G$20, 0.034*1*IU15, "-")</f>
        <v>-</v>
      </c>
      <c r="PU15" s="219" t="str">
        <f>IF($A15&lt;=①基本情報と建物情報の入力!$G$20, 0.034*1*IV15, "-")</f>
        <v>-</v>
      </c>
      <c r="PV15" s="219" t="str">
        <f>IF($A15&lt;=①基本情報と建物情報の入力!$G$20, 0.034*1*IW15, "-")</f>
        <v>-</v>
      </c>
      <c r="PW15" s="69"/>
      <c r="PX15" s="72" t="str">
        <f>IF($A15&lt;=①基本情報と建物情報の入力!$G$20, INDEX(方位係数!$B$21:$I$30, MATCH(PX$4, 方位係数!$A$21:$A$30,0), MATCH(①基本情報と建物情報の入力!$G$13, 方位係数!$B$20:$I$20,0)),"-")</f>
        <v>-</v>
      </c>
      <c r="PY15" s="71" t="str">
        <f>IF($A15&lt;=①基本情報と建物情報の入力!$G$20, INDEX(方位係数!$B$21:$I$30, MATCH(PY$4, 方位係数!$A$21:$A$30,0), MATCH(①基本情報と建物情報の入力!$G$13, 方位係数!$B$20:$I$20,0)),"-")</f>
        <v>-</v>
      </c>
      <c r="PZ15" s="71" t="str">
        <f>IF($A15&lt;=①基本情報と建物情報の入力!$G$20, INDEX(方位係数!$B$21:$I$30, MATCH(PZ$4, 方位係数!$A$21:$A$30,0), MATCH(①基本情報と建物情報の入力!$G$13, 方位係数!$B$20:$I$20,0)),"-")</f>
        <v>-</v>
      </c>
      <c r="QA15" s="71" t="str">
        <f>IF($A15&lt;=①基本情報と建物情報の入力!$G$20, INDEX(方位係数!$B$21:$I$30, MATCH(QA$4, 方位係数!$A$21:$A$30,0), MATCH(①基本情報と建物情報の入力!$G$13, 方位係数!$B$20:$I$20,0)),"-")</f>
        <v>-</v>
      </c>
      <c r="QB15" s="71" t="str">
        <f>IF($A15&lt;=①基本情報と建物情報の入力!$G$20, INDEX(方位係数!$B$21:$I$30, MATCH(QB$4, 方位係数!$A$21:$A$30,0), MATCH(①基本情報と建物情報の入力!$G$13, 方位係数!$B$20:$I$20,0)),"-")</f>
        <v>-</v>
      </c>
      <c r="QC15" s="71" t="str">
        <f>IF($A15&lt;=①基本情報と建物情報の入力!$G$20, INDEX(方位係数!$B$21:$I$30, MATCH(QC$4, 方位係数!$A$21:$A$30,0), MATCH(①基本情報と建物情報の入力!$G$13, 方位係数!$B$20:$I$20,0)),"-")</f>
        <v>-</v>
      </c>
      <c r="QD15" s="69"/>
      <c r="QE15" s="223" t="str">
        <f>IF($A15&lt;=①基本情報と建物情報の入力!$G$20, IF(①基本情報と建物情報の入力!$H37&gt;=1, W15*$QB15*$PC15,"-"),"-")</f>
        <v>-</v>
      </c>
      <c r="QF15" s="219" t="str">
        <f>IF($A15&lt;=①基本情報と建物情報の入力!$G$20, IF(①基本情報と建物情報の入力!$H37&gt;=2, X15*$QB15*$PC15,"-"),"-")</f>
        <v>-</v>
      </c>
      <c r="QG15" s="219" t="str">
        <f>IF($A15&lt;=①基本情報と建物情報の入力!$G$20, IF(①基本情報と建物情報の入力!$H37&gt;=3, Y15*$QB15*$PC15,"-"),"-")</f>
        <v>-</v>
      </c>
      <c r="QH15" s="223" t="str">
        <f>IF($A15&lt;=①基本情報と建物情報の入力!$G$20, IF(①基本情報と建物情報の入力!$H37&gt;=1, (BB15*$PX15+BE15*$PY15+BH15*$PZ15+BK15*$QA15)*$PD15,"-"),"-")</f>
        <v>-</v>
      </c>
      <c r="QI15" s="219" t="str">
        <f>IF($A15&lt;=①基本情報と建物情報の入力!$G$20, IF(①基本情報と建物情報の入力!$H37&gt;=2, (BC15*$PX15+BF15*$PY15+BI15*$PZ15+BL15*$QA15)*$PD15,"-"),"-")</f>
        <v>-</v>
      </c>
      <c r="QJ15" s="224" t="str">
        <f>IF($A15&lt;=①基本情報と建物情報の入力!$G$20, IF(①基本情報と建物情報の入力!$H37&gt;=3, (BD15*$PX15+BG15*$PY15+BJ15*$PZ15+BM15*$QA15)*$PD15,"-"),"-")</f>
        <v>-</v>
      </c>
      <c r="QK15" s="223" t="str">
        <f>IF($A15&lt;=①基本情報と建物情報の入力!$G$20, IF(①基本情報と建物情報の入力!$H37&gt;=1, AD15*$PX15*$PE15+AG15*$PY15*$PF15+AJ15*$PZ15*$PG15+AM15*$QA15*$PH15,"-"),"-")</f>
        <v>-</v>
      </c>
      <c r="QL15" s="219" t="str">
        <f>IF($A15&lt;=①基本情報と建物情報の入力!$G$20, IF(①基本情報と建物情報の入力!$H37&gt;=2, AE15*$PX15*$PE15+AH15*$PY15*$PF15+AK15*$PZ15*$PG15+AN15*$QA15*$PH15,"-"),"-")</f>
        <v>-</v>
      </c>
      <c r="QM15" s="224" t="str">
        <f>IF($A15&lt;=①基本情報と建物情報の入力!$G$20, IF(①基本情報と建物情報の入力!$H37&gt;=3, AF15*$PX15*$PE15+AI15*$PY15*$PF15+AL15*$PZ15*$PG15+AO15*$QA15*$PH15,"-"),"-")</f>
        <v>-</v>
      </c>
      <c r="QN15" s="223" t="str">
        <f>IF($A15&lt;=①基本情報と建物情報の入力!$G$20, IF(①基本情報と建物情報の入力!$H37&gt;=1, (AP15*PX15+AS15*PY15+AV15*PZ15+AY15*$QA15)*$PI15,"-"),"-")</f>
        <v>-</v>
      </c>
      <c r="QO15" s="219" t="str">
        <f>IF($A15&lt;=①基本情報と建物情報の入力!$G$20, IF(①基本情報と建物情報の入力!$H37&gt;=2, (AQ15*PX15+AT15*PY15+AW15*PZ15+AZ15*$QA15)*$PI15,"-"),"-")</f>
        <v>-</v>
      </c>
      <c r="QP15" s="224" t="str">
        <f>IF($A15&lt;=①基本情報と建物情報の入力!$G$20, IF(①基本情報と建物情報の入力!$H37&gt;=3, (AR15*PX15+AU15*PY15+AX15*PZ15+BA15*$QA15)*$PI15,"-"),"-")</f>
        <v>-</v>
      </c>
      <c r="QQ15" s="223" t="str">
        <f>IF($A15&lt;=①基本情報と建物情報の入力!$G$20, IF(①基本情報と建物情報の入力!$H37&gt;=1, Z15*$QC15*$PJ15,"-"),"-")</f>
        <v>-</v>
      </c>
      <c r="QR15" s="219" t="str">
        <f>IF($A15&lt;=①基本情報と建物情報の入力!$G$20, IF(①基本情報と建物情報の入力!$H37&gt;=2, AA15*$QC15*$PJ15,"-"),"-")</f>
        <v>-</v>
      </c>
      <c r="QS15" s="224" t="str">
        <f>IF($A15&lt;=①基本情報と建物情報の入力!$G$20, IF(①基本情報と建物情報の入力!$H37&gt;=3, AB15*$QC15*$PJ15,"-"),"-")</f>
        <v>-</v>
      </c>
      <c r="QT15" s="69"/>
      <c r="QU15" s="223" t="str">
        <f>IF($A15&lt;=①基本情報と建物情報の入力!$G$20, IF(①基本情報と建物情報の入力!$H37&gt;=1, (CJ15*($QB15+$PX15)/2+CM15*($QB15+$PY15)/2+CP15*($QB15+$PZ15)/2+CS15*($QB15+$QA15)/2)*$PL15,"-"),"-")</f>
        <v>-</v>
      </c>
      <c r="QV15" s="219" t="str">
        <f>IF($A15&lt;=①基本情報と建物情報の入力!$G$20, IF(①基本情報と建物情報の入力!$H37&gt;=2, (CK15*($QB15+$PX15)/2+CN15*($QB15+$PY15)/2+CQ15*($QB15+$PZ15)/2+CT15*($QB15+$QA15)/2)*$PL15,"-"),"-")</f>
        <v>-</v>
      </c>
      <c r="QW15" s="224" t="str">
        <f>IF($A15&lt;=①基本情報と建物情報の入力!$G$20, IF(①基本情報と建物情報の入力!$H37&gt;=3, (CL15*($QB15+$PX15)/2+CO15*($QB15+$PY15)/2+CR15*($QB15+$PZ15)/2+CU15*($QB15+$QA15)/2)*$PL15,"-"),"-")</f>
        <v>-</v>
      </c>
      <c r="QX15" s="223" t="str">
        <f>IF($A15&lt;=①基本情報と建物情報の入力!$G$20, IF(①基本情報と建物情報の入力!$H37&gt;=1, (CV15*($QB15+$PX15)/2+CY15*($QB15+$PX15)/2)*$PM15/2,"-"),"-")</f>
        <v>-</v>
      </c>
      <c r="QY15" s="219" t="str">
        <f>IF($A15&lt;=①基本情報と建物情報の入力!$G$20, IF(①基本情報と建物情報の入力!$H37&gt;=2, (CW15*($QB15+$PX15)/2+CZ15*($QB15+$PX15)/2)*$PM15/2,"-"),"-")</f>
        <v>-</v>
      </c>
      <c r="QZ15" s="224" t="str">
        <f>IF($A15&lt;=①基本情報と建物情報の入力!$G$20, IF(①基本情報と建物情報の入力!$H37&gt;=3, (CX15*($QB15+$PX15)/2+DA15*($QB15+$PX15)/2)*$PM15/2,"-"),"-")</f>
        <v>-</v>
      </c>
      <c r="RA15" s="223" t="str">
        <f>IF($A15&lt;=①基本情報と建物情報の入力!$G$20, IF(①基本情報と建物情報の入力!$H37&gt;=1, (DB15+DE15)*$QB15*$PN15/2 + (DH15+DK15)*$QB15*$PN15,"-"),"-")</f>
        <v>-</v>
      </c>
      <c r="RB15" s="219" t="str">
        <f>IF($A15&lt;=①基本情報と建物情報の入力!$G$20, IF(①基本情報と建物情報の入力!$H37&gt;=2, (DC15+DF15)*$QB15*$PN15/2 + (DI15+DL15)*$QB15*$PN15,"-"),"-")</f>
        <v>-</v>
      </c>
      <c r="RC15" s="224" t="str">
        <f>IF($A15&lt;=①基本情報と建物情報の入力!$G$20, IF(①基本情報と建物情報の入力!$H37&gt;=3, (DD15+DG15)*$QB15*$PN15/2 + (DJ15+DM15)*$QB15*$PN15,"-"),"-")</f>
        <v>-</v>
      </c>
      <c r="RD15" s="223" t="str">
        <f>IF($A15&lt;=①基本情報と建物情報の入力!$G$20, IF(①基本情報と建物情報の入力!$H37&gt;=1, (DN15*($PX15+$PY15)/2 +DW15*($QA15+$PX15)/2 + DQ15*($PY15+$PZ15)/2 + DT15*($PZ15+$QA15)/2)*$PO15,"-"),"-")</f>
        <v>-</v>
      </c>
      <c r="RE15" s="219" t="str">
        <f>IF($A15&lt;=①基本情報と建物情報の入力!$G$20, IF(①基本情報と建物情報の入力!$H37&gt;=2, (DO15*($PX15+$PY15)/2 +DX15*($QA15+$PX15)/2 + DR15*($PY15+$PZ15)/2 + DU15*($PZ15+$QA15)/2)*$PO15,"-"),"-")</f>
        <v>-</v>
      </c>
      <c r="RF15" s="224" t="str">
        <f>IF($A15&lt;=①基本情報と建物情報の入力!$G$20, IF(①基本情報と建物情報の入力!$H37&gt;=3, (DP15*($PX15+$PY15)/2 +DY15*($QA15+$PX15)/2 + DS15*($PY15+$PZ15)/2 + DV15*($PZ15+$QA15)/2)*$PO15,"-"),"-")</f>
        <v>-</v>
      </c>
      <c r="RG15" s="223" t="str">
        <f>IF($A15&lt;=①基本情報と建物情報の入力!$G$20, IF(①基本情報と建物情報の入力!$H37&gt;=1, ((DZ15+EC15)*$PX15+(EF15+EI15)*$PZ15)*$PP15/2 + (EL15*$PX15+EO15*$PY15+ER15*$PZ15+EU15*$QA15)*$PP15,"-"),"-")</f>
        <v>-</v>
      </c>
      <c r="RH15" s="219" t="str">
        <f>IF($A15&lt;=①基本情報と建物情報の入力!$G$20, IF(①基本情報と建物情報の入力!$H37&gt;=2, ((EA15+ED15)*$PX15+(EG15+EJ15)*$PZ15)*$PP15/2 + (EM15*$PX15+EP15*$PY15+ES15*$PZ15+EV15*$QA15)*$PP15,"-"),"-")</f>
        <v>-</v>
      </c>
      <c r="RI15" s="224" t="str">
        <f>IF($A15&lt;=①基本情報と建物情報の入力!$G$20, IF(①基本情報と建物情報の入力!$H37&gt;=3, ((EB15+EE15)*$PX15+(EH15+EK15)*$PZ15)*$PP15/2 + (EN15*$PX15+EQ15*$PY15+ET15*$PZ15+EW15*$QA15)*$PP15,"-"),"-")</f>
        <v>-</v>
      </c>
      <c r="RJ15" s="223" t="str">
        <f>IF($A15&lt;=①基本情報と建物情報の入力!$G$20, IF(①基本情報と建物情報の入力!$H37&gt;=1, ((EX15+FA15)*$PX15+(FD15+FG15)*$PY15+ (FJ15+FM15)*$PZ15 +(FP15+FS15)*$QA15)*$PQ15/2,"-"),"-")</f>
        <v>-</v>
      </c>
      <c r="RK15" s="219" t="str">
        <f>IF($A15&lt;=①基本情報と建物情報の入力!$G$20, IF(①基本情報と建物情報の入力!$H37&gt;=2, ((EY15+FB15)*$PX15+(FE15+FH15)*$PY15+ (FK15+FN15)*$PZ15 +(FQ15+FT15)*$QA15)*$PQ15/2,"-"),"-")</f>
        <v>-</v>
      </c>
      <c r="RL15" s="224" t="str">
        <f>IF($A15&lt;=①基本情報と建物情報の入力!$G$20, IF(①基本情報と建物情報の入力!$H37&gt;=3, ((EZ15+FC15)*$PX15+(FF15+FI15)*$PY15+ (FL15+FO15)*$PZ15 +(FR15+FU15)*$QA15)*$PQ15/2,"-"),"-")</f>
        <v>-</v>
      </c>
      <c r="RM15" s="223" t="str">
        <f>IF($A15&lt;=①基本情報と建物情報の入力!$G$20, IF(①基本情報と建物情報の入力!$H37&gt;=1, (FV15*$PX15/2+FY15*$PY15/2+GB15*$PZ15/2+GE15*$QA15/2)*$PR15,"-"),"-")</f>
        <v>-</v>
      </c>
      <c r="RN15" s="219" t="str">
        <f>IF($A15&lt;=①基本情報と建物情報の入力!$G$20, IF(①基本情報と建物情報の入力!$H37&gt;=2, (FW15*$PX15/2+FZ15*$PY15/2+GC15*$PZ15/2+GF15*$QA15/2)*$PR15,"-"),"-")</f>
        <v>-</v>
      </c>
      <c r="RO15" s="224" t="str">
        <f>IF($A15&lt;=①基本情報と建物情報の入力!$G$20, IF(①基本情報と建物情報の入力!$H37&gt;=3, (FX15*$PX15/2+GA15*$PY15/2+GD15*$PZ15/2+GG15*$QA15/2)*$PR15,"-"),"-")</f>
        <v>-</v>
      </c>
      <c r="RP15" s="223" t="str">
        <f>IF($A15&lt;=①基本情報と建物情報の入力!$G$20, IF(①基本情報と建物情報の入力!$H37&gt;=1, (GH15*($PX15+$QC15)/2+GK15*($PY15+$QC15)/2+GN15*($PZ15+$QC15)/2+GQ15*($QA15+$QC15)/2)*$PS15,"-"),"-")</f>
        <v>-</v>
      </c>
      <c r="RQ15" s="219" t="str">
        <f>IF($A15&lt;=①基本情報と建物情報の入力!$G$20, IF(①基本情報と建物情報の入力!$H37&gt;=2, (GI15*($PX15+$QC15)/2+GL15*($PY15+$QC15)/2+GO15*($PZ15+$QC15)/2+GR15*($QA15+$QC15)/2)*$PS15,"-"),"-")</f>
        <v>-</v>
      </c>
      <c r="RR15" s="224" t="str">
        <f>IF($A15&lt;=①基本情報と建物情報の入力!$G$20, IF(①基本情報と建物情報の入力!$H37&gt;=3, (GJ15*($PX15+$QC15)/2+GM15*($PY15+$QC15)/2+GP15*($PZ15+$QC15)/2+GS15*($QA15+$QC15)/2)*$PS15,"-"),"-")</f>
        <v>-</v>
      </c>
      <c r="RS15" s="223" t="str">
        <f>IF($A15&lt;=①基本情報と建物情報の入力!$G$20, IF(①基本情報と建物情報の入力!$H37&gt;=1, (GT15+GW15)*($PX15+$QC15)/2*$PT15/2,"-"),"-")</f>
        <v>-</v>
      </c>
      <c r="RT15" s="219" t="str">
        <f>IF($A15&lt;=①基本情報と建物情報の入力!$G$20, IF(①基本情報と建物情報の入力!$H37&gt;=2, (GU15+GX15)*($PX15+$QC15)/2*$PT15/2,"-"),"-")</f>
        <v>-</v>
      </c>
      <c r="RU15" s="224" t="str">
        <f>IF($A15&lt;=①基本情報と建物情報の入力!$G$20, IF(①基本情報と建物情報の入力!$H37&gt;=3, (GV15+GY15)*($PX15+$QC15)/2*$PT15/2,"-"),"-")</f>
        <v>-</v>
      </c>
      <c r="RV15" s="223" t="str">
        <f>IF($A15&lt;=①基本情報と建物情報の入力!$G$20, IF(①基本情報と建物情報の入力!$H37&gt;=1, (HL15+HO15)*$QC15*$PV15/2 + (HR15+HU15)*$QC15*$PV15,"-"),"-")</f>
        <v>-</v>
      </c>
      <c r="RW15" s="219" t="str">
        <f>IF($A15&lt;=①基本情報と建物情報の入力!$G$20, IF(①基本情報と建物情報の入力!$H37&gt;=2, (HM15+HP15)*$QC15*$PV15/2 + (HS15+HV15)*$QC15*$PV15,"-"),"-")</f>
        <v>-</v>
      </c>
      <c r="RX15" s="224" t="str">
        <f>IF($A15&lt;=①基本情報と建物情報の入力!$G$20, IF(①基本情報と建物情報の入力!$H37&gt;=3, (HN15+HQ15)*$QC15*$PV15/2 + (HT15+HW15)*$QC15*$PV15,"-"),"-")</f>
        <v>-</v>
      </c>
      <c r="RY15" s="16" t="str">
        <f>IF($A15&lt;=①基本情報と建物情報の入力!$G$20, IF(①基本情報と建物情報の入力!$H37&gt;=1, SUM(QE15,QH15,QK15,QN15,QQ15)+SUM(QU15,QX15,RA15,RD15,RG15,RJ15,RM15,RP15,RS15,RV15), "-"), "-")</f>
        <v>-</v>
      </c>
      <c r="RZ15" s="16" t="str">
        <f>IF($A15&lt;=①基本情報と建物情報の入力!$G$20, IF(①基本情報と建物情報の入力!$H37&gt;=2, SUM(QF15,QI15,QL15,QO15,QR15)+SUM(QV15,QY15,RB15,RE15,RH15,RK15,RN15,RQ15,RT15,RW15), "-"), "-")</f>
        <v>-</v>
      </c>
      <c r="SA15" s="16" t="str">
        <f>IF($A15&lt;=①基本情報と建物情報の入力!$G$20, IF(①基本情報と建物情報の入力!$H37&gt;=3, SUM(QG15,QJ15,QM15,QP15,QS15)+SUM(QW15,QZ15,RC15,RF15,RI15,RL15,RO15,RR15,RU15,RX15), "-"), "-")</f>
        <v>-</v>
      </c>
      <c r="SB15" s="84" t="str">
        <f>IF($A15&lt;=①基本情報と建物情報の入力!$G$20, IF(①基本情報と建物情報の入力!$H37&gt;=1, ROUNDUP(RY15/HY15*100,1),"-"),"-")</f>
        <v>-</v>
      </c>
      <c r="SC15" s="85" t="str">
        <f>IF($A15&lt;=①基本情報と建物情報の入力!$G$20, IF(①基本情報と建物情報の入力!$H37&gt;=2,ROUNDUP(RZ15/HZ15*100,1),"-"),"-")</f>
        <v>-</v>
      </c>
      <c r="SD15" s="86" t="str">
        <f>IF($A15&lt;=①基本情報と建物情報の入力!$G$20, IF(①基本情報と建物情報の入力!$H37&gt;=3, ROUNDUP(SA15/IA15*100,1),"-"),"-")</f>
        <v>-</v>
      </c>
      <c r="SE15" s="69"/>
      <c r="SF15" s="129" t="str">
        <f>IF($A15&lt;=①基本情報と建物情報の入力!$G$20, IF(①基本情報と建物情報の入力!$H37&gt;=1, 1,"-"), "-")</f>
        <v>-</v>
      </c>
      <c r="SG15" s="130" t="str">
        <f>IF($A15&lt;=①基本情報と建物情報の入力!$G$20, IF(①基本情報と建物情報の入力!$H37&gt;=2, 1,"-"), "-")</f>
        <v>-</v>
      </c>
      <c r="SH15" s="131" t="str">
        <f>IF($A15&lt;=①基本情報と建物情報の入力!$G$20, IF(①基本情報と建物情報の入力!$H37&gt;=3, ①基本情報と建物情報の入力!$H37-2,"-"), "-")</f>
        <v>-</v>
      </c>
      <c r="SI15" s="23" t="str">
        <f>IF($A15&lt;=①基本情報と建物情報の入力!$G$20, IF(①基本情報と建物情報の入力!$H37&gt;=1, HY15*SF15, "-"),"-")</f>
        <v>-</v>
      </c>
      <c r="SJ15" s="16" t="str">
        <f>IF($A15&lt;=①基本情報と建物情報の入力!$G$20, IF(①基本情報と建物情報の入力!$H37&gt;=2, HZ15*SG15, "-"),"-")</f>
        <v>-</v>
      </c>
      <c r="SK15" s="24" t="str">
        <f>IF($A15&lt;=①基本情報と建物情報の入力!$G$20, IF(①基本情報と建物情報の入力!$H37&gt;=3, IA15*SH15, "-"),"-")</f>
        <v>-</v>
      </c>
      <c r="SL15" s="23" t="str">
        <f>IF($A15&lt;=①基本情報と建物情報の入力!$G$20, IF(①基本情報と建物情報の入力!$H37&gt;=1,  LN15*SF15, "-"),"-")</f>
        <v>-</v>
      </c>
      <c r="SM15" s="16" t="str">
        <f>IF($A15&lt;=①基本情報と建物情報の入力!$G$20, IF(①基本情報と建物情報の入力!$H37&gt;=2,  LO15*SG15, "-"),"-")</f>
        <v>-</v>
      </c>
      <c r="SN15" s="24" t="str">
        <f>IF($A15&lt;=①基本情報と建物情報の入力!$G$20, IF(①基本情報と建物情報の入力!$H37&gt;=3,  LP15*SH15, "-"),"-")</f>
        <v>-</v>
      </c>
      <c r="SO15" s="23" t="str">
        <f>IF($A15&lt;=①基本情報と建物情報の入力!$G$20, IF(①基本情報と建物情報の入力!$H37&gt;=1,  RY15*SF15, "-"),"-")</f>
        <v>-</v>
      </c>
      <c r="SP15" s="16" t="str">
        <f>IF($A15&lt;=①基本情報と建物情報の入力!$G$20, IF(①基本情報と建物情報の入力!$H37&gt;=2,  RZ15*SG15, "-"),"-")</f>
        <v>-</v>
      </c>
      <c r="SQ15" s="24" t="str">
        <f>IF($A15&lt;=①基本情報と建物情報の入力!$G$20, IF(①基本情報と建物情報の入力!$H37&gt;=3,  SA15*SH15, "-"),"-")</f>
        <v>-</v>
      </c>
      <c r="SR15" s="76"/>
      <c r="SS15" s="76"/>
      <c r="ST15" s="69"/>
      <c r="SU15" s="129" t="str">
        <f>IF($A15&lt;=①基本情報と建物情報の入力!$G$20,IF(①基本情報と建物情報の入力!$H37&gt;=1,③一次エネルギー消費量の計算結果!E39-③一次エネルギー消費量の計算結果!F39,"-"),"-")</f>
        <v>-</v>
      </c>
      <c r="SV15" s="130" t="str">
        <f>IF($A15&lt;=①基本情報と建物情報の入力!$G$20,IF(①基本情報と建物情報の入力!$H37&gt;=2,③一次エネルギー消費量の計算結果!E40-③一次エネルギー消費量の計算結果!F40,"-"),"-")</f>
        <v>-</v>
      </c>
      <c r="SW15" s="131" t="str">
        <f>IF($A15&lt;=①基本情報と建物情報の入力!$G$20,IF(①基本情報と建物情報の入力!$H37&gt;=3,③一次エネルギー消費量の計算結果!E41-③一次エネルギー消費量の計算結果!F41,"-"),"-")</f>
        <v>-</v>
      </c>
      <c r="SX15" s="129" t="str">
        <f>IF($A15&lt;=①基本情報と建物情報の入力!$G$20,IF(①基本情報と建物情報の入力!$H37&gt;=1,③一次エネルギー消費量の計算結果!G39-③一次エネルギー消費量の計算結果!H39,"-"),"-")</f>
        <v>-</v>
      </c>
      <c r="SY15" s="130" t="str">
        <f>IF($A15&lt;=①基本情報と建物情報の入力!$G$20,IF(①基本情報と建物情報の入力!$H37&gt;=2,③一次エネルギー消費量の計算結果!G40-③一次エネルギー消費量の計算結果!H40,"-"),"-")</f>
        <v>-</v>
      </c>
      <c r="SZ15" s="131" t="str">
        <f>IF($A15&lt;=①基本情報と建物情報の入力!$G$20,IF(①基本情報と建物情報の入力!$H37&gt;=3,③一次エネルギー消費量の計算結果!G41-③一次エネルギー消費量の計算結果!H41,"-"),"-")</f>
        <v>-</v>
      </c>
      <c r="TA15" s="129" t="str">
        <f>IF($A15&lt;=①基本情報と建物情報の入力!$G$20, IF(①基本情報と建物情報の入力!$H37&gt;=1,SU15*SF15,"-"), "-")</f>
        <v>-</v>
      </c>
      <c r="TB15" s="130" t="str">
        <f>IF($A15&lt;=①基本情報と建物情報の入力!$G$20, IF(①基本情報と建物情報の入力!$H37&gt;=2,SV15*SG15,"-"), "-")</f>
        <v>-</v>
      </c>
      <c r="TC15" s="131" t="str">
        <f>IF($A15&lt;=①基本情報と建物情報の入力!$G$20, IF(①基本情報と建物情報の入力!$H37&gt;=3,SW15*SH15,"-"), "-")</f>
        <v>-</v>
      </c>
      <c r="TD15" s="129" t="str">
        <f>IF($A15&lt;=①基本情報と建物情報の入力!$G$20, IF(①基本情報と建物情報の入力!$H37&gt;=1,SX15*SF15,"-"), "-")</f>
        <v>-</v>
      </c>
      <c r="TE15" s="130" t="str">
        <f>IF($A15&lt;=①基本情報と建物情報の入力!$G$20, IF(①基本情報と建物情報の入力!$H37&gt;=2,SY15*SG15,"-"), "-")</f>
        <v>-</v>
      </c>
      <c r="TF15" s="130" t="str">
        <f>IF($A15&lt;=①基本情報と建物情報の入力!$G$20, IF(①基本情報と建物情報の入力!$H37&gt;=3,SZ15*SH15,"-"), "-")</f>
        <v>-</v>
      </c>
      <c r="TG15" s="76"/>
      <c r="TH15" s="76"/>
    </row>
    <row r="16" spans="1:528" s="16" customFormat="1" x14ac:dyDescent="0.45">
      <c r="A16" s="106">
        <f t="shared" si="0"/>
        <v>10</v>
      </c>
      <c r="B16" s="107" t="s">
        <v>65</v>
      </c>
      <c r="C16" s="108" t="str">
        <f>IF(A16&lt;=①基本情報と建物情報の入力!$G$20, ①基本情報と建物情報の入力!$G$19/①基本情報と建物情報の入力!$G$20, "-")</f>
        <v>-</v>
      </c>
      <c r="D16" s="108" t="str">
        <f>IF(A16&lt;=①基本情報と建物情報の入力!$G$20, IF(①基本情報と建物情報の入力!H38&gt;=1, (①基本情報と建物情報の入力!$D38+SQRT(①基本情報と建物情報の入力!$D38^2-16*①基本情報と建物情報の入力!$C38))/4, "-"), "-")</f>
        <v>-</v>
      </c>
      <c r="E16" s="108" t="str">
        <f>IF(A16&lt;=①基本情報と建物情報の入力!$G$20, IF(①基本情報と建物情報の入力!H38&gt;=1, (①基本情報と建物情報の入力!$D38-SQRT(①基本情報と建物情報の入力!$D38^2-16*①基本情報と建物情報の入力!$C38))/4, "-"), "-")</f>
        <v>-</v>
      </c>
      <c r="F16" s="108" t="str">
        <f>IF(A16&lt;=①基本情報と建物情報の入力!$G$20, IF(①基本情報と建物情報の入力!H38&gt;=1, IF(A16=①基本情報と建物情報の入力!$G$20, ①基本情報と建物情報の入力!$C38, ①基本情報と建物情報の入力!G38), "-"), "-")</f>
        <v>-</v>
      </c>
      <c r="G16" s="108" t="str">
        <f>IF(A16&lt;=①基本情報と建物情報の入力!$G$20, IF(①基本情報と建物情報の入力!H38&gt;=1, IF(A16=1, 0, ①基本情報と建物情報の入力!F38), "-"), "-")</f>
        <v>-</v>
      </c>
      <c r="H16" s="108" t="str">
        <f>IF(A16&lt;=①基本情報と建物情報の入力!$G$20, IF(①基本情報と建物情報の入力!H38&gt;=1, IF(A16=1, 0, ①基本情報と建物情報の入力!C38-G16), "-"), "-")</f>
        <v>-</v>
      </c>
      <c r="I16" s="108" t="str">
        <f>IF(A16&lt;=①基本情報と建物情報の入力!$G$20, IF(①基本情報と建物情報の入力!H38&gt;=1, IF(A16=1, ①基本情報と建物情報の入力!C38, 0), "-"), "-")</f>
        <v>-</v>
      </c>
      <c r="J16" s="109" t="str">
        <f>IF(A16&lt;=①基本情報と建物情報の入力!$G$20,IF(①基本情報と建物情報の入力!H38&gt;=1, ①基本情報と建物情報の入力!$E38*(1-(0.24/①基本情報と建物情報の入力!$H38))*0.64,"-"), "-")</f>
        <v>-</v>
      </c>
      <c r="K16" s="108" t="str">
        <f>IF(A16&lt;=①基本情報と建物情報の入力!$G$20,IF(①基本情報と建物情報の入力!H38&gt;=1,①基本情報と建物情報の入力!$E38*0.12/①基本情報と建物情報の入力!$H38,"-"), "-")</f>
        <v>-</v>
      </c>
      <c r="L16" s="108" t="str">
        <f>IF(A16&lt;=①基本情報と建物情報の入力!$G$20,IF(①基本情報と建物情報の入力!H38&gt;=1,①基本情報と建物情報の入力!$E38*(1-(0.24/①基本情報と建物情報の入力!$H38))*0.36,"-"), "-")</f>
        <v>-</v>
      </c>
      <c r="M16" s="110" t="str">
        <f>IF(A16&lt;=①基本情報と建物情報の入力!$G$20,IF(①基本情報と建物情報の入力!H38&gt;=1,①基本情報と建物情報の入力!$E38*0.12/①基本情報と建物情報の入力!$H38,"-"), "-")</f>
        <v>-</v>
      </c>
      <c r="N16" s="109" t="str">
        <f>IF(A16&lt;=①基本情報と建物情報の入力!$G$20, IF(①基本情報と建物情報の入力!H38&gt;=1,①基本情報と建物情報の入力!C38/①基本情報と建物情報の入力!H38, "-"), "-")</f>
        <v>-</v>
      </c>
      <c r="O16" s="108" t="str">
        <f>IF(A16&lt;=①基本情報と建物情報の入力!$G$20, IF(①基本情報と建物情報の入力!H38&gt;=2, ①基本情報と建物情報の入力!C38/①基本情報と建物情報の入力!H38, "-"),"-")</f>
        <v>-</v>
      </c>
      <c r="P16" s="110" t="str">
        <f>IF(A16&lt;=①基本情報と建物情報の入力!$G$20, IF(①基本情報と建物情報の入力!H38&gt;=3, ①基本情報と建物情報の入力!C38/①基本情報と建物情報の入力!H38, "-"),"-")</f>
        <v>-</v>
      </c>
      <c r="Q16" s="109" t="str">
        <f>IF($A16&lt;=①基本情報と建物情報の入力!$G$20, IF(①基本情報と建物情報の入力!$H38&gt;=1, IF(①基本情報と建物情報の入力!$I38="有り", N16*室面積の比率!$B$4, N16*室面積の比率!$B$5),"-"), "-")</f>
        <v>-</v>
      </c>
      <c r="R16" s="108" t="str">
        <f>IF($A16&lt;=①基本情報と建物情報の入力!$G$20, IF(①基本情報と建物情報の入力!$H38&gt;=2, IF(①基本情報と建物情報の入力!$I38="有り", O16*室面積の比率!$B$4, O16*室面積の比率!$B$5),"-"), "-")</f>
        <v>-</v>
      </c>
      <c r="S16" s="110" t="str">
        <f>IF($A16&lt;=①基本情報と建物情報の入力!$G$20, IF(①基本情報と建物情報の入力!$H38&gt;=3, IF(①基本情報と建物情報の入力!$I38="有り", P16*室面積の比率!$B$4, P16*室面積の比率!$B$5),"-"), "-")</f>
        <v>-</v>
      </c>
      <c r="T16" s="109" t="str">
        <f>IF($A16&lt;=①基本情報と建物情報の入力!$G$20, IF(①基本情報と建物情報の入力!$H38&gt;=1, IF(①基本情報と建物情報の入力!$I38="有り", N16*室面積の比率!$C$4, 0),"-"), "-")</f>
        <v>-</v>
      </c>
      <c r="U16" s="108" t="str">
        <f>IF($A16&lt;=①基本情報と建物情報の入力!$G$20, IF(①基本情報と建物情報の入力!$H38&gt;=2, IF(①基本情報と建物情報の入力!$I38="有り", O16*室面積の比率!$C$4, 0),"-"), "-")</f>
        <v>-</v>
      </c>
      <c r="V16" s="110" t="str">
        <f>IF($A16&lt;=①基本情報と建物情報の入力!$G$20, IF(①基本情報と建物情報の入力!$H38&gt;=3, IF(①基本情報と建物情報の入力!$I38="有り", P16*室面積の比率!$C$4, 0),"-"), "-")</f>
        <v>-</v>
      </c>
      <c r="W16" s="109" t="str">
        <f>IF(A16&lt;=①基本情報と建物情報の入力!$G$20, IF(①基本情報と建物情報の入力!H38&gt;=1, F16/①基本情報と建物情報の入力!H38, "-"),"-")</f>
        <v>-</v>
      </c>
      <c r="X16" s="108" t="str">
        <f>IF(A16&lt;=①基本情報と建物情報の入力!$G$20, IF(①基本情報と建物情報の入力!H38&gt;=2, F16/①基本情報と建物情報の入力!H38, "-"),"-")</f>
        <v>-</v>
      </c>
      <c r="Y16" s="110" t="str">
        <f>IF(A16&lt;=①基本情報と建物情報の入力!$G$20, IF(①基本情報と建物情報の入力!H38&gt;=3, F16/①基本情報と建物情報の入力!H38, "-"),"-")</f>
        <v>-</v>
      </c>
      <c r="Z16" s="109" t="str">
        <f>IF(A16&lt;=①基本情報と建物情報の入力!$G$20, IF(①基本情報と建物情報の入力!H38&gt;=1, G16/①基本情報と建物情報の入力!H38, "-"),"-")</f>
        <v>-</v>
      </c>
      <c r="AA16" s="108" t="str">
        <f>IF(A16&lt;=①基本情報と建物情報の入力!$G$20, IF(①基本情報と建物情報の入力!H38&gt;=2, G16/①基本情報と建物情報の入力!H38, "-"),"-")</f>
        <v>-</v>
      </c>
      <c r="AB16" s="110" t="str">
        <f>IF(A16&lt;=①基本情報と建物情報の入力!$G$20, IF(①基本情報と建物情報の入力!H38&gt;=3, G16/①基本情報と建物情報の入力!H38, "-"),"-")</f>
        <v>-</v>
      </c>
      <c r="AC16" s="111"/>
      <c r="AD16" s="109" t="str">
        <f>IF(A16&lt;=①基本情報と建物情報の入力!$G$20, IF(①基本情報と建物情報の入力!H38&gt;=1,J16/①基本情報と建物情報の入力!H38,"-"), "-")</f>
        <v>-</v>
      </c>
      <c r="AE16" s="108" t="str">
        <f>IF(A16&lt;=①基本情報と建物情報の入力!$G$20, IF(①基本情報と建物情報の入力!H38&gt;=2,J16/①基本情報と建物情報の入力!H38,"-"), "-")</f>
        <v>-</v>
      </c>
      <c r="AF16" s="110" t="str">
        <f>IF(A16&lt;=①基本情報と建物情報の入力!$G$20, IF(①基本情報と建物情報の入力!H38&gt;=3,J16/①基本情報と建物情報の入力!H38,"-"), "-")</f>
        <v>-</v>
      </c>
      <c r="AG16" s="109" t="str">
        <f>IF(A16&lt;=①基本情報と建物情報の入力!$G$20,IF(①基本情報と建物情報の入力!H38&gt;=1,K16,"-"), "-")</f>
        <v>-</v>
      </c>
      <c r="AH16" s="108" t="str">
        <f>IF(A16&lt;=①基本情報と建物情報の入力!$G$20,IF(①基本情報と建物情報の入力!H38&gt;=2,0,"-"), "-")</f>
        <v>-</v>
      </c>
      <c r="AI16" s="110" t="str">
        <f>IF(A16&lt;=①基本情報と建物情報の入力!$G$20,IF(①基本情報と建物情報の入力!H38&gt;=3,0,"-"), "-")</f>
        <v>-</v>
      </c>
      <c r="AJ16" s="108" t="str">
        <f>IF(A16&lt;=①基本情報と建物情報の入力!$G$20, IF(①基本情報と建物情報の入力!H38&gt;=1,L16/①基本情報と建物情報の入力!H38,"-"), "-")</f>
        <v>-</v>
      </c>
      <c r="AK16" s="108" t="str">
        <f>IF(A16&lt;=①基本情報と建物情報の入力!$G$20, IF(①基本情報と建物情報の入力!H38&gt;=2,L16/①基本情報と建物情報の入力!H38,"-"), "-")</f>
        <v>-</v>
      </c>
      <c r="AL16" s="108" t="str">
        <f>IF(A16&lt;=①基本情報と建物情報の入力!$G$20, IF(①基本情報と建物情報の入力!H38&gt;=3,L16/①基本情報と建物情報の入力!H38,"-"), "-")</f>
        <v>-</v>
      </c>
      <c r="AM16" s="109" t="str">
        <f>IF(A16&lt;=①基本情報と建物情報の入力!$G$20,IF(①基本情報と建物情報の入力!H38&gt;=1,IF(①基本情報と建物情報の入力!H38=1, M16,0), "-"),"-")</f>
        <v>-</v>
      </c>
      <c r="AN16" s="108" t="str">
        <f>IF(A16&lt;=①基本情報と建物情報の入力!$G$20, IF(①基本情報と建物情報の入力!H38&gt;=2, M16, "-"), "-")</f>
        <v>-</v>
      </c>
      <c r="AO16" s="110" t="str">
        <f>IF(A16&lt;=①基本情報と建物情報の入力!$G$20,IF(①基本情報と建物情報の入力!H38&gt;=3, 0, "-"),"-")</f>
        <v>-</v>
      </c>
      <c r="AP16" s="109" t="str">
        <f>IF(A16&lt;=①基本情報と建物情報の入力!$G$20,IF(①基本情報と建物情報の入力!H38&gt;=1,0,"-"), "-")</f>
        <v>-</v>
      </c>
      <c r="AQ16" s="108" t="str">
        <f>IF(A16&lt;=①基本情報と建物情報の入力!$G$20,IF(①基本情報と建物情報の入力!H38&gt;=2,0,"-"), "-")</f>
        <v>-</v>
      </c>
      <c r="AR16" s="110" t="str">
        <f>IF(A16&lt;=①基本情報と建物情報の入力!$G$20,IF(①基本情報と建物情報の入力!H38&gt;=3,0,"-"), "-")</f>
        <v>-</v>
      </c>
      <c r="AS16" s="109" t="str">
        <f>IF(A16&lt;=①基本情報と建物情報の入力!$G$20,IF(①基本情報と建物情報の入力!H38&gt;=1,0,"-"), "-")</f>
        <v>-</v>
      </c>
      <c r="AT16" s="108" t="str">
        <f>IF(A16&lt;=①基本情報と建物情報の入力!$G$20,IF(①基本情報と建物情報の入力!H38&gt;=2,0,"-"), "-")</f>
        <v>-</v>
      </c>
      <c r="AU16" s="110" t="str">
        <f>IF(A16&lt;=①基本情報と建物情報の入力!$G$20,IF(①基本情報と建物情報の入力!H38&gt;=3,0,"-"), "-")</f>
        <v>-</v>
      </c>
      <c r="AV16" s="109" t="str">
        <f>IF(A16&lt;=①基本情報と建物情報の入力!$G$20,IF(①基本情報と建物情報の入力!H38&gt;=1,1.6,"-"), "-")</f>
        <v>-</v>
      </c>
      <c r="AW16" s="108" t="str">
        <f>IF(A16&lt;=①基本情報と建物情報の入力!$G$20,IF(①基本情報と建物情報の入力!H38&gt;=2,1.6,"-"), "-")</f>
        <v>-</v>
      </c>
      <c r="AX16" s="110" t="str">
        <f>IF(A16&lt;=①基本情報と建物情報の入力!$G$20,IF(①基本情報と建物情報の入力!H38&gt;=3,1.6,"-"), "-")</f>
        <v>-</v>
      </c>
      <c r="AY16" s="108" t="str">
        <f>IF(A16&lt;=①基本情報と建物情報の入力!$G$20,IF(①基本情報と建物情報の入力!H38&gt;=1,0,"-"), "-")</f>
        <v>-</v>
      </c>
      <c r="AZ16" s="108" t="str">
        <f>IF(A16&lt;=①基本情報と建物情報の入力!$G$20,IF(①基本情報と建物情報の入力!H38&gt;=2,0,"-"), "-")</f>
        <v>-</v>
      </c>
      <c r="BA16" s="108" t="str">
        <f>IF(A16&lt;=①基本情報と建物情報の入力!$G$20,IF(①基本情報と建物情報の入力!H38&gt;=3,0,"-"), "-")</f>
        <v>-</v>
      </c>
      <c r="BB16" s="109" t="str">
        <f>IF(A16&lt;=①基本情報と建物情報の入力!$G$20, IF(①基本情報と建物情報の入力!H38&gt;=1,(D16*C16-J16)/①基本情報と建物情報の入力!H38, "-"), "-")</f>
        <v>-</v>
      </c>
      <c r="BC16" s="108" t="str">
        <f>IF(A16&lt;=①基本情報と建物情報の入力!$G$20, IF(①基本情報と建物情報の入力!H38&gt;=2,(D16*C16-J16)/①基本情報と建物情報の入力!H38, "-"), "-")</f>
        <v>-</v>
      </c>
      <c r="BD16" s="110" t="str">
        <f>IF(A16&lt;=①基本情報と建物情報の入力!$G$20, IF(①基本情報と建物情報の入力!H38&gt;=3,(D16*C16-J16)/①基本情報と建物情報の入力!H38, "-"), "-")</f>
        <v>-</v>
      </c>
      <c r="BE16" s="108" t="str">
        <f>IF(A16&lt;=①基本情報と建物情報の入力!$G$20, IF(①基本情報と建物情報の入力!H38&gt;=1,E16*C16-K16, "-"), "-")</f>
        <v>-</v>
      </c>
      <c r="BF16" s="108" t="str">
        <f>IF(A16&lt;=①基本情報と建物情報の入力!$G$20, IF(①基本情報と建物情報の入力!H38&gt;=2,0, "-"), "-")</f>
        <v>-</v>
      </c>
      <c r="BG16" s="108" t="str">
        <f>IF(A16&lt;=①基本情報と建物情報の入力!$G$20, IF(①基本情報と建物情報の入力!H38&gt;=3,0, "-"), "-")</f>
        <v>-</v>
      </c>
      <c r="BH16" s="109" t="str">
        <f>IF(A16&lt;=①基本情報と建物情報の入力!$G$20, IF(①基本情報と建物情報の入力!H38&gt;=1,(D16*C16-L16)/①基本情報と建物情報の入力!H38-AV16, "-"), "-")</f>
        <v>-</v>
      </c>
      <c r="BI16" s="108" t="str">
        <f>IF(A16&lt;=①基本情報と建物情報の入力!$G$20, IF(①基本情報と建物情報の入力!H38&gt;=2,(D16*C16-L16)/①基本情報と建物情報の入力!H38-AV16, "-"), "-")</f>
        <v>-</v>
      </c>
      <c r="BJ16" s="110" t="str">
        <f>IF(A16&lt;=①基本情報と建物情報の入力!$G$20, IF(①基本情報と建物情報の入力!H38&gt;=3,(D16*C16-L16)/①基本情報と建物情報の入力!H38-AV16, "-"), "-")</f>
        <v>-</v>
      </c>
      <c r="BK16" s="109" t="str">
        <f>IF(A16&lt;=①基本情報と建物情報の入力!$G$20, IF(①基本情報と建物情報の入力!H38&gt;=1,IF(①基本情報と建物情報の入力!H38=1, E16*C16-K16, 0), "-"), "-")</f>
        <v>-</v>
      </c>
      <c r="BL16" s="108" t="str">
        <f>IF(A16&lt;=①基本情報と建物情報の入力!$G$20, IF(①基本情報と建物情報の入力!H38&gt;=2,E16*C16-M16, "-"), "-")</f>
        <v>-</v>
      </c>
      <c r="BM16" s="110" t="str">
        <f>IF(A16&lt;=①基本情報と建物情報の入力!$G$20, IF(①基本情報と建物情報の入力!H38&gt;=3,0, "-"), "-")</f>
        <v>-</v>
      </c>
      <c r="BN16" s="108" t="str">
        <f>IF(A16&lt;=①基本情報と建物情報の入力!$G$20, IF(①基本情報と建物情報の入力!H38&gt;=1, 0, "-"), "-")</f>
        <v>-</v>
      </c>
      <c r="BO16" s="108" t="str">
        <f>IF(A16&lt;=①基本情報と建物情報の入力!$G$20, IF(①基本情報と建物情報の入力!H38&gt;=2, 0, "-"), "-")</f>
        <v>-</v>
      </c>
      <c r="BP16" s="110" t="str">
        <f>IF(A16&lt;=①基本情報と建物情報の入力!$G$20, IF(①基本情報と建物情報の入力!H38&gt;=3, 0, "-"), "-")</f>
        <v>-</v>
      </c>
      <c r="BQ16" s="108" t="str">
        <f>IF(A16&lt;=①基本情報と建物情報の入力!$G$20, IF(①基本情報と建物情報の入力!H38&gt;=1, 0, "-"), "-")</f>
        <v>-</v>
      </c>
      <c r="BR16" s="108" t="str">
        <f>IF(A16&lt;=①基本情報と建物情報の入力!$G$20, IF(①基本情報と建物情報の入力!H38&gt;=2, E16*C16, "-"), "-")</f>
        <v>-</v>
      </c>
      <c r="BS16" s="110" t="str">
        <f>IF(A16&lt;=①基本情報と建物情報の入力!$G$20, IF(①基本情報と建物情報の入力!H38&gt;=3, E16*C16, "-"), "-")</f>
        <v>-</v>
      </c>
      <c r="BT16" s="108" t="str">
        <f>IF(A16&lt;=①基本情報と建物情報の入力!$G$20, IF(①基本情報と建物情報の入力!H38&gt;=1, 0, "-"), "-")</f>
        <v>-</v>
      </c>
      <c r="BU16" s="108" t="str">
        <f>IF(A16&lt;=①基本情報と建物情報の入力!$G$20, IF(①基本情報と建物情報の入力!H38&gt;=2, 0, "-"), "-")</f>
        <v>-</v>
      </c>
      <c r="BV16" s="110" t="str">
        <f>IF(A16&lt;=①基本情報と建物情報の入力!$G$20, IF(①基本情報と建物情報の入力!H38&gt;=3, 0, "-"), "-")</f>
        <v>-</v>
      </c>
      <c r="BW16" s="109" t="str">
        <f>IF(A16&lt;=①基本情報と建物情報の入力!$G$20, IF(①基本情報と建物情報の入力!H38&gt;=1, IF(①基本情報と建物情報の入力!H38=1, 0, E16*C16), "-"), "-")</f>
        <v>-</v>
      </c>
      <c r="BX16" s="108" t="str">
        <f>IF(A16&lt;=①基本情報と建物情報の入力!$G$20, IF(①基本情報と建物情報の入力!H38&gt;=2, 0, "-"), "-")</f>
        <v>-</v>
      </c>
      <c r="BY16" s="110" t="str">
        <f>IF(A16&lt;=①基本情報と建物情報の入力!$G$20, IF(①基本情報と建物情報の入力!H38&gt;=3, E16*C16, "-"), "-")</f>
        <v>-</v>
      </c>
      <c r="BZ16" s="108" t="str">
        <f>IF(A16&lt;=①基本情報と建物情報の入力!$G$20, IF(①基本情報と建物情報の入力!H38&gt;=1,  H16/①基本情報と建物情報の入力!H38, "-"), "-")</f>
        <v>-</v>
      </c>
      <c r="CA16" s="108" t="str">
        <f>IF(A16&lt;=①基本情報と建物情報の入力!$G$20, IF(①基本情報と建物情報の入力!H38&gt;=2,  H16/①基本情報と建物情報の入力!H38, "-"), "-")</f>
        <v>-</v>
      </c>
      <c r="CB16" s="108" t="str">
        <f>IF(A16&lt;=①基本情報と建物情報の入力!$G$20, IF(①基本情報と建物情報の入力!H38&gt;=3,  H16/①基本情報と建物情報の入力!H38, "-"), "-")</f>
        <v>-</v>
      </c>
      <c r="CC16" s="109" t="str">
        <f>IF(A16&lt;=①基本情報と建物情報の入力!$G$20, IF(①基本情報と建物情報の入力!H38&gt;=1, I16/①基本情報と建物情報の入力!H38, "-"), "-")</f>
        <v>-</v>
      </c>
      <c r="CD16" s="108" t="str">
        <f>IF(A16&lt;=①基本情報と建物情報の入力!$G$20, IF(①基本情報と建物情報の入力!H38&gt;=2, I16/①基本情報と建物情報の入力!H38, "-"), "-")</f>
        <v>-</v>
      </c>
      <c r="CE16" s="110" t="str">
        <f>IF(A16&lt;=①基本情報と建物情報の入力!$G$20, IF(①基本情報と建物情報の入力!H38&gt;=3, I16/①基本情報と建物情報の入力!H38, "-"), "-")</f>
        <v>-</v>
      </c>
      <c r="CF16" s="108" t="str">
        <f>IF(A16&lt;=①基本情報と建物情報の入力!$G$20, IF(①基本情報と建物情報の入力!H38&gt;=1, IF(A16=①基本情報と建物情報の入力!$G$20, 0,(①基本情報と建物情報の入力!C38-F16)/①基本情報と建物情報の入力!H38), "-"), "-")</f>
        <v>-</v>
      </c>
      <c r="CG16" s="108" t="str">
        <f>IF(A16&lt;=①基本情報と建物情報の入力!$G$20, IF(①基本情報と建物情報の入力!H38&gt;=2, IF(A16=①基本情報と建物情報の入力!$G$20, 0,(①基本情報と建物情報の入力!C38-F16)/①基本情報と建物情報の入力!H38), "-"), "-")</f>
        <v>-</v>
      </c>
      <c r="CH16" s="108" t="str">
        <f>IF(A16&lt;=①基本情報と建物情報の入力!$G$20, IF(①基本情報と建物情報の入力!H38&gt;=3, IF(A16=①基本情報と建物情報の入力!$G$20, 0,(①基本情報と建物情報の入力!C38-F16)/①基本情報と建物情報の入力!H38), "-"), "-")</f>
        <v>-</v>
      </c>
      <c r="CI16" s="111"/>
      <c r="CJ16" s="109" t="str">
        <f>IF(A16&lt;=①基本情報と建物情報の入力!$G$20, IF(①基本情報と建物情報の入力!H38&gt;=1, IF(F16=0, 0, D16/①基本情報と建物情報の入力!H38), "-"), "-")</f>
        <v>-</v>
      </c>
      <c r="CK16" s="108" t="str">
        <f>IF(A16&lt;=①基本情報と建物情報の入力!$G$20, IF(①基本情報と建物情報の入力!H38&gt;=2, IF(F16=0, 0, D16/①基本情報と建物情報の入力!H38), "-"), "-")</f>
        <v>-</v>
      </c>
      <c r="CL16" s="110" t="str">
        <f>IF(A16&lt;=①基本情報と建物情報の入力!$G$20, IF(①基本情報と建物情報の入力!H38&gt;=3, IF(F16=0, 0, D16/①基本情報と建物情報の入力!H38), "-"), "-")</f>
        <v>-</v>
      </c>
      <c r="CM16" s="109" t="str">
        <f>IF(A16&lt;=①基本情報と建物情報の入力!$G$20, IF(①基本情報と建物情報の入力!H38&gt;=1, F16/D16, "-"), "-")</f>
        <v>-</v>
      </c>
      <c r="CN16" s="108" t="str">
        <f>IF(A16&lt;=①基本情報と建物情報の入力!$G$20, IF(①基本情報と建物情報の入力!H38&gt;=2, 0, "-"), "-")</f>
        <v>-</v>
      </c>
      <c r="CO16" s="110" t="str">
        <f>IF(A16&lt;=①基本情報と建物情報の入力!$G$20, IF(①基本情報と建物情報の入力!H38&gt;=3, 0, "-"), "-")</f>
        <v>-</v>
      </c>
      <c r="CP16" s="109" t="str">
        <f>IF(A16&lt;=①基本情報と建物情報の入力!$G$20, IF(①基本情報と建物情報の入力!H38&gt;=1, IF(A16=①基本情報と建物情報の入力!$G$20, D16/①基本情報と建物情報の入力!H38, 0), "-"), "-")</f>
        <v>-</v>
      </c>
      <c r="CQ16" s="108" t="str">
        <f>IF(A16&lt;=①基本情報と建物情報の入力!$G$20, IF(①基本情報と建物情報の入力!H38&gt;=2, IF(A16=①基本情報と建物情報の入力!$G$20, D16/①基本情報と建物情報の入力!H38, 0), "-"), "-")</f>
        <v>-</v>
      </c>
      <c r="CR16" s="110" t="str">
        <f>IF(A16&lt;=①基本情報と建物情報の入力!$G$20, IF(①基本情報と建物情報の入力!H38&gt;=3, IF(A16=①基本情報と建物情報の入力!$G$20, D16/①基本情報と建物情報の入力!H38, 0), "-"), "-")</f>
        <v>-</v>
      </c>
      <c r="CS16" s="109" t="str">
        <f>IF(A16&lt;=①基本情報と建物情報の入力!$G$20, IF(①基本情報と建物情報の入力!H38&gt;=1, IF(①基本情報と建物情報の入力!H38=1, F16/D16, 0), "-"), "-")</f>
        <v>-</v>
      </c>
      <c r="CT16" s="108" t="str">
        <f>IF(A16&lt;=①基本情報と建物情報の入力!$G$20, IF(①基本情報と建物情報の入力!H38&gt;=2, F16/D16, "-"), "-")</f>
        <v>-</v>
      </c>
      <c r="CU16" s="110" t="str">
        <f>IF(A16&lt;=①基本情報と建物情報の入力!$G$20, IF(①基本情報と建物情報の入力!H38&gt;=3, 0, "-"), "-")</f>
        <v>-</v>
      </c>
      <c r="CV16" s="108" t="str">
        <f>IF(A16&lt;=①基本情報と建物情報の入力!$G$20, IF(①基本情報と建物情報の入力!H38&gt;=1, IF(OR(F16=0,A16=①基本情報と建物情報の入力!$G$20), 0, D16/①基本情報と建物情報の入力!H38), "-"), "-")</f>
        <v>-</v>
      </c>
      <c r="CW16" s="108" t="str">
        <f>IF(A16&lt;=①基本情報と建物情報の入力!$G$20, IF(①基本情報と建物情報の入力!H38&gt;=2, IF(OR(F16=0,A16=①基本情報と建物情報の入力!$G$20), 0, D16/①基本情報と建物情報の入力!H38), "-"), "-")</f>
        <v>-</v>
      </c>
      <c r="CX16" s="108" t="str">
        <f>IF(A16&lt;=①基本情報と建物情報の入力!$G$20, IF(①基本情報と建物情報の入力!H38&gt;=3, IF(OR(F16=0,A16=①基本情報と建物情報の入力!$G$20), 0, D16/①基本情報と建物情報の入力!H38), "-"), "-")</f>
        <v>-</v>
      </c>
      <c r="CY16" s="109" t="str">
        <f>IF(A16&lt;=①基本情報と建物情報の入力!$G$20, IF(①基本情報と建物情報の入力!H38&gt;=1, IF(OR(F15=0,A16=1), 0, D16/①基本情報と建物情報の入力!H38), "-"), "-")</f>
        <v>-</v>
      </c>
      <c r="CZ16" s="108" t="str">
        <f>IF(A16&lt;=①基本情報と建物情報の入力!$G$20, IF(①基本情報と建物情報の入力!H38&gt;=2, IF(OR(F15=0,A16=1), 0, D16/①基本情報と建物情報の入力!H38), "-"), "-")</f>
        <v>-</v>
      </c>
      <c r="DA16" s="110" t="str">
        <f>IF(A16&lt;=①基本情報と建物情報の入力!$G$20, IF(①基本情報と建物情報の入力!H38&gt;=3, IF(OR(F15=0,A16=1), 0, D16/①基本情報と建物情報の入力!H38), "-"), "-")</f>
        <v>-</v>
      </c>
      <c r="DB16" s="109" t="str">
        <f>IF(A16&lt;=①基本情報と建物情報の入力!$G$20, IF(①基本情報と建物情報の入力!H38&gt;=1, 0, "-"), "-")</f>
        <v>-</v>
      </c>
      <c r="DC16" s="108" t="str">
        <f>IF(A16&lt;=①基本情報と建物情報の入力!$G$20, IF(①基本情報と建物情報の入力!H38&gt;=2, IF(①基本情報と建物情報の入力!H38=1, 0, F16/D16), "-"), "-")</f>
        <v>-</v>
      </c>
      <c r="DD16" s="110" t="str">
        <f>IF(A16&lt;=①基本情報と建物情報の入力!$G$20, IF(①基本情報と建物情報の入力!H38&gt;=3, IF(①基本情報と建物情報の入力!H38=1, 0, F16/D16), "-"), "-")</f>
        <v>-</v>
      </c>
      <c r="DE16" s="108" t="str">
        <f>IF(A16&lt;=①基本情報と建物情報の入力!$G$20, IF(①基本情報と建物情報の入力!H38&gt;=1, IF(①基本情報と建物情報の入力!H38=1, 0, F16/D16), "-"), "-")</f>
        <v>-</v>
      </c>
      <c r="DF16" s="108" t="str">
        <f>IF(A16&lt;=①基本情報と建物情報の入力!$G$20, IF(①基本情報と建物情報の入力!H38&gt;=2, 0, "-"), "-")</f>
        <v>-</v>
      </c>
      <c r="DG16" s="108" t="str">
        <f>IF(A16&lt;=①基本情報と建物情報の入力!$G$20, IF(①基本情報と建物情報の入力!H38&gt;=3, IF(①基本情報と建物情報の入力!H38=1, 0, F16/D16), "-"), "-")</f>
        <v>-</v>
      </c>
      <c r="DH16" s="109" t="str">
        <f>IF(A16&lt;=①基本情報と建物情報の入力!$G$20, IF(①基本情報と建物情報の入力!H38&gt;=1, (F16/D16)*(D16/①基本情報と建物情報の入力!H38/20), "-"), "-")</f>
        <v>-</v>
      </c>
      <c r="DI16" s="108" t="str">
        <f>IF(A16&lt;=①基本情報と建物情報の入力!$G$20, IF(①基本情報と建物情報の入力!H38&gt;=2, (F16/D16)*(D16/①基本情報と建物情報の入力!H38/20), "-"), "-")</f>
        <v>-</v>
      </c>
      <c r="DJ16" s="110" t="str">
        <f>IF(A16&lt;=①基本情報と建物情報の入力!$G$20, IF(①基本情報と建物情報の入力!H38&gt;=3, (F16/D16)*(D16/①基本情報と建物情報の入力!H38/20), "-"), "-")</f>
        <v>-</v>
      </c>
      <c r="DK16" s="109" t="str">
        <f>IF(A16&lt;=①基本情報と建物情報の入力!$G$20, IF(①基本情報と建物情報の入力!H38&gt;=1, (D16/①基本情報と建物情報の入力!H38)*(F16/D16/20), "-"), "-")</f>
        <v>-</v>
      </c>
      <c r="DL16" s="108" t="str">
        <f>IF(A16&lt;=①基本情報と建物情報の入力!$G$20, IF(①基本情報と建物情報の入力!H38&gt;=2, (D16/①基本情報と建物情報の入力!H38)*(F16/D16/20), "-"), "-")</f>
        <v>-</v>
      </c>
      <c r="DM16" s="110" t="str">
        <f>IF(A16&lt;=①基本情報と建物情報の入力!$G$20, IF(①基本情報と建物情報の入力!H38&gt;=3, (D16/①基本情報と建物情報の入力!H38)*(F16/D16/20), "-"), "-")</f>
        <v>-</v>
      </c>
      <c r="DN16" s="109" t="str">
        <f>IF(A16&lt;=①基本情報と建物情報の入力!$G$20, IF(①基本情報と建物情報の入力!H38&gt;=1,  C16, "-"), "-")</f>
        <v>-</v>
      </c>
      <c r="DO16" s="108" t="str">
        <f>IF(A16&lt;=①基本情報と建物情報の入力!$G$20, IF(①基本情報と建物情報の入力!H38&gt;=2, 0, "-"), "-")</f>
        <v>-</v>
      </c>
      <c r="DP16" s="110" t="str">
        <f>IF(A16&lt;=①基本情報と建物情報の入力!$G$20, IF(①基本情報と建物情報の入力!H38&gt;=3, 0, "-"), "-")</f>
        <v>-</v>
      </c>
      <c r="DQ16" s="109" t="str">
        <f>IF(A16&lt;=①基本情報と建物情報の入力!$G$20, IF(①基本情報と建物情報の入力!H38&gt;=1,  C16, "-"), "-")</f>
        <v>-</v>
      </c>
      <c r="DR16" s="108" t="str">
        <f>IF(A16&lt;=①基本情報と建物情報の入力!$G$20, IF(①基本情報と建物情報の入力!H38&gt;=2, 0, "-"), "-")</f>
        <v>-</v>
      </c>
      <c r="DS16" s="110" t="str">
        <f>IF(A16&lt;=①基本情報と建物情報の入力!$G$20, IF(①基本情報と建物情報の入力!H38&gt;=3, 0, "-"), "-")</f>
        <v>-</v>
      </c>
      <c r="DT16" s="109" t="str">
        <f>IF(A16&lt;=①基本情報と建物情報の入力!$G$20, IF(①基本情報と建物情報の入力!H38&gt;=1, IF(①基本情報と建物情報の入力!H38=1, C16, 0), "-"), "-")</f>
        <v>-</v>
      </c>
      <c r="DU16" s="108" t="str">
        <f>IF(A16&lt;=①基本情報と建物情報の入力!$G$20, IF(①基本情報と建物情報の入力!H38&gt;=2, C16, "-"), "-")</f>
        <v>-</v>
      </c>
      <c r="DV16" s="110" t="str">
        <f>IF(A16&lt;=①基本情報と建物情報の入力!$G$20, IF(①基本情報と建物情報の入力!H38&gt;=3, 0, "-"), "-")</f>
        <v>-</v>
      </c>
      <c r="DW16" s="109" t="str">
        <f>IF(A16&lt;=①基本情報と建物情報の入力!$G$20, IF(①基本情報と建物情報の入力!H38&gt;=1, IF(①基本情報と建物情報の入力!H38=1, C16, 0), "-"), "-")</f>
        <v>-</v>
      </c>
      <c r="DX16" s="108" t="str">
        <f>IF(A16&lt;=①基本情報と建物情報の入力!$G$20, IF(①基本情報と建物情報の入力!H38&gt;=2, C16, "-"), "-")</f>
        <v>-</v>
      </c>
      <c r="DY16" s="110" t="str">
        <f>IF(A16&lt;=①基本情報と建物情報の入力!$G$20, IF(①基本情報と建物情報の入力!H38&gt;=3, 0, "-"), "-")</f>
        <v>-</v>
      </c>
      <c r="DZ16" s="109" t="str">
        <f>IF(A16&lt;=①基本情報と建物情報の入力!$G$20, IF(①基本情報と建物情報の入力!H38&gt;=1, 0, "-"), "-")</f>
        <v>-</v>
      </c>
      <c r="EA16" s="108" t="str">
        <f>IF(A16&lt;=①基本情報と建物情報の入力!$G$20, IF(①基本情報と建物情報の入力!H38&gt;=2, IF(①基本情報と建物情報の入力!H38=1, 0, C16), "-"), "-")</f>
        <v>-</v>
      </c>
      <c r="EB16" s="110" t="str">
        <f>IF(A16&lt;=①基本情報と建物情報の入力!$G$20, IF(①基本情報と建物情報の入力!H38&gt;=3, IF(①基本情報と建物情報の入力!H38=1, 0, C16), "-"), "-")</f>
        <v>-</v>
      </c>
      <c r="EC16" s="109" t="str">
        <f>IF(A16&lt;=①基本情報と建物情報の入力!$G$20, IF(①基本情報と建物情報の入力!H38&gt;=1, IF(①基本情報と建物情報の入力!H38=1, 0, C16), "-"), "-")</f>
        <v>-</v>
      </c>
      <c r="ED16" s="108" t="str">
        <f>IF(A16&lt;=①基本情報と建物情報の入力!$G$20, IF(①基本情報と建物情報の入力!H38&gt;=2, 0, "-"), "-")</f>
        <v>-</v>
      </c>
      <c r="EE16" s="110" t="str">
        <f>IF(A16&lt;=①基本情報と建物情報の入力!$G$20, IF(①基本情報と建物情報の入力!H38&gt;=3, IF(①基本情報と建物情報の入力!H38=1, 0, C16), "-"), "-")</f>
        <v>-</v>
      </c>
      <c r="EF16" s="109" t="str">
        <f>IF(A16&lt;=①基本情報と建物情報の入力!$G$20, IF(①基本情報と建物情報の入力!H38&gt;=1, 0, "-"), "-")</f>
        <v>-</v>
      </c>
      <c r="EG16" s="108" t="str">
        <f>IF(A16&lt;=①基本情報と建物情報の入力!$G$20, IF(①基本情報と建物情報の入力!H38&gt;=2, IF(①基本情報と建物情報の入力!H38=1, 0, C16), "-"), "-")</f>
        <v>-</v>
      </c>
      <c r="EH16" s="110" t="str">
        <f>IF(A16&lt;=①基本情報と建物情報の入力!$G$20, IF(①基本情報と建物情報の入力!H38&gt;=3, IF(①基本情報と建物情報の入力!H38=1, 0, C16), "-"), "-")</f>
        <v>-</v>
      </c>
      <c r="EI16" s="108" t="str">
        <f>IF(A16&lt;=①基本情報と建物情報の入力!$G$20, IF(①基本情報と建物情報の入力!H38&gt;=1, IF(①基本情報と建物情報の入力!H38=1, 0, C16), "-"), "-")</f>
        <v>-</v>
      </c>
      <c r="EJ16" s="108" t="str">
        <f>IF(A16&lt;=①基本情報と建物情報の入力!$G$20, IF(①基本情報と建物情報の入力!H38&gt;=2, 0, "-"), "-")</f>
        <v>-</v>
      </c>
      <c r="EK16" s="108" t="str">
        <f>IF(A16&lt;=①基本情報と建物情報の入力!$G$20, IF(①基本情報と建物情報の入力!H38&gt;=3, IF(①基本情報と建物情報の入力!H38=1, 0, C16), "-"), "-")</f>
        <v>-</v>
      </c>
      <c r="EL16" s="109" t="str">
        <f>IF(A16&lt;=①基本情報と建物情報の入力!$G$20, IF(①基本情報と建物情報の入力!H38&gt;=1, C16*D16/①基本情報と建物情報の入力!H38/20, "-"), "-")</f>
        <v>-</v>
      </c>
      <c r="EM16" s="108" t="str">
        <f>IF(A16&lt;=①基本情報と建物情報の入力!$G$20, IF(①基本情報と建物情報の入力!H38&gt;=2, C16*D16/①基本情報と建物情報の入力!H38/20, "-"), "-")</f>
        <v>-</v>
      </c>
      <c r="EN16" s="110" t="str">
        <f>IF(A16&lt;=①基本情報と建物情報の入力!$G$20, IF(①基本情報と建物情報の入力!H38&gt;=3, C16*D16/①基本情報と建物情報の入力!H38/20, "-"), "-")</f>
        <v>-</v>
      </c>
      <c r="EO16" s="109" t="str">
        <f>IF(A16&lt;=①基本情報と建物情報の入力!$G$20, IF(①基本情報と建物情報の入力!H38&gt;=1, C16*E16/20, "-"), "-")</f>
        <v>-</v>
      </c>
      <c r="EP16" s="108" t="str">
        <f>IF(A16&lt;=①基本情報と建物情報の入力!$G$20, IF(①基本情報と建物情報の入力!H38&gt;=2, 0, "-"), "-")</f>
        <v>-</v>
      </c>
      <c r="EQ16" s="110" t="str">
        <f>IF(A16&lt;=①基本情報と建物情報の入力!$G$20, IF(①基本情報と建物情報の入力!H38&gt;=3, 0, "-"), "-")</f>
        <v>-</v>
      </c>
      <c r="ER16" s="109" t="str">
        <f>IF(A16&lt;=①基本情報と建物情報の入力!$G$20, IF(①基本情報と建物情報の入力!H38&gt;=1, C16*D16/①基本情報と建物情報の入力!H38/20, "-"), "-")</f>
        <v>-</v>
      </c>
      <c r="ES16" s="108" t="str">
        <f>IF(A16&lt;=①基本情報と建物情報の入力!$G$20, IF(①基本情報と建物情報の入力!H38&gt;=2, C16*D16/①基本情報と建物情報の入力!H38/20, "-"), "-")</f>
        <v>-</v>
      </c>
      <c r="ET16" s="110" t="str">
        <f>IF(A16&lt;=①基本情報と建物情報の入力!$G$20, IF(①基本情報と建物情報の入力!H38&gt;=3, C16*D16/①基本情報と建物情報の入力!H38/20, "-"), "-")</f>
        <v>-</v>
      </c>
      <c r="EU16" s="109" t="str">
        <f>IF(A16&lt;=①基本情報と建物情報の入力!$G$20, IF(①基本情報と建物情報の入力!H38&gt;=1, IF(①基本情報と建物情報の入力!H38=1, C16*E16/20, 0), "-"), "-")</f>
        <v>-</v>
      </c>
      <c r="EV16" s="108" t="str">
        <f>IF(A16&lt;=①基本情報と建物情報の入力!$G$20, IF(①基本情報と建物情報の入力!H38&gt;=2, C16*E16/20, "-"), "-")</f>
        <v>-</v>
      </c>
      <c r="EW16" s="110" t="str">
        <f>IF(A16&lt;=①基本情報と建物情報の入力!$G$20, IF(①基本情報と建物情報の入力!H38&gt;=3, 0, "-"), "-")</f>
        <v>-</v>
      </c>
      <c r="EX16" s="109" t="str">
        <f>IF(A16&lt;=①基本情報と建物情報の入力!$G$20, IF(①基本情報と建物情報の入力!H38&gt;=1, IF(A16=①基本情報と建物情報の入力!$G$20, 0, IF(AND(W16=0, G17=0), D16/①基本情報と建物情報の入力!H38, 0)), "-"), "-")</f>
        <v>-</v>
      </c>
      <c r="EY16" s="108" t="str">
        <f>IF(A16&lt;=①基本情報と建物情報の入力!$G$20, IF(①基本情報と建物情報の入力!H38&gt;=2, IF(A16=①基本情報と建物情報の入力!$G$20, 0, IF(AND(X16=0, G17=0), D16/①基本情報と建物情報の入力!H38, 0)), "-"), "-")</f>
        <v>-</v>
      </c>
      <c r="EZ16" s="110" t="str">
        <f>IF(A16&lt;=①基本情報と建物情報の入力!$G$20, IF(①基本情報と建物情報の入力!H38&gt;=3, IF(A16=①基本情報と建物情報の入力!$G$20, 0, IF(AND(Y16=0, G17=0), D16/①基本情報と建物情報の入力!H38, 0)), "-"), "-")</f>
        <v>-</v>
      </c>
      <c r="FA16" s="109" t="str">
        <f>IF(A16&lt;=①基本情報と建物情報の入力!$G$20, IF(①基本情報と建物情報の入力!H38&gt;=1, IF(A16=1, 0, IF(AND(F15=0, Z16=0), D16/①基本情報と建物情報の入力!H38, 0)), "-"), "-")</f>
        <v>-</v>
      </c>
      <c r="FB16" s="108" t="str">
        <f>IF(A16&lt;=①基本情報と建物情報の入力!$G$20, IF(①基本情報と建物情報の入力!H38&gt;=2, IF(A16=1, 0, IF(AND(F15=0, AA16=0), D16/①基本情報と建物情報の入力!H38, 0)), "-"), "-")</f>
        <v>-</v>
      </c>
      <c r="FC16" s="110" t="str">
        <f>IF(A16&lt;=①基本情報と建物情報の入力!$G$20, IF(①基本情報と建物情報の入力!H38&gt;=3, IF(A16=1, 0, IF(AND(F15=0, AB16=0), D16/①基本情報と建物情報の入力!H38, 0)), "-"), "-")</f>
        <v>-</v>
      </c>
      <c r="FD16" s="109" t="str">
        <f>IF(A16&lt;=①基本情報と建物情報の入力!$G$20, IF(①基本情報と建物情報の入力!H38&gt;=1, IF(A16=①基本情報と建物情報の入力!$G$20, 0, E16-F16/D16), "-"), "-")</f>
        <v>-</v>
      </c>
      <c r="FE16" s="108" t="str">
        <f>IF(A16&lt;=①基本情報と建物情報の入力!$G$20, IF(①基本情報と建物情報の入力!H38&gt;=2, 0, "-"), "-")</f>
        <v>-</v>
      </c>
      <c r="FF16" s="110" t="str">
        <f>IF(A16&lt;=①基本情報と建物情報の入力!$G$20, IF(①基本情報と建物情報の入力!H38&gt;=3, 0, "-"), "-")</f>
        <v>-</v>
      </c>
      <c r="FG16" s="109" t="str">
        <f>IF(A16&lt;=①基本情報と建物情報の入力!$G$20, IF(①基本情報と建物情報の入力!H38&gt;=1, IF(A16=1, 0, E16-G16/D16), "-"), "-")</f>
        <v>-</v>
      </c>
      <c r="FH16" s="108" t="str">
        <f>IF(A16&lt;=①基本情報と建物情報の入力!$G$20, IF(①基本情報と建物情報の入力!H38&gt;=2, 0, "-"), "-")</f>
        <v>-</v>
      </c>
      <c r="FI16" s="110" t="str">
        <f>IF(A16&lt;=①基本情報と建物情報の入力!$G$20, IF(①基本情報と建物情報の入力!H38&gt;=3, 0, "-"), "-")</f>
        <v>-</v>
      </c>
      <c r="FJ16" s="109" t="str">
        <f>IF(A16&lt;=①基本情報と建物情報の入力!$G$20, IF(①基本情報と建物情報の入力!H38&gt;=1, IF(A16=①基本情報と建物情報の入力!$G$20, 0, D16/①基本情報と建物情報の入力!H38), "-"), "-")</f>
        <v>-</v>
      </c>
      <c r="FK16" s="108" t="str">
        <f>IF(A16&lt;=①基本情報と建物情報の入力!$G$20, IF(①基本情報と建物情報の入力!H38&gt;=2, IF(A16=①基本情報と建物情報の入力!$G$20, 0, D16/①基本情報と建物情報の入力!H38), "-"), "-")</f>
        <v>-</v>
      </c>
      <c r="FL16" s="110" t="str">
        <f>IF(A16&lt;=①基本情報と建物情報の入力!$G$20, IF(①基本情報と建物情報の入力!H38&gt;=3, IF(A16=①基本情報と建物情報の入力!$G$20, 0, D16/①基本情報と建物情報の入力!H38), "-"), "-")</f>
        <v>-</v>
      </c>
      <c r="FM16" s="109" t="str">
        <f>IF(A16&lt;=①基本情報と建物情報の入力!$G$20, IF(①基本情報と建物情報の入力!H38&gt;=1, IF(A16=1, 0, D16/①基本情報と建物情報の入力!H38), "-"), "-")</f>
        <v>-</v>
      </c>
      <c r="FN16" s="108" t="str">
        <f>IF(A16&lt;=①基本情報と建物情報の入力!$G$20, IF(①基本情報と建物情報の入力!H38&gt;=2, IF(A16=1, 0, D16/①基本情報と建物情報の入力!H38), "-"), "-")</f>
        <v>-</v>
      </c>
      <c r="FO16" s="110" t="str">
        <f>IF(A16&lt;=①基本情報と建物情報の入力!$G$20, IF(①基本情報と建物情報の入力!H38&gt;=3, IF(A16=1, 0, D16/①基本情報と建物情報の入力!H38), "-"), "-")</f>
        <v>-</v>
      </c>
      <c r="FP16" s="109" t="str">
        <f>IF(A16&lt;=①基本情報と建物情報の入力!$G$20, IF(①基本情報と建物情報の入力!H38&gt;=1, IF(A16=①基本情報と建物情報の入力!$G$20, 0, IF(①基本情報と建物情報の入力!H38=1, E16-F16/D16, 0)), "-"), "-")</f>
        <v>-</v>
      </c>
      <c r="FQ16" s="108" t="str">
        <f>IF(A16&lt;=①基本情報と建物情報の入力!$G$20, IF(①基本情報と建物情報の入力!H38&gt;=2, IF(A16=①基本情報と建物情報の入力!$G$20, 0, E16-F16/D16), "-"), "-")</f>
        <v>-</v>
      </c>
      <c r="FR16" s="110" t="str">
        <f>IF(A16&lt;=①基本情報と建物情報の入力!$G$20, IF(①基本情報と建物情報の入力!H38&gt;=3, 0, "-"), "-")</f>
        <v>-</v>
      </c>
      <c r="FS16" s="109" t="str">
        <f>IF(A16&lt;=①基本情報と建物情報の入力!$G$20, IF(①基本情報と建物情報の入力!H38&gt;=1, IF(A16=1, 0, IF(①基本情報と建物情報の入力!H38=1, E16-G16/D16, 0)), "-"), "-")</f>
        <v>-</v>
      </c>
      <c r="FT16" s="108" t="str">
        <f>IF(A16&lt;=①基本情報と建物情報の入力!$G$20, IF(①基本情報と建物情報の入力!H38&gt;=2, IF(A16=1, 0, E16-G16/D16), "-"), "-")</f>
        <v>-</v>
      </c>
      <c r="FU16" s="110" t="str">
        <f>IF(A16&lt;=①基本情報と建物情報の入力!$G$20, IF(①基本情報と建物情報の入力!H38&gt;=3, 0, "-"), "-")</f>
        <v>-</v>
      </c>
      <c r="FV16" s="109" t="str">
        <f>IF(A16&lt;=①基本情報と建物情報の入力!$G$20, IF(①基本情報と建物情報の入力!H38&gt;=1, IF(A16=1, D16/①基本情報と建物情報の入力!H38, 0), "-"), "-")</f>
        <v>-</v>
      </c>
      <c r="FW16" s="108" t="str">
        <f>IF(A16&lt;=①基本情報と建物情報の入力!$G$20, IF(①基本情報と建物情報の入力!H38&gt;=2, IF(A16=1, D16/①基本情報と建物情報の入力!H38, 0), "-"), "-")</f>
        <v>-</v>
      </c>
      <c r="FX16" s="110" t="str">
        <f>IF(A16&lt;=①基本情報と建物情報の入力!$G$20, IF(①基本情報と建物情報の入力!H38&gt;=3, IF(A16=1, D16/①基本情報と建物情報の入力!H38, 0), "-"), "-")</f>
        <v>-</v>
      </c>
      <c r="FY16" s="109" t="str">
        <f>IF(A16&lt;=①基本情報と建物情報の入力!$G$20, IF(①基本情報と建物情報の入力!H38&gt;=1, IF(A16=1, E16, 0), "-"), "-")</f>
        <v>-</v>
      </c>
      <c r="FZ16" s="108" t="str">
        <f>IF(A16&lt;=①基本情報と建物情報の入力!$G$20, IF(①基本情報と建物情報の入力!H38&gt;=2, 0, "-"), "-")</f>
        <v>-</v>
      </c>
      <c r="GA16" s="110" t="str">
        <f>IF(A16&lt;=①基本情報と建物情報の入力!$G$20, IF(①基本情報と建物情報の入力!H38&gt;=3, 0, "-"), "-")</f>
        <v>-</v>
      </c>
      <c r="GB16" s="109" t="str">
        <f>IF(A16&lt;=①基本情報と建物情報の入力!$G$20, IF(①基本情報と建物情報の入力!H38&gt;=1, IF(A16=1, D16/①基本情報と建物情報の入力!H38, 0), "-"), "-")</f>
        <v>-</v>
      </c>
      <c r="GC16" s="108" t="str">
        <f>IF(A16&lt;=①基本情報と建物情報の入力!$G$20, IF(①基本情報と建物情報の入力!H38&gt;=2, IF(A16=1, D16/①基本情報と建物情報の入力!H38, 0), "-"), "-")</f>
        <v>-</v>
      </c>
      <c r="GD16" s="110" t="str">
        <f>IF(A16&lt;=①基本情報と建物情報の入力!$G$20, IF(①基本情報と建物情報の入力!H38&gt;=3, IF(A16=1, D16/①基本情報と建物情報の入力!H38, 0), "-"), "-")</f>
        <v>-</v>
      </c>
      <c r="GE16" s="109" t="str">
        <f>IF(A16&lt;=①基本情報と建物情報の入力!$G$20, IF(①基本情報と建物情報の入力!H38&gt;=1, IF(A16=1, IF(①基本情報と建物情報の入力!H38=1, E16, 0), 0), "-"), "-")</f>
        <v>-</v>
      </c>
      <c r="GF16" s="108" t="str">
        <f>IF(A16&lt;=①基本情報と建物情報の入力!$G$20, IF(①基本情報と建物情報の入力!H38&gt;=2, IF(A16=1, E16, 0), "-"), "-")</f>
        <v>-</v>
      </c>
      <c r="GG16" s="110" t="str">
        <f>IF(A16&lt;=①基本情報と建物情報の入力!$G$20, IF(①基本情報と建物情報の入力!H38&gt;=3, 0, "-"), "-")</f>
        <v>-</v>
      </c>
      <c r="GH16" s="109" t="str">
        <f>IF(A16&lt;=①基本情報と建物情報の入力!$G$20, IF(①基本情報と建物情報の入力!H38&gt;=1, IF(G16=0, 0, D16/①基本情報と建物情報の入力!H38), "-"), "-")</f>
        <v>-</v>
      </c>
      <c r="GI16" s="108" t="str">
        <f>IF(A16&lt;=①基本情報と建物情報の入力!$G$20, IF(①基本情報と建物情報の入力!H38&gt;=2, IF(G16=0, 0, D16/①基本情報と建物情報の入力!H38), "-"), "-")</f>
        <v>-</v>
      </c>
      <c r="GJ16" s="110" t="str">
        <f>IF(A16&lt;=①基本情報と建物情報の入力!$G$20, IF(①基本情報と建物情報の入力!H38&gt;=3, IF(G16=0, 0, D16/①基本情報と建物情報の入力!H38), "-"), "-")</f>
        <v>-</v>
      </c>
      <c r="GK16" s="109" t="str">
        <f>IF(A16&lt;=①基本情報と建物情報の入力!$G$20, IF(①基本情報と建物情報の入力!H38&gt;=1, G16/D16, "-"), "-")</f>
        <v>-</v>
      </c>
      <c r="GL16" s="108" t="str">
        <f>IF(A16&lt;=①基本情報と建物情報の入力!$G$20, IF(①基本情報と建物情報の入力!H38&gt;=2, 0, "-"), "-")</f>
        <v>-</v>
      </c>
      <c r="GM16" s="110" t="str">
        <f>IF(A16&lt;=①基本情報と建物情報の入力!$G$20, IF(①基本情報と建物情報の入力!H38&gt;=3, 0, "-"), "-")</f>
        <v>-</v>
      </c>
      <c r="GN16" s="108" t="str">
        <f>IF(A16&lt;=①基本情報と建物情報の入力!$G$20, IF(①基本情報と建物情報の入力!H38&gt;=1, 0, "-"), "-")</f>
        <v>-</v>
      </c>
      <c r="GO16" s="108" t="str">
        <f>IF(A16&lt;=①基本情報と建物情報の入力!$G$20, IF(①基本情報と建物情報の入力!H38&gt;=2, 0, "-"), "-")</f>
        <v>-</v>
      </c>
      <c r="GP16" s="108" t="str">
        <f>IF(A16&lt;=①基本情報と建物情報の入力!$G$20, IF(①基本情報と建物情報の入力!H38&gt;=3, 0, "-"), "-")</f>
        <v>-</v>
      </c>
      <c r="GQ16" s="109" t="str">
        <f>IF(A16&lt;=①基本情報と建物情報の入力!$G$20, IF(①基本情報と建物情報の入力!H38&gt;=1, IF(①基本情報と建物情報の入力!H38=1, G16/D16, 0), "-"), "-")</f>
        <v>-</v>
      </c>
      <c r="GR16" s="108" t="str">
        <f>IF(A16&lt;=①基本情報と建物情報の入力!$G$20, IF(①基本情報と建物情報の入力!H38&gt;=2, G16/D16, "-"), "-")</f>
        <v>-</v>
      </c>
      <c r="GS16" s="110" t="str">
        <f>IF(A16&lt;=①基本情報と建物情報の入力!$G$20, IF(①基本情報と建物情報の入力!H38&gt;=3, 0, "-"), "-")</f>
        <v>-</v>
      </c>
      <c r="GT16" s="109" t="str">
        <f>IF(A16&lt;=①基本情報と建物情報の入力!$G$20, IF(①基本情報と建物情報の入力!H38&gt;=1, IF(OR(G17=0,A16=①基本情報と建物情報の入力!$G$20), 0, D16/①基本情報と建物情報の入力!H38), "-"), "-")</f>
        <v>-</v>
      </c>
      <c r="GU16" s="108" t="str">
        <f>IF(A16&lt;=①基本情報と建物情報の入力!$G$20, IF(①基本情報と建物情報の入力!H38&gt;=2, IF(OR(G17=0,A16=①基本情報と建物情報の入力!$G$20), 0, D16/①基本情報と建物情報の入力!H38), "-"), "-")</f>
        <v>-</v>
      </c>
      <c r="GV16" s="110" t="str">
        <f>IF(A16&lt;=①基本情報と建物情報の入力!$G$20, IF(①基本情報と建物情報の入力!H38&gt;=3, IF(OR(G17=0,A16=①基本情報と建物情報の入力!$G$20), 0, D16/①基本情報と建物情報の入力!H38), "-"), "-")</f>
        <v>-</v>
      </c>
      <c r="GW16" s="109" t="str">
        <f>IF(A16&lt;=①基本情報と建物情報の入力!$G$20, IF(①基本情報と建物情報の入力!H38&gt;=1, IF(G16=0, 0, D16/①基本情報と建物情報の入力!H38), "-"), "-")</f>
        <v>-</v>
      </c>
      <c r="GX16" s="108" t="str">
        <f>IF(A16&lt;=①基本情報と建物情報の入力!$G$20, IF(①基本情報と建物情報の入力!H38&gt;=2, IF(G16=0, 0, D16/①基本情報と建物情報の入力!H38), "-"), "-")</f>
        <v>-</v>
      </c>
      <c r="GY16" s="110" t="str">
        <f>IF(A16&lt;=①基本情報と建物情報の入力!$G$20, IF(①基本情報と建物情報の入力!H38&gt;=3, IF(G16=0, 0, D16/①基本情報と建物情報の入力!H38), "-"), "-")</f>
        <v>-</v>
      </c>
      <c r="GZ16" s="109" t="str">
        <f>IF(A16&lt;=①基本情報と建物情報の入力!$G$20, IF(①基本情報と建物情報の入力!H38&gt;=1, 0, "-"), "-")</f>
        <v>-</v>
      </c>
      <c r="HA16" s="108" t="str">
        <f>IF(A16&lt;=①基本情報と建物情報の入力!$G$20, IF(①基本情報と建物情報の入力!H38&gt;=2, IF(OR(①基本情報と建物情報の入力!H38=1,A16&lt;&gt;1), 0, E16), "-"), "-")</f>
        <v>-</v>
      </c>
      <c r="HB16" s="110" t="str">
        <f>IF(A16&lt;=①基本情報と建物情報の入力!$G$20, IF(①基本情報と建物情報の入力!H38&gt;=3, IF(OR(①基本情報と建物情報の入力!H38=1,A16&lt;&gt;1), 0, E16), "-"), "-")</f>
        <v>-</v>
      </c>
      <c r="HC16" s="109" t="str">
        <f>IF(A16&lt;=①基本情報と建物情報の入力!$G$20, IF(①基本情報と建物情報の入力!H38&gt;=1, IF(OR(①基本情報と建物情報の入力!H38=1,A16&lt;&gt;1), 0, E16), "-"), "-")</f>
        <v>-</v>
      </c>
      <c r="HD16" s="108" t="str">
        <f>IF(A16&lt;=①基本情報と建物情報の入力!$G$20, IF(①基本情報と建物情報の入力!H38&gt;=2, 0, "-"), "-")</f>
        <v>-</v>
      </c>
      <c r="HE16" s="110" t="str">
        <f>IF(A16&lt;=①基本情報と建物情報の入力!$G$20, IF(①基本情報と建物情報の入力!H38&gt;=3, IF(OR(①基本情報と建物情報の入力!H38=1,A16&lt;&gt;1), 0, E16), "-"), "-")</f>
        <v>-</v>
      </c>
      <c r="HF16" s="109" t="str">
        <f>IF(A16&lt;=①基本情報と建物情報の入力!$G$20, IF(①基本情報と建物情報の入力!H38&gt;=1, IF(A16=1, E16*(D16/①基本情報と建物情報の入力!H38/20), 0), "-"), "-")</f>
        <v>-</v>
      </c>
      <c r="HG16" s="108" t="str">
        <f>IF(A16&lt;=①基本情報と建物情報の入力!$G$20, IF(①基本情報と建物情報の入力!H38&gt;=2, IF(A16=1, E16*(D16/①基本情報と建物情報の入力!H38/20), 0), "-"), "-")</f>
        <v>-</v>
      </c>
      <c r="HH16" s="110" t="str">
        <f>IF(A16&lt;=①基本情報と建物情報の入力!$G$20, IF(①基本情報と建物情報の入力!H38&gt;=3, IF(A16=1, E16*(D16/①基本情報と建物情報の入力!H38/20), 0), "-"), "-")</f>
        <v>-</v>
      </c>
      <c r="HI16" s="109" t="str">
        <f>IF(A16&lt;=①基本情報と建物情報の入力!$G$20, IF(①基本情報と建物情報の入力!H38&gt;=1, IF(A16=1, D16*(E16/①基本情報と建物情報の入力!H38/20), 0), "-"), "-")</f>
        <v>-</v>
      </c>
      <c r="HJ16" s="108" t="str">
        <f>IF(A16&lt;=①基本情報と建物情報の入力!$G$20, IF(①基本情報と建物情報の入力!H38&gt;=2, IF(A16=1, D16*(E16/①基本情報と建物情報の入力!H38/20), 0), "-"), "-")</f>
        <v>-</v>
      </c>
      <c r="HK16" s="110" t="str">
        <f>IF(A16&lt;=①基本情報と建物情報の入力!$G$20, IF(①基本情報と建物情報の入力!H38&gt;=3, IF(A16=1, D16*(E16/①基本情報と建物情報の入力!H38/20), 0), "-"), "-")</f>
        <v>-</v>
      </c>
      <c r="HL16" s="109" t="str">
        <f>IF(A16&lt;=①基本情報と建物情報の入力!$G$20, IF(①基本情報と建物情報の入力!H38&gt;=1, 0, "-"), "-")</f>
        <v>-</v>
      </c>
      <c r="HM16" s="108" t="str">
        <f>IF(A16&lt;=①基本情報と建物情報の入力!$G$20, IF(①基本情報と建物情報の入力!H38&gt;=2, IF(①基本情報と建物情報の入力!H38=1, 0, G16/D16), "-"), "-")</f>
        <v>-</v>
      </c>
      <c r="HN16" s="110" t="str">
        <f>IF(A16&lt;=①基本情報と建物情報の入力!$G$20, IF(①基本情報と建物情報の入力!H38&gt;=3, IF(①基本情報と建物情報の入力!H38=1, 0, G16/D16), "-"), "-")</f>
        <v>-</v>
      </c>
      <c r="HO16" s="109" t="str">
        <f>IF(A16&lt;=①基本情報と建物情報の入力!$G$20, IF(①基本情報と建物情報の入力!H38&gt;=1, IF(①基本情報と建物情報の入力!H38=1, 0, G16/D16), "-"), "-")</f>
        <v>-</v>
      </c>
      <c r="HP16" s="108" t="str">
        <f>IF(A16&lt;=①基本情報と建物情報の入力!$G$20, IF(①基本情報と建物情報の入力!H38&gt;=2, 0, "-"), "-")</f>
        <v>-</v>
      </c>
      <c r="HQ16" s="110" t="str">
        <f>IF(A16&lt;=①基本情報と建物情報の入力!$G$20, IF(①基本情報と建物情報の入力!H38&gt;=3, IF(①基本情報と建物情報の入力!H38=1, 0, G16/D16), "-"), "-")</f>
        <v>-</v>
      </c>
      <c r="HR16" s="109" t="str">
        <f>IF(A16&lt;=①基本情報と建物情報の入力!$G$20, IF(①基本情報と建物情報の入力!H38&gt;=1, (G16/D16)*(D16/①基本情報と建物情報の入力!H38/20), "-"), "-")</f>
        <v>-</v>
      </c>
      <c r="HS16" s="108" t="str">
        <f>IF(A16&lt;=①基本情報と建物情報の入力!$G$20, IF(①基本情報と建物情報の入力!H38&gt;=2, (G16/D16)*(D16/①基本情報と建物情報の入力!H38/20), "-"), "-")</f>
        <v>-</v>
      </c>
      <c r="HT16" s="110" t="str">
        <f>IF(A16&lt;=①基本情報と建物情報の入力!$G$20, IF(①基本情報と建物情報の入力!H38&gt;=3, (G16/D16)*(D16/①基本情報と建物情報の入力!H38/20), "-"), "-")</f>
        <v>-</v>
      </c>
      <c r="HU16" s="109" t="str">
        <f>IF(A16&lt;=①基本情報と建物情報の入力!$G$20, IF(①基本情報と建物情報の入力!H38&gt;=1, (D16/①基本情報と建物情報の入力!H38)*(G16/D16/20), "-"), "-")</f>
        <v>-</v>
      </c>
      <c r="HV16" s="108" t="str">
        <f>IF(A16&lt;=①基本情報と建物情報の入力!$G$20, IF(①基本情報と建物情報の入力!H38&gt;=2, (D16/①基本情報と建物情報の入力!H38)*(G16/D16/20), "-"), "-")</f>
        <v>-</v>
      </c>
      <c r="HW16" s="110" t="str">
        <f>IF(A16&lt;=①基本情報と建物情報の入力!$G$20, IF(①基本情報と建物情報の入力!H38&gt;=3, (D16/①基本情報と建物情報の入力!H38)*(G16/D16/20), "-"), "-")</f>
        <v>-</v>
      </c>
      <c r="HX16" s="111"/>
      <c r="HY16" s="108" t="str">
        <f>IF($A16&lt;=①基本情報と建物情報の入力!$G$20, IF(①基本情報と建物情報の入力!$H38&gt;=1, SUM(W16,CF16,Z16,BZ16,CC16,AD16,AG16,AJ16,AM16,AP16,AS16,AV16,AY16,BB16,BE16,BH16,BK16,BN16,BQ16,BT16,BW16),"-"),"-")</f>
        <v>-</v>
      </c>
      <c r="HZ16" s="108" t="str">
        <f>IF($A16&lt;=①基本情報と建物情報の入力!$G$20, IF(①基本情報と建物情報の入力!$H38&gt;=2, SUM(X16,CG16,AA16,CA16,CD16,AE16,AH16,AK16,AN16,AQ16,AT16,AW16,AZ16,BC16,BF16,BI16,BL16,BO16,BR16,BU16,BX16),"-"),"-")</f>
        <v>-</v>
      </c>
      <c r="IA16" s="108" t="str">
        <f>IF($A16&lt;=①基本情報と建物情報の入力!$G$20, IF(①基本情報と建物情報の入力!$H38&gt;=3, SUM(Y16,CH16,AB16,CB16,CE16,AF16,AI16,AL16,AO16,AR16,AU16,AX16,BA16,BD16,BG16,BJ16,BM16,BP16,BS16,BV16,BY16),"-"),"-")</f>
        <v>-</v>
      </c>
      <c r="IB16" s="111"/>
      <c r="IC16" s="108" t="str">
        <f>IF($A16&lt;=①基本情報と建物情報の入力!$G$20, ①基本情報と建物情報の入力!H$62, "-")</f>
        <v>-</v>
      </c>
      <c r="ID16" s="108" t="str">
        <f>IF(A16&lt;=①基本情報と建物情報の入力!$G$20, ①基本情報と建物情報の入力!$H$66/(2*(0.09-0.15)*①基本情報と建物情報の入力!$H$66+1),"-")</f>
        <v>-</v>
      </c>
      <c r="IE16" s="108" t="str">
        <f>IF($A16&lt;=①基本情報と建物情報の入力!$G$20, ①基本情報と建物情報の入力!H$64, "-")</f>
        <v>-</v>
      </c>
      <c r="IF16" s="108" t="str">
        <f>IF($A16&lt;=①基本情報と建物情報の入力!$G$20, ①基本情報と建物情報の入力!H$63, "-")</f>
        <v>-</v>
      </c>
      <c r="IG16" s="108" t="str">
        <f>IF($A16&lt;=①基本情報と建物情報の入力!$G$20, ①基本情報と建物情報の入力!H$66, "-")</f>
        <v>-</v>
      </c>
      <c r="IH16" s="108" t="str">
        <f>IF($A16&lt;=①基本情報と建物情報の入力!$G$20, ①基本情報と建物情報の入力!H$61, "-")</f>
        <v>-</v>
      </c>
      <c r="II16" s="108" t="str">
        <f>IF($A16&lt;=①基本情報と建物情報の入力!$G$20, ①基本情報と建物情報の入力!H$65, "-")</f>
        <v>-</v>
      </c>
      <c r="IJ16" s="108" t="str">
        <f>IF($A16&lt;=①基本情報と建物情報の入力!$G$20, ①基本情報と建物情報の入力!H$67, "-")</f>
        <v>-</v>
      </c>
      <c r="IK16" s="110" t="str">
        <f>IF($A16&lt;=①基本情報と建物情報の入力!$G$20, 4.65, "-")</f>
        <v>-</v>
      </c>
      <c r="IL16" s="111"/>
      <c r="IM16" s="109" t="str">
        <f t="array" ref="IM16">IF($A16&lt;=①基本情報と建物情報の入力!$G$20,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6" s="108" t="str">
        <f t="array" ref="IN16">IF($A16&lt;=①基本情報と建物情報の入力!$G$20,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6" s="108" t="str">
        <f t="array" ref="IO16">IF($A16&lt;=①基本情報と建物情報の入力!$G$20,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6" s="108" t="str">
        <f>IF($A16&lt;=①基本情報と建物情報の入力!$G$20,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6" s="108" t="str">
        <f t="array" ref="IQ16">IF($A16&lt;=①基本情報と建物情報の入力!$G$20,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6" s="108" t="str">
        <f t="array" ref="IR16">IF($A16&lt;=①基本情報と建物情報の入力!$G$20,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6" s="108" t="str">
        <f t="array" ref="IS16">IF($A16&lt;=①基本情報と建物情報の入力!$G$20,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6" s="108" t="str">
        <f t="array" ref="IT16">IF($A16&lt;=①基本情報と建物情報の入力!$G$20,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6" s="108" t="str">
        <f t="array" ref="IU16">IF($A16&lt;=①基本情報と建物情報の入力!$G$20,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6" s="108" t="str">
        <f t="array" ref="IV16">IF($A16&lt;=①基本情報と建物情報の入力!$G$20,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6" s="110" t="str">
        <f t="array" ref="IW16">IF($A16&lt;=①基本情報と建物情報の入力!$G$20,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6" s="111"/>
      <c r="IY16" s="109" t="str">
        <f>IF($A16&lt;=①基本情報と建物情報の入力!$G$20, 温度差係数!$A$10, "-")</f>
        <v>-</v>
      </c>
      <c r="IZ16" s="108" t="str">
        <f>IF($A16&lt;=①基本情報と建物情報の入力!$G$20,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6" s="108" t="str">
        <f>IF($A16&lt;=①基本情報と建物情報の入力!$G$20, 温度差係数!$B$10, "-")</f>
        <v>-</v>
      </c>
      <c r="JB16" s="110" t="str">
        <f>IF($A16&lt;=①基本情報と建物情報の入力!$G$20, INDEX(温度差係数!$C$10:$J$10, 0, MATCH(①基本情報と建物情報の入力!$G$13, 温度差係数!$C$9:$J$9, 0)), "-")</f>
        <v>-</v>
      </c>
      <c r="JC16" s="111"/>
      <c r="JD16" s="109" t="str">
        <f>IF($A16&lt;=①基本情報と建物情報の入力!$G$20, IF(①基本情報と建物情報の入力!$H38&gt;=1, W16*$IY16*$IC16,"-"),"-")</f>
        <v>-</v>
      </c>
      <c r="JE16" s="108" t="str">
        <f>IF($A16&lt;=①基本情報と建物情報の入力!$G$20, IF(①基本情報と建物情報の入力!$H38&gt;=2, X16*$IY16*$IC16,"-"),"-")</f>
        <v>-</v>
      </c>
      <c r="JF16" s="110" t="str">
        <f>IF($A16&lt;=①基本情報と建物情報の入力!$G$20, IF(①基本情報と建物情報の入力!$H38&gt;=3, Y16*$IY16*$IC16,"-"),"-")</f>
        <v>-</v>
      </c>
      <c r="JG16" s="109" t="str">
        <f>IF($A16&lt;=①基本情報と建物情報の入力!$G$20, IF(①基本情報と建物情報の入力!$H38&gt;=1, CF16*$JB16*$ID16,"-"),"-")</f>
        <v>-</v>
      </c>
      <c r="JH16" s="108" t="str">
        <f>IF($A16&lt;=①基本情報と建物情報の入力!$G$20, IF(①基本情報と建物情報の入力!$H38&gt;=2, CG16*$JB16*$ID16,"-"),"-")</f>
        <v>-</v>
      </c>
      <c r="JI16" s="110" t="str">
        <f>IF($A16&lt;=①基本情報と建物情報の入力!$G$20, IF(①基本情報と建物情報の入力!$H38&gt;=3, CH16*$JB16*$ID16,"-"),"-")</f>
        <v>-</v>
      </c>
      <c r="JJ16" s="109" t="str">
        <f>IF($A16&lt;=①基本情報と建物情報の入力!$G$20, IF(①基本情報と建物情報の入力!$H38&gt;=1, ((BB16+BE16+BK16)*$IY16+BH16*$IZ16)*$IH16,"-"),"-")</f>
        <v>-</v>
      </c>
      <c r="JK16" s="108" t="str">
        <f>IF($A16&lt;=①基本情報と建物情報の入力!$G$20, IF(①基本情報と建物情報の入力!$H38&gt;=2, ((BC16+BF16+BL16)*$IY16+BI16*$IZ16)*$IH16,"-"),"-")</f>
        <v>-</v>
      </c>
      <c r="JL16" s="110" t="str">
        <f>IF($A16&lt;=①基本情報と建物情報の入力!$G$20, IF(①基本情報と建物情報の入力!$H38&gt;=3, ((BD16+BG16+BM16)*$IY16+BJ16*$IZ16)*$IH16,"-"),"-")</f>
        <v>-</v>
      </c>
      <c r="JM16" s="109" t="str">
        <f>IF($A16&lt;=①基本情報と建物情報の入力!$G$20, IF(①基本情報と建物情報の入力!$H38&gt;=1, (BN16+BQ16+BT16+BW16)*$JB16*$II16,"-"),"-")</f>
        <v>-</v>
      </c>
      <c r="JN16" s="108" t="str">
        <f>IF($A16&lt;=①基本情報と建物情報の入力!$G$20, IF(①基本情報と建物情報の入力!$H38&gt;=2, (BO16+BR16+BU16+BX16)*$JB16*$II16,"-"),"-")</f>
        <v>-</v>
      </c>
      <c r="JO16" s="110" t="str">
        <f>IF($A16&lt;=①基本情報と建物情報の入力!$G$20, IF(①基本情報と建物情報の入力!$H38&gt;=3, (BP16+BS16+BV16+BY16)*$JB16*$II16,"-"),"-")</f>
        <v>-</v>
      </c>
      <c r="JP16" s="109" t="str">
        <f>IF($A16&lt;=①基本情報と建物情報の入力!$G$20, IF(①基本情報と建物情報の入力!$H38&gt;=1, ((AD16+AG16+AM16)*$IY16+AJ16*$IZ16)*$IJ16,"-"),"-")</f>
        <v>-</v>
      </c>
      <c r="JQ16" s="108" t="str">
        <f>IF($A16&lt;=①基本情報と建物情報の入力!$G$20, IF(①基本情報と建物情報の入力!$H38&gt;=2, ((AE16+AH16+AN16)*$IY16+AK16*$IZ16)*$IJ16,"-"),"-")</f>
        <v>-</v>
      </c>
      <c r="JR16" s="110" t="str">
        <f>IF($A16&lt;=①基本情報と建物情報の入力!$G$20, IF(①基本情報と建物情報の入力!$H38&gt;=3, ((AF16+AI16+AO16)*$IY16+AL16*$IZ16)*$IJ16,"-"),"-")</f>
        <v>-</v>
      </c>
      <c r="JS16" s="109" t="str">
        <f>IF($A16&lt;=①基本情報と建物情報の入力!$G$20, IF(①基本情報と建物情報の入力!$H38&gt;=1, ((AP16+AS16+AY16)*IY16+AV16*$IZ16)*$IK16,"-"),"-")</f>
        <v>-</v>
      </c>
      <c r="JT16" s="108" t="str">
        <f>IF($A16&lt;=①基本情報と建物情報の入力!$G$20, IF(①基本情報と建物情報の入力!$H38&gt;=2, ((AQ16+AT16+AZ16)*IY16+AW16*$IZ16)*$IK16,"-"),"-")</f>
        <v>-</v>
      </c>
      <c r="JU16" s="110" t="str">
        <f>IF($A16&lt;=①基本情報と建物情報の入力!$G$20, IF(①基本情報と建物情報の入力!$H38&gt;=3, ((AR16+AU16+BA16)*IY16+AX16*$IZ16)*$IK16,"-"),"-")</f>
        <v>-</v>
      </c>
      <c r="JV16" s="109" t="str">
        <f>IF($A16&lt;=①基本情報と建物情報の入力!$G$20, IF(①基本情報と建物情報の入力!$H38&gt;=1, BZ16*$JB16*$IG16,"-"),"-")</f>
        <v>-</v>
      </c>
      <c r="JW16" s="108" t="str">
        <f>IF($A16&lt;=①基本情報と建物情報の入力!$G$20, IF(①基本情報と建物情報の入力!$H38&gt;=2, CA16*$JB16*$IG16,"-"),"-")</f>
        <v>-</v>
      </c>
      <c r="JX16" s="110" t="str">
        <f>IF($A16&lt;=①基本情報と建物情報の入力!$G$20, IF(①基本情報と建物情報の入力!$H38&gt;=3, CB16*$IG16*$JB16,"-"),"-")</f>
        <v>-</v>
      </c>
      <c r="JY16" s="109" t="str">
        <f>IF($A16&lt;=①基本情報と建物情報の入力!$G$20, IF(①基本情報と建物情報の入力!$H38&gt;=1, CC16*$JA16*$IF16,"-"),"-")</f>
        <v>-</v>
      </c>
      <c r="JZ16" s="108" t="str">
        <f>IF($A16&lt;=①基本情報と建物情報の入力!$G$20, IF(①基本情報と建物情報の入力!$H38&gt;=2, CD16*$JA16*$IF16,"-"),"-")</f>
        <v>-</v>
      </c>
      <c r="KA16" s="110" t="str">
        <f>IF($A16&lt;=①基本情報と建物情報の入力!$G$20, IF(①基本情報と建物情報の入力!$H38&gt;=3, CE16*$JA16*$IF16,"-"),"-")</f>
        <v>-</v>
      </c>
      <c r="KB16" s="109" t="str">
        <f>IF($A16&lt;=①基本情報と建物情報の入力!$G$20, IF(①基本情報と建物情報の入力!$H38&gt;=1, Z16*$IY16*$IE16,"-"),"-")</f>
        <v>-</v>
      </c>
      <c r="KC16" s="108" t="str">
        <f>IF($A16&lt;=①基本情報と建物情報の入力!$G$20, IF(①基本情報と建物情報の入力!$H38&gt;=2, AA16*$IY16*$IE16,"-"),"-")</f>
        <v>-</v>
      </c>
      <c r="KD16" s="110" t="str">
        <f>IF($A16&lt;=①基本情報と建物情報の入力!$G$20, IF(①基本情報と建物情報の入力!$H38&gt;=3, AB16*$IY16*$IE16,"-"),"-")</f>
        <v>-</v>
      </c>
      <c r="KE16" s="111"/>
      <c r="KF16" s="109" t="str">
        <f>IF($A16&lt;=①基本情報と建物情報の入力!$G$20, IF(①基本情報と建物情報の入力!$H38&gt;=1, (CJ16+CM16+CP16+CS16)*$IY16*$IM16,"-"),"-")</f>
        <v>-</v>
      </c>
      <c r="KG16" s="108" t="str">
        <f>IF($A16&lt;=①基本情報と建物情報の入力!$G$20, IF(①基本情報と建物情報の入力!$H38&gt;=2, (CK16+CN16+CQ16+CT16)*$IY16*$IM16,"-"),"-")</f>
        <v>-</v>
      </c>
      <c r="KH16" s="110" t="str">
        <f>IF($A16&lt;=①基本情報と建物情報の入力!$G$20, IF(①基本情報と建物情報の入力!$H38&gt;=3, (CL16+CO16+CR16+CU16)*$IY16*$IM16,"-"),"-")</f>
        <v>-</v>
      </c>
      <c r="KI16" s="109" t="str">
        <f>IF($A16&lt;=①基本情報と建物情報の入力!$G$20, IF(①基本情報と建物情報の入力!$H38&gt;=1, (CV16+CY16)*$IY16*$IN16/2,"-"),"-")</f>
        <v>-</v>
      </c>
      <c r="KJ16" s="108" t="str">
        <f>IF($A16&lt;=①基本情報と建物情報の入力!$G$20, IF(①基本情報と建物情報の入力!$H38&gt;=2, (CW16+CZ16)*$IY16*$IN16/2,"-"),"-")</f>
        <v>-</v>
      </c>
      <c r="KK16" s="110" t="str">
        <f>IF($A16&lt;=①基本情報と建物情報の入力!$G$20, IF(①基本情報と建物情報の入力!$H38&gt;=3, (CX16+DA16)*$IY16*$IN16/2,"-"),"-")</f>
        <v>-</v>
      </c>
      <c r="KL16" s="109" t="str">
        <f>IF($A16&lt;=①基本情報と建物情報の入力!$G$20, IF(①基本情報と建物情報の入力!$H38&gt;=1, (DB16+DE16)*$IY16*$IO16/2 + (DH16+DK16)*$IY16*$IO16,"-"),"-")</f>
        <v>-</v>
      </c>
      <c r="KM16" s="108" t="str">
        <f>IF($A16&lt;=①基本情報と建物情報の入力!$G$20, IF(①基本情報と建物情報の入力!$H38&gt;=2, (DC16+DF16)*$IY16*$IO16/2 + (DI16+DL16)*$IY16*$IO16,"-"),"-")</f>
        <v>-</v>
      </c>
      <c r="KN16" s="110" t="str">
        <f>IF($A16&lt;=①基本情報と建物情報の入力!$G$20, IF(①基本情報と建物情報の入力!$H38&gt;=3, (DD16+DG16)*$IY16*$IO16/2 + (DJ16+DM16)*$IY16*$IO16,"-"),"-")</f>
        <v>-</v>
      </c>
      <c r="KO16" s="109" t="str">
        <f>IF($A16&lt;=①基本情報と建物情報の入力!$G$20, IF(①基本情報と建物情報の入力!$H38&gt;=1, ((DN16+DW16)*$IY16 + DQ16*($IY16/2+$IZ16/2) + DT16*($IZ16/2+$IY16/2))*$IP16,"-"),"-")</f>
        <v>-</v>
      </c>
      <c r="KP16" s="108" t="str">
        <f>IF($A16&lt;=①基本情報と建物情報の入力!$G$20, IF(①基本情報と建物情報の入力!$H38&gt;=2, ((DO16+DX16)*$IY16 + DR16*($IY16/2+$IZ16/2) + DU16*($IZ16/2+$IY16/2))*$IP16,"-"),"-")</f>
        <v>-</v>
      </c>
      <c r="KQ16" s="110" t="str">
        <f>IF($A16&lt;=①基本情報と建物情報の入力!$G$20, IF(①基本情報と建物情報の入力!$H38&gt;=3, ((DP16+DY16)*$IY16 + DS16*($IY16/2+$IZ16/2) + DV16*($IZ16/2+$IY16/2))*$IP16,"-"),"-")</f>
        <v>-</v>
      </c>
      <c r="KR16" s="109" t="str">
        <f>IF($A16&lt;=①基本情報と建物情報の入力!$G$20, IF(①基本情報と建物情報の入力!$H38&gt;=1, ((DZ16+EC16)*$IY16+(EF16+EI16)*$IZ16)*$IQ16/2 + ((EL16+EO16+EU16)*$IY16+ER16*$IZ16)*$IQ16,"-"),"-")</f>
        <v>-</v>
      </c>
      <c r="KS16" s="108" t="str">
        <f>IF($A16&lt;=①基本情報と建物情報の入力!$G$20, IF(①基本情報と建物情報の入力!$H38&gt;=2, ((EA16+ED16)*$IY16+(EG16+EJ16)*$IZ16)*$IQ16/2 + ((EM16+EP16+EV16)*$IY16+ES16*$IZ16)*$IQ16,"-"),"-")</f>
        <v>-</v>
      </c>
      <c r="KT16" s="110" t="str">
        <f>IF($A16&lt;=①基本情報と建物情報の入力!$G$20, IF(①基本情報と建物情報の入力!$H38&gt;=3, ((EB16+EE16)*$IY16+(EH16+EK16)*$IZ16)*$IQ16/2 + ((EN16+EQ16+EW16)*$IY16+ET16*$IZ16)*$IQ16,"-"),"-")</f>
        <v>-</v>
      </c>
      <c r="KU16" s="109" t="str">
        <f>IF($A16&lt;=①基本情報と建物情報の入力!$G$20, IF(①基本情報と建物情報の入力!$H38&gt;=1, ((EX16+FA16+FD16+FG16+FP16+FS16)*$IY16 + (FJ16+FM16)*$IZ16)*$IR16/2,"-"),"-")</f>
        <v>-</v>
      </c>
      <c r="KV16" s="108" t="str">
        <f>IF($A16&lt;=①基本情報と建物情報の入力!$G$20, IF(①基本情報と建物情報の入力!$H38&gt;=2, ((EY16+FB16+FE16+FH16+FQ16+FT16)*$IY16 + (FK16+FN16)*$IZ16)*$IR16/2,"-"),"-")</f>
        <v>-</v>
      </c>
      <c r="KW16" s="110" t="str">
        <f>IF($A16&lt;=①基本情報と建物情報の入力!$G$20, IF(①基本情報と建物情報の入力!$H38&gt;=3, ((EZ16+FC16+FF16+FI16+FR16+FU16)*$IY16 + (FL16+FO16)*$IZ16)*$IR16/2,"-"),"-")</f>
        <v>-</v>
      </c>
      <c r="KX16" s="109" t="str">
        <f>IF($A16&lt;=①基本情報と建物情報の入力!$G$20, IF(①基本情報と建物情報の入力!$H38&gt;=1, ((FV16+FY16+GE16)*$IY16 + GB16*$IZ16)*$IS16,"-"),"-")</f>
        <v>-</v>
      </c>
      <c r="KY16" s="108" t="str">
        <f>IF($A16&lt;=①基本情報と建物情報の入力!$G$20, IF(①基本情報と建物情報の入力!$H38&gt;=2, ((FW16+FZ16+GF16)*$IY16 + GC16*$IZ16)*$IS16,"-"),"-")</f>
        <v>-</v>
      </c>
      <c r="KZ16" s="110" t="str">
        <f>IF($A16&lt;=①基本情報と建物情報の入力!$G$20, IF(①基本情報と建物情報の入力!$H38&gt;=3, ((FX16+GA16+GG16)*$IY16 + GD16*$IZ16)*$IS16,"-"),"-")</f>
        <v>-</v>
      </c>
      <c r="LA16" s="109" t="str">
        <f>IF($A16&lt;=①基本情報と建物情報の入力!$G$20, IF(①基本情報と建物情報の入力!$H38&gt;=1, (GH16+GK16+GN16+GQ16)*$IY16*$IT16,"-"),"-")</f>
        <v>-</v>
      </c>
      <c r="LB16" s="108" t="str">
        <f>IF($A16&lt;=①基本情報と建物情報の入力!$G$20, IF(①基本情報と建物情報の入力!$H38&gt;=2, (GI16+GL16+GO16+GR16)*$IY16*$IT16,"-"),"-")</f>
        <v>-</v>
      </c>
      <c r="LC16" s="110" t="str">
        <f>IF($A16&lt;=①基本情報と建物情報の入力!$G$20, IF(①基本情報と建物情報の入力!$H38&gt;=3, (GJ16+GM16+GP16+GS16)*$IY16*$IT16,"-"),"-")</f>
        <v>-</v>
      </c>
      <c r="LD16" s="109" t="str">
        <f>IF($A16&lt;=①基本情報と建物情報の入力!$G$20, IF(①基本情報と建物情報の入力!$H38&gt;=1, (GT16+GW16)*$IY16*$IU16/2,"-"),"-")</f>
        <v>-</v>
      </c>
      <c r="LE16" s="108" t="str">
        <f>IF($A16&lt;=①基本情報と建物情報の入力!$G$20, IF(①基本情報と建物情報の入力!$H38&gt;=2, (GU16+GX16)*$IY16*$IU16/2,"-"),"-")</f>
        <v>-</v>
      </c>
      <c r="LF16" s="110" t="str">
        <f>IF($A16&lt;=①基本情報と建物情報の入力!$G$20, IF(①基本情報と建物情報の入力!$H38&gt;=3, (GV16+GY16)*$IY16*$IU16/2,"-"),"-")</f>
        <v>-</v>
      </c>
      <c r="LG16" s="109" t="str">
        <f>IF($A16&lt;=①基本情報と建物情報の入力!$G$20, IF(①基本情報と建物情報の入力!$H38&gt;=1, (GZ16+HC16)*$JA16*$IV16/2 + (HF16+HI16)*$JA16*$IV16,"-"),"-")</f>
        <v>-</v>
      </c>
      <c r="LH16" s="108" t="str">
        <f>IF($A16&lt;=①基本情報と建物情報の入力!$G$20, IF(①基本情報と建物情報の入力!$H38&gt;=2, (HA16+HD16)*$JA16*$IV16/2 + (HG16+HJ16)*$JA16*$IV16,"-"),"-")</f>
        <v>-</v>
      </c>
      <c r="LI16" s="110" t="str">
        <f>IF($A16&lt;=①基本情報と建物情報の入力!$G$20, IF(①基本情報と建物情報の入力!$H38&gt;=3, (HB16+HE16)*$JA16*$IV16/2 + (HH16+HK16)*$JA16*$IV16,"-"),"-")</f>
        <v>-</v>
      </c>
      <c r="LJ16" s="109" t="str">
        <f>IF($A16&lt;=①基本情報と建物情報の入力!$G$20, IF(①基本情報と建物情報の入力!$H38&gt;=1, (HL16+HO16)*$IY16*$IW16/2 + (HR16+HU16)*$IY16*$IW16,"-"),"-")</f>
        <v>-</v>
      </c>
      <c r="LK16" s="108" t="str">
        <f>IF($A16&lt;=①基本情報と建物情報の入力!$G$20, IF(①基本情報と建物情報の入力!$H38&gt;=2, (HM16+HP16)*$IY16*$IW16/2 + (HS16+HV16)*$IY16*$IW16,"-"),"-")</f>
        <v>-</v>
      </c>
      <c r="LL16" s="110" t="str">
        <f>IF($A16&lt;=①基本情報と建物情報の入力!$G$20, IF(①基本情報と建物情報の入力!$H38&gt;=3, (HN16+HQ16)*$IY16*$IW16/2 + (HT16+HW16)*$IY16*$IW16,"-"),"-")</f>
        <v>-</v>
      </c>
      <c r="LM16" s="111"/>
      <c r="LN16" s="109" t="str">
        <f>IF($A16&lt;=①基本情報と建物情報の入力!$G$20, IF(①基本情報と建物情報の入力!$H38&gt;=1, SUM(JJ16,JD16,JY16,KB16,JM16,JV16,JG16,JP16,JS16)+SUM(KO16,KF16,LA16,KR16,KL16,KU16,LJ16,KI16,LD16,KX16,LG16),"-"),"-")</f>
        <v>-</v>
      </c>
      <c r="LO16" s="108" t="str">
        <f>IF($A16&lt;=①基本情報と建物情報の入力!$G$20, IF(①基本情報と建物情報の入力!$H38&gt;=2, SUM(JK16,JE16,JZ16,KC16,JN16,JW16,JH16,JQ16,JT16)+SUM(KP16,KG16,LB16,KS16,KM16,KV16,LK16,KJ16,LE16,KY16,LH16),"-"),"-")</f>
        <v>-</v>
      </c>
      <c r="LP16" s="110" t="str">
        <f>IF($A16&lt;=①基本情報と建物情報の入力!$G$20, IF(①基本情報と建物情報の入力!$H38&gt;=3, SUM(JL16,JF16,KA16,KD16,JO16,JX16,JI16,JR16,JU16)+SUM(KQ16,KH16,LC16,KT16,KN16,KW16,LL16,KK16,LF16,KZ16,LI16),"-"),"-")</f>
        <v>-</v>
      </c>
      <c r="LQ16" s="108" t="str">
        <f>IF($A16&lt;=①基本情報と建物情報の入力!$G$20, IF(①基本情報と建物情報の入力!$H38&gt;=1, ROUNDUP(LN16/HY16, 2),"-"),"-")</f>
        <v>-</v>
      </c>
      <c r="LR16" s="108" t="str">
        <f>IF($A16&lt;=①基本情報と建物情報の入力!$G$20, IF(①基本情報と建物情報の入力!$H38&gt;=2, ROUNDUP(LO16/HZ16, 2),"-"),"-")</f>
        <v>-</v>
      </c>
      <c r="LS16" s="108" t="str">
        <f>IF($A16&lt;=①基本情報と建物情報の入力!$G$20, IF(①基本情報と建物情報の入力!$H38&gt;=3, ROUNDUP(LP16/IA16, 2),"-"),"-")</f>
        <v>-</v>
      </c>
      <c r="LT16" s="111"/>
      <c r="LU16" s="108" t="str">
        <f>IF($A16&lt;=①基本情報と建物情報の入力!$G$20, 0.51,"-")</f>
        <v>-</v>
      </c>
      <c r="LV16" s="108" t="str">
        <f>IF($A16&lt;=①基本情報と建物情報の入力!$G$20, IF(①基本情報と建物情報の入力!$H38&gt;=1, ①基本情報と建物情報の入力!$H$68,"-"),"-")</f>
        <v>-</v>
      </c>
      <c r="LW16" s="111"/>
      <c r="LX16" s="225" t="str">
        <f>IF($A16&lt;=①基本情報と建物情報の入力!$G$20, 0.034*1*IC16, "-")</f>
        <v>-</v>
      </c>
      <c r="LY16" s="220" t="str">
        <f>IF($A16&lt;=①基本情報と建物情報の入力!$G$20, 0.034*1*IH16, "-")</f>
        <v>-</v>
      </c>
      <c r="LZ16" s="220" t="str">
        <f>IF($A16&lt;=①基本情報と建物情報の入力!$G$20, IF(①基本情報と建物情報の入力!$H38&gt;=1, $LU16*$LV16,"-"),"-")</f>
        <v>-</v>
      </c>
      <c r="MA16" s="220" t="str">
        <f>IF($A16&lt;=①基本情報と建物情報の入力!$G$20, IF(①基本情報と建物情報の入力!$H38&gt;=1, $LU16*$LV16,"-"),"-")</f>
        <v>-</v>
      </c>
      <c r="MB16" s="220" t="str">
        <f>IF($A16&lt;=①基本情報と建物情報の入力!$G$20, IF(①基本情報と建物情報の入力!$H38&gt;=1, $LU16*$LV16,"-"),"-")</f>
        <v>-</v>
      </c>
      <c r="MC16" s="220" t="str">
        <f>IF($A16&lt;=①基本情報と建物情報の入力!$G$20, IF(①基本情報と建物情報の入力!$H38&gt;=1, $LU16*$LV16,"-"),"-")</f>
        <v>-</v>
      </c>
      <c r="MD16" s="220" t="str">
        <f>IF($A16&lt;=①基本情報と建物情報の入力!$G$20, 0.034*1*IK16, "-")</f>
        <v>-</v>
      </c>
      <c r="ME16" s="220" t="str">
        <f>IF($A16&lt;=①基本情報と建物情報の入力!$G$20, 0.034*1*IE16, "-")</f>
        <v>-</v>
      </c>
      <c r="MF16" s="111"/>
      <c r="MG16" s="220" t="str">
        <f>IF($A16&lt;=①基本情報と建物情報の入力!$G$20, 0.034*1*IM16, "-")</f>
        <v>-</v>
      </c>
      <c r="MH16" s="220" t="str">
        <f>IF($A16&lt;=①基本情報と建物情報の入力!$G$20, 0.034*1*IN16, "-")</f>
        <v>-</v>
      </c>
      <c r="MI16" s="220" t="str">
        <f>IF($A16&lt;=①基本情報と建物情報の入力!$G$20, 0.034*1*IO16, "-")</f>
        <v>-</v>
      </c>
      <c r="MJ16" s="220" t="str">
        <f>IF($A16&lt;=①基本情報と建物情報の入力!$G$20, 0.034*1*IP16, "-")</f>
        <v>-</v>
      </c>
      <c r="MK16" s="220" t="str">
        <f>IF($A16&lt;=①基本情報と建物情報の入力!$G$20, 0.034*1*IQ16, "-")</f>
        <v>-</v>
      </c>
      <c r="ML16" s="220" t="str">
        <f>IF($A16&lt;=①基本情報と建物情報の入力!$G$20, 0.034*1*IR16, "-")</f>
        <v>-</v>
      </c>
      <c r="MM16" s="220" t="str">
        <f>IF($A16&lt;=①基本情報と建物情報の入力!$G$20, 0.034*1*IS16, "-")</f>
        <v>-</v>
      </c>
      <c r="MN16" s="220" t="str">
        <f>IF($A16&lt;=①基本情報と建物情報の入力!$G$20, 0.034*1*IT16, "-")</f>
        <v>-</v>
      </c>
      <c r="MO16" s="220" t="str">
        <f>IF($A16&lt;=①基本情報と建物情報の入力!$G$20, 0.034*1*IU16, "-")</f>
        <v>-</v>
      </c>
      <c r="MP16" s="220" t="str">
        <f>IF($A16&lt;=①基本情報と建物情報の入力!$G$20, 0.034*1*IV16, "-")</f>
        <v>-</v>
      </c>
      <c r="MQ16" s="226" t="str">
        <f>IF($A16&lt;=①基本情報と建物情報の入力!$G$20, 0.034*1*IW16, "-")</f>
        <v>-</v>
      </c>
      <c r="MR16" s="111"/>
      <c r="MS16" s="112" t="str">
        <f>IF($A16&lt;=①基本情報と建物情報の入力!$G$20, INDEX(方位係数!$B$7:$H$16, MATCH(MS$4, 方位係数!$A$7:$A$16,0), MATCH(①基本情報と建物情報の入力!$G$13, 方位係数!$B$6:$I$6,0)),"-")</f>
        <v>-</v>
      </c>
      <c r="MT16" s="112" t="str">
        <f>IF($A16&lt;=①基本情報と建物情報の入力!$G$20, INDEX(方位係数!$B$7:$H$16, MATCH(MT$4, 方位係数!$A$7:$A$16,0), MATCH(①基本情報と建物情報の入力!$G$13, 方位係数!$B$6:$I$6,0)),"-")</f>
        <v>-</v>
      </c>
      <c r="MU16" s="112" t="str">
        <f>IF($A16&lt;=①基本情報と建物情報の入力!$G$20, INDEX(方位係数!$B$7:$H$16, MATCH(MU$4, 方位係数!$A$7:$A$16,0), MATCH(①基本情報と建物情報の入力!$G$13, 方位係数!$B$6:$I$6,0)),"-")</f>
        <v>-</v>
      </c>
      <c r="MV16" s="112" t="str">
        <f>IF($A16&lt;=①基本情報と建物情報の入力!$G$20, INDEX(方位係数!$B$7:$H$16, MATCH(MV$4, 方位係数!$A$7:$A$16,0), MATCH(①基本情報と建物情報の入力!$G$13, 方位係数!$B$6:$I$6,0)),"-")</f>
        <v>-</v>
      </c>
      <c r="MW16" s="112" t="str">
        <f>IF($A16&lt;=①基本情報と建物情報の入力!$G$20, INDEX(方位係数!$B$7:$H$16, MATCH(MW$4, 方位係数!$A$7:$A$16,0), MATCH(①基本情報と建物情報の入力!$G$13, 方位係数!$B$6:$I$6,0)),"-")</f>
        <v>-</v>
      </c>
      <c r="MX16" s="112" t="str">
        <f>IF($A16&lt;=①基本情報と建物情報の入力!$G$20, INDEX(方位係数!$B$7:$H$16, MATCH(MX$4, 方位係数!$A$7:$A$16,0), MATCH(①基本情報と建物情報の入力!$G$13, 方位係数!$B$6:$I$6,0)),"-")</f>
        <v>-</v>
      </c>
      <c r="MY16" s="111"/>
      <c r="MZ16" s="109" t="str">
        <f>IF($A16&lt;=①基本情報と建物情報の入力!$G$20, IF(①基本情報と建物情報の入力!$H38&gt;=1, W16*$MW16*$LX16,"-"),"-")</f>
        <v>-</v>
      </c>
      <c r="NA16" s="108" t="str">
        <f>IF($A16&lt;=①基本情報と建物情報の入力!$G$20, IF(①基本情報と建物情報の入力!$H38&gt;=2, X16*$MW16*$LX16,"-"),"-")</f>
        <v>-</v>
      </c>
      <c r="NB16" s="110" t="str">
        <f>IF($A16&lt;=①基本情報と建物情報の入力!$G$20, IF(①基本情報と建物情報の入力!$H38&gt;=3, Y16*$MW16*$LX16,"-"),"-")</f>
        <v>-</v>
      </c>
      <c r="NC16" s="109" t="str">
        <f>IF($A16&lt;=①基本情報と建物情報の入力!$G$20, IF(①基本情報と建物情報の入力!$H38&gt;=1, (BB16*$MS16+BE16*$MT16+BH16*$MU16+BK16*$MV16)*$LY16,"-"),"-")</f>
        <v>-</v>
      </c>
      <c r="ND16" s="108" t="str">
        <f>IF($A16&lt;=①基本情報と建物情報の入力!$G$20, IF(①基本情報と建物情報の入力!$H38&gt;=2, (BC16*$MS16+BF16*$MT16+BI16*$MU16+BL16*$MV16)*$LY16,"-"),"-")</f>
        <v>-</v>
      </c>
      <c r="NE16" s="110" t="str">
        <f>IF($A16&lt;=①基本情報と建物情報の入力!$G$20, IF(①基本情報と建物情報の入力!$H38&gt;=3, (BD16*$MS16+BG16*$MT16+BJ16*$MU16+BM16*$MV16)*$LY16,"-"),"-")</f>
        <v>-</v>
      </c>
      <c r="NF16" s="109" t="str">
        <f>IF($A16&lt;=①基本情報と建物情報の入力!$G$20, IF(①基本情報と建物情報の入力!$H38&gt;=1, AD16*$MS16*$LZ16+AG16*$MT16*$MA16+AJ16*$MU16*$MB16+AM16*$MV16*$MC16,"-"),"-")</f>
        <v>-</v>
      </c>
      <c r="NG16" s="108" t="str">
        <f>IF($A16&lt;=①基本情報と建物情報の入力!$G$20, IF(①基本情報と建物情報の入力!$H38&gt;=2, AE16*$MS16*$LZ16+AH16*$MT16*$MA16+AK16*$MU16*$MB16+AN16*$MV16*$MC16,"-"),"-")</f>
        <v>-</v>
      </c>
      <c r="NH16" s="110" t="str">
        <f>IF($A16&lt;=①基本情報と建物情報の入力!$G$20, IF(①基本情報と建物情報の入力!$H38&gt;=3, AF16*$MS16*$LZ16+AI16*$MT16*$MA16+AL16*$MU16*$MB16+AO16*$MV16*$MC16,"-"),"-")</f>
        <v>-</v>
      </c>
      <c r="NI16" s="109" t="str">
        <f>IF($A16&lt;=①基本情報と建物情報の入力!$G$20, IF(①基本情報と建物情報の入力!$H38&gt;=1, (AP16*MS16+AS16*MT16+AV16*MU16+AY16*$MV16)*$MD16,"-"),"-")</f>
        <v>-</v>
      </c>
      <c r="NJ16" s="108" t="str">
        <f>IF($A16&lt;=①基本情報と建物情報の入力!$G$20, IF(①基本情報と建物情報の入力!$H38&gt;=2, (AQ16*MS16+AT16*MT16+AW16*MU16+AZ16*$MV16)*$MD16,"-"),"-")</f>
        <v>-</v>
      </c>
      <c r="NK16" s="110" t="str">
        <f>IF($A16&lt;=①基本情報と建物情報の入力!$G$20, IF(①基本情報と建物情報の入力!$H38&gt;=3, (AR16*MS16+AU16*MT16+AX16*MU16+BA16*$MV16)*$MD16,"-"),"-")</f>
        <v>-</v>
      </c>
      <c r="NL16" s="109" t="str">
        <f>IF($A16&lt;=①基本情報と建物情報の入力!$G$20, IF(①基本情報と建物情報の入力!$H38&gt;=1, Z16*$MX16*$ME16,"-"),"-")</f>
        <v>-</v>
      </c>
      <c r="NM16" s="108" t="str">
        <f>IF($A16&lt;=①基本情報と建物情報の入力!$G$20, IF(①基本情報と建物情報の入力!$H38&gt;=2, AA16*$MX16*$ME16,"-"),"-")</f>
        <v>-</v>
      </c>
      <c r="NN16" s="110" t="str">
        <f>IF($A16&lt;=①基本情報と建物情報の入力!$G$20, IF(①基本情報と建物情報の入力!$H38&gt;=3, AB16*$MX16*$ME16,"-"),"-")</f>
        <v>-</v>
      </c>
      <c r="NO16" s="111"/>
      <c r="NP16" s="109" t="str">
        <f>IF($A16&lt;=①基本情報と建物情報の入力!$G$20, IF(①基本情報と建物情報の入力!$H38&gt;=1, (CJ16*($MW16+$MS16)/2+CM16*($MW16+$MT16)/2+CP16*($MW16+$MU16)/2+CS16*($MW16+$MV16)/2)*$MG16,"-"),"-")</f>
        <v>-</v>
      </c>
      <c r="NQ16" s="108" t="str">
        <f>IF($A16&lt;=①基本情報と建物情報の入力!$G$20, IF(①基本情報と建物情報の入力!$H38&gt;=2, (CK16*($MW16+$MS16)/2+CN16*($MW16+$MT16)/2+CQ16*($MW16+$MU16)/2+CT16*($MW16+$MV16)/2)*$MG16,"-"),"-")</f>
        <v>-</v>
      </c>
      <c r="NR16" s="110" t="str">
        <f>IF($A16&lt;=①基本情報と建物情報の入力!$G$20, IF(①基本情報と建物情報の入力!$H38&gt;=3, (CL16*($MW16+$MS16)/2+CO16*($MW16+$MT16)/2+CR16*($MW16+$MU16)/2+CU16*($MW16+$MV16)/2)*$MG16,"-"),"-")</f>
        <v>-</v>
      </c>
      <c r="NS16" s="109" t="str">
        <f>IF($A16&lt;=①基本情報と建物情報の入力!$G$20, IF(①基本情報と建物情報の入力!$H38&gt;=1, (CV16*($MW16+$MS16)/2+CY16*($MW16+$MS16)/2)*$MH16/2,"-"),"-")</f>
        <v>-</v>
      </c>
      <c r="NT16" s="108" t="str">
        <f>IF($A16&lt;=①基本情報と建物情報の入力!$G$20, IF(①基本情報と建物情報の入力!$H38&gt;=2, (CW16*($MW16+$MS16)/2+CZ16*($MW16+$MS16)/2)*$MH16/2,"-"),"-")</f>
        <v>-</v>
      </c>
      <c r="NU16" s="110" t="str">
        <f>IF($A16&lt;=①基本情報と建物情報の入力!$G$20, IF(①基本情報と建物情報の入力!$H38&gt;=3, (CX16*($MW16+$MS16)/2+DA16*($MW16+$MS16)/2)*$MH16/2,"-"),"-")</f>
        <v>-</v>
      </c>
      <c r="NV16" s="109" t="str">
        <f>IF($A16&lt;=①基本情報と建物情報の入力!$G$20, IF(①基本情報と建物情報の入力!$H38&gt;=1, (DB16+DE16)*$MW16*$MI16/2 + (DH16+DK16)*$MW16*$MI16,"-"),"-")</f>
        <v>-</v>
      </c>
      <c r="NW16" s="108" t="str">
        <f>IF($A16&lt;=①基本情報と建物情報の入力!$G$20, IF(①基本情報と建物情報の入力!$H38&gt;=2, (DC16+DF16)*$MW16*$MI16/2 + (DI16+DL16)*$MW16*$MI16,"-"),"-")</f>
        <v>-</v>
      </c>
      <c r="NX16" s="110" t="str">
        <f>IF($A16&lt;=①基本情報と建物情報の入力!$G$20, IF(①基本情報と建物情報の入力!$H38&gt;=3, (DD16+DG16)*$MW16*$MI16/2 + (DJ16+DM16)*$MW16*$MI16,"-"),"-")</f>
        <v>-</v>
      </c>
      <c r="NY16" s="109" t="str">
        <f>IF($A16&lt;=①基本情報と建物情報の入力!$G$20, IF(①基本情報と建物情報の入力!$H38&gt;=1, (DN16*($MS16+$MT16)/2 +DW16*($MV16+$MS16)/2 + DQ16*($MT16+$MU16)/2 + DT16*($MU16+$MV16)/2)*$MJ16,"-"),"-")</f>
        <v>-</v>
      </c>
      <c r="NZ16" s="108" t="str">
        <f>IF($A16&lt;=①基本情報と建物情報の入力!$G$20, IF(①基本情報と建物情報の入力!$H38&gt;=2, (DO16*($MS16+$MT16)/2 +DX16*($MV16+$MS16)/2 + DR16*($MT16+$MU16)/2 + DU16*($MU16+$MV16)/2)*$MJ16,"-"),"-")</f>
        <v>-</v>
      </c>
      <c r="OA16" s="110" t="str">
        <f>IF($A16&lt;=①基本情報と建物情報の入力!$G$20, IF(①基本情報と建物情報の入力!$H38&gt;=3, (DP16*($MS16+$MT16)/2 +DY16*($MV16+$MS16)/2 + DS16*($MT16+$MU16)/2 + DV16*($MU16+$MV16)/2)*$MJ16,"-"),"-")</f>
        <v>-</v>
      </c>
      <c r="OB16" s="109" t="str">
        <f>IF($A16&lt;=①基本情報と建物情報の入力!$G$20, IF(①基本情報と建物情報の入力!$H38&gt;=1, ((DZ16+EC16)*$MS16+(EF16+EI16)*$MU16)*$MK16/2 + (EL16*$MS16+EO16*$MT16+ER16*$MU16+EU16*$MV16)*$MK16,"-"),"-")</f>
        <v>-</v>
      </c>
      <c r="OC16" s="108" t="str">
        <f>IF($A16&lt;=①基本情報と建物情報の入力!$G$20, IF(①基本情報と建物情報の入力!$H38&gt;=2, ((EA16+ED16)*$MS16+(EG16+EJ16)*$MU16)*$MK16/2 + (EM16*$MS16+EP16*$MT16+ES16*$MU16+EV16*$MV16)*$MK16,"-"),"-")</f>
        <v>-</v>
      </c>
      <c r="OD16" s="110" t="str">
        <f>IF($A16&lt;=①基本情報と建物情報の入力!$G$20, IF(①基本情報と建物情報の入力!$H38&gt;=3, ((EB16+EE16)*$MS16+(EH16+EK16)*$MU16)*$MK16/2 + (EN16*$MS16+EQ16*$MT16+ET16*$MU16+EW16*$MV16)*$MK16,"-"),"-")</f>
        <v>-</v>
      </c>
      <c r="OE16" s="109" t="str">
        <f>IF($A16&lt;=①基本情報と建物情報の入力!$G$20, IF(①基本情報と建物情報の入力!$H38&gt;=1, ((EX16+FA16)*$MS16+(FD16+FG16)*$MT16+ (FJ16+FM16)*$MU16 +(FP16+FS16)*$MV16)*$ML16/2,"-"),"-")</f>
        <v>-</v>
      </c>
      <c r="OF16" s="108" t="str">
        <f>IF($A16&lt;=①基本情報と建物情報の入力!$G$20, IF(①基本情報と建物情報の入力!$H38&gt;=2, ((EY16+FB16)*$MS16+(FE16+FH16)*$MT16+ (FK16+FN16)*$MU16 +(FQ16+FT16)*$MV16)*$ML16/2,"-"),"-")</f>
        <v>-</v>
      </c>
      <c r="OG16" s="110" t="str">
        <f>IF($A16&lt;=①基本情報と建物情報の入力!$G$20, IF(①基本情報と建物情報の入力!$H38&gt;=3, ((EZ16+FC16)*$MS16+(FF16+FI16)*$MT16+ (FL16+FO16)*$MU16 +(FR16+FU16)*$MV16)*$ML16/2,"-"),"-")</f>
        <v>-</v>
      </c>
      <c r="OH16" s="108" t="str">
        <f>IF($A16&lt;=①基本情報と建物情報の入力!$G$20, IF(①基本情報と建物情報の入力!$H38&gt;=1, (FV16*$MS16/2+FY16*$MT16/2+GB16*$MU16/2+GE16*$MV16/2)*$MM16,"-"),"-")</f>
        <v>-</v>
      </c>
      <c r="OI16" s="108" t="str">
        <f>IF($A16&lt;=①基本情報と建物情報の入力!$G$20, IF(①基本情報と建物情報の入力!$H38&gt;=2, (FW16*$MS16/2+FZ16*$MT16/2+GC16*$MU16/2+GF16*$MV16/2)*$MM16,"-"),"-")</f>
        <v>-</v>
      </c>
      <c r="OJ16" s="108" t="str">
        <f>IF($A16&lt;=①基本情報と建物情報の入力!$G$20, IF(①基本情報と建物情報の入力!$H38&gt;=3, (FX16*$MS16/2+GA16*$MT16/2+GD16*$MU16/2+GG16*$MV16/2)*$MM16,"-"),"-")</f>
        <v>-</v>
      </c>
      <c r="OK16" s="109" t="str">
        <f>IF($A16&lt;=①基本情報と建物情報の入力!$G$20, IF(①基本情報と建物情報の入力!$H38&gt;=1, (GH16*($MS16+$MX16)/2+GK16*($MT16+$MX16)/2+GN16*($MU16+$MX16)/2+GQ16*($MV16+$MX16)/2)*$MN16,"-"),"-")</f>
        <v>-</v>
      </c>
      <c r="OL16" s="108" t="str">
        <f>IF($A16&lt;=①基本情報と建物情報の入力!$G$20, IF(①基本情報と建物情報の入力!$H38&gt;=2, (GI16*($MS16+$MX16)/2+GL16*($MT16+$MX16)/2+GO16*($MU16+$MX16)/2+GR16*($MV16+$MX16)/2)*$MN16,"-"),"-")</f>
        <v>-</v>
      </c>
      <c r="OM16" s="110" t="str">
        <f>IF($A16&lt;=①基本情報と建物情報の入力!$G$20, IF(①基本情報と建物情報の入力!$H38&gt;=3, (GJ16*($MS16+$MX16)/2+GM16*($MT16+$MX16)/2+GP16*($MU16+$MX16)/2+GS16*($MV16+$MX16)/2)*$MN16,"-"),"-")</f>
        <v>-</v>
      </c>
      <c r="ON16" s="109" t="str">
        <f>IF($A16&lt;=①基本情報と建物情報の入力!$G$20, IF(①基本情報と建物情報の入力!$H38&gt;=1, (GT16+GW16)*($MS16+$MX16)/2*$MO16/2,"-"),"-")</f>
        <v>-</v>
      </c>
      <c r="OO16" s="108" t="str">
        <f>IF($A16&lt;=①基本情報と建物情報の入力!$G$20, IF(①基本情報と建物情報の入力!$H38&gt;=2, (GU16+GX16)*($MS16+$MX16)/2*$MO16/2,"-"),"-")</f>
        <v>-</v>
      </c>
      <c r="OP16" s="110" t="str">
        <f>IF($A16&lt;=①基本情報と建物情報の入力!$G$20, IF(①基本情報と建物情報の入力!$H38&gt;=3, (GV16+GY16)*($MS16+$MX16)/2*$MO16/2,"-"),"-")</f>
        <v>-</v>
      </c>
      <c r="OQ16" s="109" t="str">
        <f>IF($A16&lt;=①基本情報と建物情報の入力!$G$20, IF(①基本情報と建物情報の入力!$H38&gt;=1, (HL16+HO16)*$MX16*$MQ16/2 + (HR16+HU16)*$MX16*$MQ16,"-"),"-")</f>
        <v>-</v>
      </c>
      <c r="OR16" s="108" t="str">
        <f>IF($A16&lt;=①基本情報と建物情報の入力!$G$20, IF(①基本情報と建物情報の入力!$H38&gt;=2, (HM16+HP16)*$MX16*$MQ16/2 + (HS16+HV16)*$MX16*$MQ16,"-"),"-")</f>
        <v>-</v>
      </c>
      <c r="OS16" s="110" t="str">
        <f>IF($A16&lt;=①基本情報と建物情報の入力!$G$20, IF(①基本情報と建物情報の入力!$H38&gt;=3, (HN16+HQ16)*$MX16*$MQ16/2 + (HT16+HW16)*$MX16*$MQ16,"-"),"-")</f>
        <v>-</v>
      </c>
      <c r="OT16" s="108" t="str">
        <f>IF($A16&lt;=①基本情報と建物情報の入力!$G$20, IF(①基本情報と建物情報の入力!$H38&gt;=1, SUM(MZ16,NC16,NF16,NI16,NL16)+SUM(NP16,NS16,NV16,NY16,OB16,OE16,OH16,OK16,ON16,OQ16), "-"), "-")</f>
        <v>-</v>
      </c>
      <c r="OU16" s="108" t="str">
        <f>IF($A16&lt;=①基本情報と建物情報の入力!$G$20, IF(①基本情報と建物情報の入力!$H38&gt;=2, SUM(NA16,ND16,NG16,NJ16,NM16)+SUM(NQ16,NT16,NW16,NZ16,OC16,OF16,OI16,OL16,OO16,OR16), "-"), "-")</f>
        <v>-</v>
      </c>
      <c r="OV16" s="108" t="str">
        <f>IF($A16&lt;=①基本情報と建物情報の入力!$G$20, IF(①基本情報と建物情報の入力!$H38&gt;=3, SUM(NB16,NE16,NH16,NK16,NN16)+SUM(NR16,NU16,NX16,OA16,OD16,OG16,OJ16,OM16,OP16,OS16), "-"), "-")</f>
        <v>-</v>
      </c>
      <c r="OW16" s="113" t="str">
        <f>IF($A16&lt;=①基本情報と建物情報の入力!$G$20, IF(①基本情報と建物情報の入力!$H38&gt;=1, ROUNDUP(OT16/HY16*100, 1),"-"),"-")</f>
        <v>-</v>
      </c>
      <c r="OX16" s="114" t="str">
        <f>IF($A16&lt;=①基本情報と建物情報の入力!$G$20, IF(①基本情報と建物情報の入力!$H38&gt;=2, ROUNDUP(OU16/HZ16*100, 1),"-"),"-")</f>
        <v>-</v>
      </c>
      <c r="OY16" s="114" t="str">
        <f>IF($A16&lt;=①基本情報と建物情報の入力!$G$20, IF(①基本情報と建物情報の入力!$H38&gt;=3, ROUNDUP(OV16/IA16*100, 1),"-"),"-")</f>
        <v>-</v>
      </c>
      <c r="OZ16" s="111"/>
      <c r="PA16" s="225" t="str">
        <f>IF($A16&lt;=①基本情報と建物情報の入力!$G$20, 0.93,"-")</f>
        <v>-</v>
      </c>
      <c r="PB16" s="226" t="str">
        <f>IF($A16&lt;=①基本情報と建物情報の入力!$G$20, IF(①基本情報と建物情報の入力!$H38&gt;=1, ①基本情報と建物情報の入力!$H$69,"-"),"-")</f>
        <v>-</v>
      </c>
      <c r="PC16" s="220" t="str">
        <f>IF($A16&lt;=①基本情報と建物情報の入力!$G$20, 0.034*1*IC16, "-")</f>
        <v>-</v>
      </c>
      <c r="PD16" s="220" t="str">
        <f>IF($A16&lt;=①基本情報と建物情報の入力!$G$20, 0.034*1*IH16, "-")</f>
        <v>-</v>
      </c>
      <c r="PE16" s="220" t="str">
        <f>IF($A16&lt;=①基本情報と建物情報の入力!$G$20, IF(①基本情報と建物情報の入力!$H38&gt;=1, $PA16*$PB16,"-"),"-")</f>
        <v>-</v>
      </c>
      <c r="PF16" s="220" t="str">
        <f>IF($A16&lt;=①基本情報と建物情報の入力!$G$20, IF(①基本情報と建物情報の入力!$H38&gt;=1, $PA16*$PB16,"-"),"-")</f>
        <v>-</v>
      </c>
      <c r="PG16" s="220" t="str">
        <f>IF($A16&lt;=①基本情報と建物情報の入力!$G$20, IF(①基本情報と建物情報の入力!$H38&gt;=1, $PA16*$PB16,"-"),"-")</f>
        <v>-</v>
      </c>
      <c r="PH16" s="220" t="str">
        <f>IF($A16&lt;=①基本情報と建物情報の入力!$G$20, IF(①基本情報と建物情報の入力!$H38&gt;=1, $PA16*$PB16,"-"),"-")</f>
        <v>-</v>
      </c>
      <c r="PI16" s="220" t="str">
        <f>IF($A16&lt;=①基本情報と建物情報の入力!$G$20, 0.034*1*IK16, "-")</f>
        <v>-</v>
      </c>
      <c r="PJ16" s="220" t="str">
        <f>IF($A16&lt;=①基本情報と建物情報の入力!$G$20, 0.034*1*IE16, "-")</f>
        <v>-</v>
      </c>
      <c r="PK16" s="111"/>
      <c r="PL16" s="220" t="str">
        <f>IF($A16&lt;=①基本情報と建物情報の入力!$G$20, 0.034*1*IM16, "-")</f>
        <v>-</v>
      </c>
      <c r="PM16" s="220" t="str">
        <f>IF($A16&lt;=①基本情報と建物情報の入力!$G$20, 0.034*1*IN16, "-")</f>
        <v>-</v>
      </c>
      <c r="PN16" s="220" t="str">
        <f>IF($A16&lt;=①基本情報と建物情報の入力!$G$20, 0.034*1*IO16, "-")</f>
        <v>-</v>
      </c>
      <c r="PO16" s="220" t="str">
        <f>IF($A16&lt;=①基本情報と建物情報の入力!$G$20, 0.034*1*IP16, "-")</f>
        <v>-</v>
      </c>
      <c r="PP16" s="220" t="str">
        <f>IF($A16&lt;=①基本情報と建物情報の入力!$G$20, 0.034*1*IQ16, "-")</f>
        <v>-</v>
      </c>
      <c r="PQ16" s="220" t="str">
        <f>IF($A16&lt;=①基本情報と建物情報の入力!$G$20, 0.034*1*IR16, "-")</f>
        <v>-</v>
      </c>
      <c r="PR16" s="220" t="str">
        <f>IF($A16&lt;=①基本情報と建物情報の入力!$G$20, 0.034*1*IS16, "-")</f>
        <v>-</v>
      </c>
      <c r="PS16" s="220" t="str">
        <f>IF($A16&lt;=①基本情報と建物情報の入力!$G$20, 0.034*1*IT16, "-")</f>
        <v>-</v>
      </c>
      <c r="PT16" s="220" t="str">
        <f>IF($A16&lt;=①基本情報と建物情報の入力!$G$20, 0.034*1*IU16, "-")</f>
        <v>-</v>
      </c>
      <c r="PU16" s="220" t="str">
        <f>IF($A16&lt;=①基本情報と建物情報の入力!$G$20, 0.034*1*IV16, "-")</f>
        <v>-</v>
      </c>
      <c r="PV16" s="220" t="str">
        <f>IF($A16&lt;=①基本情報と建物情報の入力!$G$20, 0.034*1*IW16, "-")</f>
        <v>-</v>
      </c>
      <c r="PW16" s="111"/>
      <c r="PX16" s="115" t="str">
        <f>IF($A16&lt;=①基本情報と建物情報の入力!$G$20, INDEX(方位係数!$B$21:$I$30, MATCH(PX$4, 方位係数!$A$21:$A$30,0), MATCH(①基本情報と建物情報の入力!$G$13, 方位係数!$B$20:$I$20,0)),"-")</f>
        <v>-</v>
      </c>
      <c r="PY16" s="112" t="str">
        <f>IF($A16&lt;=①基本情報と建物情報の入力!$G$20, INDEX(方位係数!$B$21:$I$30, MATCH(PY$4, 方位係数!$A$21:$A$30,0), MATCH(①基本情報と建物情報の入力!$G$13, 方位係数!$B$20:$I$20,0)),"-")</f>
        <v>-</v>
      </c>
      <c r="PZ16" s="112" t="str">
        <f>IF($A16&lt;=①基本情報と建物情報の入力!$G$20, INDEX(方位係数!$B$21:$I$30, MATCH(PZ$4, 方位係数!$A$21:$A$30,0), MATCH(①基本情報と建物情報の入力!$G$13, 方位係数!$B$20:$I$20,0)),"-")</f>
        <v>-</v>
      </c>
      <c r="QA16" s="112" t="str">
        <f>IF($A16&lt;=①基本情報と建物情報の入力!$G$20, INDEX(方位係数!$B$21:$I$30, MATCH(QA$4, 方位係数!$A$21:$A$30,0), MATCH(①基本情報と建物情報の入力!$G$13, 方位係数!$B$20:$I$20,0)),"-")</f>
        <v>-</v>
      </c>
      <c r="QB16" s="112" t="str">
        <f>IF($A16&lt;=①基本情報と建物情報の入力!$G$20, INDEX(方位係数!$B$21:$I$30, MATCH(QB$4, 方位係数!$A$21:$A$30,0), MATCH(①基本情報と建物情報の入力!$G$13, 方位係数!$B$20:$I$20,0)),"-")</f>
        <v>-</v>
      </c>
      <c r="QC16" s="112" t="str">
        <f>IF($A16&lt;=①基本情報と建物情報の入力!$G$20, INDEX(方位係数!$B$21:$I$30, MATCH(QC$4, 方位係数!$A$21:$A$30,0), MATCH(①基本情報と建物情報の入力!$G$13, 方位係数!$B$20:$I$20,0)),"-")</f>
        <v>-</v>
      </c>
      <c r="QD16" s="111"/>
      <c r="QE16" s="225" t="str">
        <f>IF($A16&lt;=①基本情報と建物情報の入力!$G$20, IF(①基本情報と建物情報の入力!$H38&gt;=1, W16*$QB16*$PC16,"-"),"-")</f>
        <v>-</v>
      </c>
      <c r="QF16" s="220" t="str">
        <f>IF($A16&lt;=①基本情報と建物情報の入力!$G$20, IF(①基本情報と建物情報の入力!$H38&gt;=2, X16*$QB16*$PC16,"-"),"-")</f>
        <v>-</v>
      </c>
      <c r="QG16" s="220" t="str">
        <f>IF($A16&lt;=①基本情報と建物情報の入力!$G$20, IF(①基本情報と建物情報の入力!$H38&gt;=3, Y16*$QB16*$PC16,"-"),"-")</f>
        <v>-</v>
      </c>
      <c r="QH16" s="225" t="str">
        <f>IF($A16&lt;=①基本情報と建物情報の入力!$G$20, IF(①基本情報と建物情報の入力!$H38&gt;=1, (BB16*$PX16+BE16*$PY16+BH16*$PZ16+BK16*$QA16)*$PD16,"-"),"-")</f>
        <v>-</v>
      </c>
      <c r="QI16" s="220" t="str">
        <f>IF($A16&lt;=①基本情報と建物情報の入力!$G$20, IF(①基本情報と建物情報の入力!$H38&gt;=2, (BC16*$PX16+BF16*$PY16+BI16*$PZ16+BL16*$QA16)*$PD16,"-"),"-")</f>
        <v>-</v>
      </c>
      <c r="QJ16" s="226" t="str">
        <f>IF($A16&lt;=①基本情報と建物情報の入力!$G$20, IF(①基本情報と建物情報の入力!$H38&gt;=3, (BD16*$PX16+BG16*$PY16+BJ16*$PZ16+BM16*$QA16)*$PD16,"-"),"-")</f>
        <v>-</v>
      </c>
      <c r="QK16" s="225" t="str">
        <f>IF($A16&lt;=①基本情報と建物情報の入力!$G$20, IF(①基本情報と建物情報の入力!$H38&gt;=1, AD16*$PX16*$PE16+AG16*$PY16*$PF16+AJ16*$PZ16*$PG16+AM16*$QA16*$PH16,"-"),"-")</f>
        <v>-</v>
      </c>
      <c r="QL16" s="220" t="str">
        <f>IF($A16&lt;=①基本情報と建物情報の入力!$G$20, IF(①基本情報と建物情報の入力!$H38&gt;=2, AE16*$PX16*$PE16+AH16*$PY16*$PF16+AK16*$PZ16*$PG16+AN16*$QA16*$PH16,"-"),"-")</f>
        <v>-</v>
      </c>
      <c r="QM16" s="226" t="str">
        <f>IF($A16&lt;=①基本情報と建物情報の入力!$G$20, IF(①基本情報と建物情報の入力!$H38&gt;=3, AF16*$PX16*$PE16+AI16*$PY16*$PF16+AL16*$PZ16*$PG16+AO16*$QA16*$PH16,"-"),"-")</f>
        <v>-</v>
      </c>
      <c r="QN16" s="225" t="str">
        <f>IF($A16&lt;=①基本情報と建物情報の入力!$G$20, IF(①基本情報と建物情報の入力!$H38&gt;=1, (AP16*PX16+AS16*PY16+AV16*PZ16+AY16*$QA16)*$PI16,"-"),"-")</f>
        <v>-</v>
      </c>
      <c r="QO16" s="220" t="str">
        <f>IF($A16&lt;=①基本情報と建物情報の入力!$G$20, IF(①基本情報と建物情報の入力!$H38&gt;=2, (AQ16*PX16+AT16*PY16+AW16*PZ16+AZ16*$QA16)*$PI16,"-"),"-")</f>
        <v>-</v>
      </c>
      <c r="QP16" s="226" t="str">
        <f>IF($A16&lt;=①基本情報と建物情報の入力!$G$20, IF(①基本情報と建物情報の入力!$H38&gt;=3, (AR16*PX16+AU16*PY16+AX16*PZ16+BA16*$QA16)*$PI16,"-"),"-")</f>
        <v>-</v>
      </c>
      <c r="QQ16" s="225" t="str">
        <f>IF($A16&lt;=①基本情報と建物情報の入力!$G$20, IF(①基本情報と建物情報の入力!$H38&gt;=1, Z16*$QC16*$PJ16,"-"),"-")</f>
        <v>-</v>
      </c>
      <c r="QR16" s="220" t="str">
        <f>IF($A16&lt;=①基本情報と建物情報の入力!$G$20, IF(①基本情報と建物情報の入力!$H38&gt;=2, AA16*$QC16*$PJ16,"-"),"-")</f>
        <v>-</v>
      </c>
      <c r="QS16" s="226" t="str">
        <f>IF($A16&lt;=①基本情報と建物情報の入力!$G$20, IF(①基本情報と建物情報の入力!$H38&gt;=3, AB16*$QC16*$PJ16,"-"),"-")</f>
        <v>-</v>
      </c>
      <c r="QT16" s="111"/>
      <c r="QU16" s="225" t="str">
        <f>IF($A16&lt;=①基本情報と建物情報の入力!$G$20, IF(①基本情報と建物情報の入力!$H38&gt;=1, (CJ16*($QB16+$PX16)/2+CM16*($QB16+$PY16)/2+CP16*($QB16+$PZ16)/2+CS16*($QB16+$QA16)/2)*$PL16,"-"),"-")</f>
        <v>-</v>
      </c>
      <c r="QV16" s="220" t="str">
        <f>IF($A16&lt;=①基本情報と建物情報の入力!$G$20, IF(①基本情報と建物情報の入力!$H38&gt;=2, (CK16*($QB16+$PX16)/2+CN16*($QB16+$PY16)/2+CQ16*($QB16+$PZ16)/2+CT16*($QB16+$QA16)/2)*$PL16,"-"),"-")</f>
        <v>-</v>
      </c>
      <c r="QW16" s="226" t="str">
        <f>IF($A16&lt;=①基本情報と建物情報の入力!$G$20, IF(①基本情報と建物情報の入力!$H38&gt;=3, (CL16*($QB16+$PX16)/2+CO16*($QB16+$PY16)/2+CR16*($QB16+$PZ16)/2+CU16*($QB16+$QA16)/2)*$PL16,"-"),"-")</f>
        <v>-</v>
      </c>
      <c r="QX16" s="225" t="str">
        <f>IF($A16&lt;=①基本情報と建物情報の入力!$G$20, IF(①基本情報と建物情報の入力!$H38&gt;=1, (CV16*($QB16+$PX16)/2+CY16*($QB16+$PX16)/2)*$PM16/2,"-"),"-")</f>
        <v>-</v>
      </c>
      <c r="QY16" s="220" t="str">
        <f>IF($A16&lt;=①基本情報と建物情報の入力!$G$20, IF(①基本情報と建物情報の入力!$H38&gt;=2, (CW16*($QB16+$PX16)/2+CZ16*($QB16+$PX16)/2)*$PM16/2,"-"),"-")</f>
        <v>-</v>
      </c>
      <c r="QZ16" s="226" t="str">
        <f>IF($A16&lt;=①基本情報と建物情報の入力!$G$20, IF(①基本情報と建物情報の入力!$H38&gt;=3, (CX16*($QB16+$PX16)/2+DA16*($QB16+$PX16)/2)*$PM16/2,"-"),"-")</f>
        <v>-</v>
      </c>
      <c r="RA16" s="225" t="str">
        <f>IF($A16&lt;=①基本情報と建物情報の入力!$G$20, IF(①基本情報と建物情報の入力!$H38&gt;=1, (DB16+DE16)*$QB16*$PN16/2 + (DH16+DK16)*$QB16*$PN16,"-"),"-")</f>
        <v>-</v>
      </c>
      <c r="RB16" s="220" t="str">
        <f>IF($A16&lt;=①基本情報と建物情報の入力!$G$20, IF(①基本情報と建物情報の入力!$H38&gt;=2, (DC16+DF16)*$QB16*$PN16/2 + (DI16+DL16)*$QB16*$PN16,"-"),"-")</f>
        <v>-</v>
      </c>
      <c r="RC16" s="226" t="str">
        <f>IF($A16&lt;=①基本情報と建物情報の入力!$G$20, IF(①基本情報と建物情報の入力!$H38&gt;=3, (DD16+DG16)*$QB16*$PN16/2 + (DJ16+DM16)*$QB16*$PN16,"-"),"-")</f>
        <v>-</v>
      </c>
      <c r="RD16" s="225" t="str">
        <f>IF($A16&lt;=①基本情報と建物情報の入力!$G$20, IF(①基本情報と建物情報の入力!$H38&gt;=1, (DN16*($PX16+$PY16)/2 +DW16*($QA16+$PX16)/2 + DQ16*($PY16+$PZ16)/2 + DT16*($PZ16+$QA16)/2)*$PO16,"-"),"-")</f>
        <v>-</v>
      </c>
      <c r="RE16" s="220" t="str">
        <f>IF($A16&lt;=①基本情報と建物情報の入力!$G$20, IF(①基本情報と建物情報の入力!$H38&gt;=2, (DO16*($PX16+$PY16)/2 +DX16*($QA16+$PX16)/2 + DR16*($PY16+$PZ16)/2 + DU16*($PZ16+$QA16)/2)*$PO16,"-"),"-")</f>
        <v>-</v>
      </c>
      <c r="RF16" s="226" t="str">
        <f>IF($A16&lt;=①基本情報と建物情報の入力!$G$20, IF(①基本情報と建物情報の入力!$H38&gt;=3, (DP16*($PX16+$PY16)/2 +DY16*($QA16+$PX16)/2 + DS16*($PY16+$PZ16)/2 + DV16*($PZ16+$QA16)/2)*$PO16,"-"),"-")</f>
        <v>-</v>
      </c>
      <c r="RG16" s="225" t="str">
        <f>IF($A16&lt;=①基本情報と建物情報の入力!$G$20, IF(①基本情報と建物情報の入力!$H38&gt;=1, ((DZ16+EC16)*$PX16+(EF16+EI16)*$PZ16)*$PP16/2 + (EL16*$PX16+EO16*$PY16+ER16*$PZ16+EU16*$QA16)*$PP16,"-"),"-")</f>
        <v>-</v>
      </c>
      <c r="RH16" s="220" t="str">
        <f>IF($A16&lt;=①基本情報と建物情報の入力!$G$20, IF(①基本情報と建物情報の入力!$H38&gt;=2, ((EA16+ED16)*$PX16+(EG16+EJ16)*$PZ16)*$PP16/2 + (EM16*$PX16+EP16*$PY16+ES16*$PZ16+EV16*$QA16)*$PP16,"-"),"-")</f>
        <v>-</v>
      </c>
      <c r="RI16" s="226" t="str">
        <f>IF($A16&lt;=①基本情報と建物情報の入力!$G$20, IF(①基本情報と建物情報の入力!$H38&gt;=3, ((EB16+EE16)*$PX16+(EH16+EK16)*$PZ16)*$PP16/2 + (EN16*$PX16+EQ16*$PY16+ET16*$PZ16+EW16*$QA16)*$PP16,"-"),"-")</f>
        <v>-</v>
      </c>
      <c r="RJ16" s="225" t="str">
        <f>IF($A16&lt;=①基本情報と建物情報の入力!$G$20, IF(①基本情報と建物情報の入力!$H38&gt;=1, ((EX16+FA16)*$PX16+(FD16+FG16)*$PY16+ (FJ16+FM16)*$PZ16 +(FP16+FS16)*$QA16)*$PQ16/2,"-"),"-")</f>
        <v>-</v>
      </c>
      <c r="RK16" s="220" t="str">
        <f>IF($A16&lt;=①基本情報と建物情報の入力!$G$20, IF(①基本情報と建物情報の入力!$H38&gt;=2, ((EY16+FB16)*$PX16+(FE16+FH16)*$PY16+ (FK16+FN16)*$PZ16 +(FQ16+FT16)*$QA16)*$PQ16/2,"-"),"-")</f>
        <v>-</v>
      </c>
      <c r="RL16" s="226" t="str">
        <f>IF($A16&lt;=①基本情報と建物情報の入力!$G$20, IF(①基本情報と建物情報の入力!$H38&gt;=3, ((EZ16+FC16)*$PX16+(FF16+FI16)*$PY16+ (FL16+FO16)*$PZ16 +(FR16+FU16)*$QA16)*$PQ16/2,"-"),"-")</f>
        <v>-</v>
      </c>
      <c r="RM16" s="225" t="str">
        <f>IF($A16&lt;=①基本情報と建物情報の入力!$G$20, IF(①基本情報と建物情報の入力!$H38&gt;=1, (FV16*$PX16/2+FY16*$PY16/2+GB16*$PZ16/2+GE16*$QA16/2)*$PR16,"-"),"-")</f>
        <v>-</v>
      </c>
      <c r="RN16" s="220" t="str">
        <f>IF($A16&lt;=①基本情報と建物情報の入力!$G$20, IF(①基本情報と建物情報の入力!$H38&gt;=2, (FW16*$PX16/2+FZ16*$PY16/2+GC16*$PZ16/2+GF16*$QA16/2)*$PR16,"-"),"-")</f>
        <v>-</v>
      </c>
      <c r="RO16" s="226" t="str">
        <f>IF($A16&lt;=①基本情報と建物情報の入力!$G$20, IF(①基本情報と建物情報の入力!$H38&gt;=3, (FX16*$PX16/2+GA16*$PY16/2+GD16*$PZ16/2+GG16*$QA16/2)*$PR16,"-"),"-")</f>
        <v>-</v>
      </c>
      <c r="RP16" s="225" t="str">
        <f>IF($A16&lt;=①基本情報と建物情報の入力!$G$20, IF(①基本情報と建物情報の入力!$H38&gt;=1, (GH16*($PX16+$QC16)/2+GK16*($PY16+$QC16)/2+GN16*($PZ16+$QC16)/2+GQ16*($QA16+$QC16)/2)*$PS16,"-"),"-")</f>
        <v>-</v>
      </c>
      <c r="RQ16" s="220" t="str">
        <f>IF($A16&lt;=①基本情報と建物情報の入力!$G$20, IF(①基本情報と建物情報の入力!$H38&gt;=2, (GI16*($PX16+$QC16)/2+GL16*($PY16+$QC16)/2+GO16*($PZ16+$QC16)/2+GR16*($QA16+$QC16)/2)*$PS16,"-"),"-")</f>
        <v>-</v>
      </c>
      <c r="RR16" s="226" t="str">
        <f>IF($A16&lt;=①基本情報と建物情報の入力!$G$20, IF(①基本情報と建物情報の入力!$H38&gt;=3, (GJ16*($PX16+$QC16)/2+GM16*($PY16+$QC16)/2+GP16*($PZ16+$QC16)/2+GS16*($QA16+$QC16)/2)*$PS16,"-"),"-")</f>
        <v>-</v>
      </c>
      <c r="RS16" s="225" t="str">
        <f>IF($A16&lt;=①基本情報と建物情報の入力!$G$20, IF(①基本情報と建物情報の入力!$H38&gt;=1, (GT16+GW16)*($PX16+$QC16)/2*$PT16/2,"-"),"-")</f>
        <v>-</v>
      </c>
      <c r="RT16" s="220" t="str">
        <f>IF($A16&lt;=①基本情報と建物情報の入力!$G$20, IF(①基本情報と建物情報の入力!$H38&gt;=2, (GU16+GX16)*($PX16+$QC16)/2*$PT16/2,"-"),"-")</f>
        <v>-</v>
      </c>
      <c r="RU16" s="226" t="str">
        <f>IF($A16&lt;=①基本情報と建物情報の入力!$G$20, IF(①基本情報と建物情報の入力!$H38&gt;=3, (GV16+GY16)*($PX16+$QC16)/2*$PT16/2,"-"),"-")</f>
        <v>-</v>
      </c>
      <c r="RV16" s="225" t="str">
        <f>IF($A16&lt;=①基本情報と建物情報の入力!$G$20, IF(①基本情報と建物情報の入力!$H38&gt;=1, (HL16+HO16)*$QC16*$PV16/2 + (HR16+HU16)*$QC16*$PV16,"-"),"-")</f>
        <v>-</v>
      </c>
      <c r="RW16" s="220" t="str">
        <f>IF($A16&lt;=①基本情報と建物情報の入力!$G$20, IF(①基本情報と建物情報の入力!$H38&gt;=2, (HM16+HP16)*$QC16*$PV16/2 + (HS16+HV16)*$QC16*$PV16,"-"),"-")</f>
        <v>-</v>
      </c>
      <c r="RX16" s="226" t="str">
        <f>IF($A16&lt;=①基本情報と建物情報の入力!$G$20, IF(①基本情報と建物情報の入力!$H38&gt;=3, (HN16+HQ16)*$QC16*$PV16/2 + (HT16+HW16)*$QC16*$PV16,"-"),"-")</f>
        <v>-</v>
      </c>
      <c r="RY16" s="108" t="str">
        <f>IF($A16&lt;=①基本情報と建物情報の入力!$G$20, IF(①基本情報と建物情報の入力!$H38&gt;=1, SUM(QE16,QH16,QK16,QN16,QQ16)+SUM(QU16,QX16,RA16,RD16,RG16,RJ16,RM16,RP16,RS16,RV16), "-"), "-")</f>
        <v>-</v>
      </c>
      <c r="RZ16" s="108" t="str">
        <f>IF($A16&lt;=①基本情報と建物情報の入力!$G$20, IF(①基本情報と建物情報の入力!$H38&gt;=2, SUM(QF16,QI16,QL16,QO16,QR16)+SUM(QV16,QY16,RB16,RE16,RH16,RK16,RN16,RQ16,RT16,RW16), "-"), "-")</f>
        <v>-</v>
      </c>
      <c r="SA16" s="108" t="str">
        <f>IF($A16&lt;=①基本情報と建物情報の入力!$G$20, IF(①基本情報と建物情報の入力!$H38&gt;=3, SUM(QG16,QJ16,QM16,QP16,QS16)+SUM(QW16,QZ16,RC16,RF16,RI16,RL16,RO16,RR16,RU16,RX16), "-"), "-")</f>
        <v>-</v>
      </c>
      <c r="SB16" s="113" t="str">
        <f>IF($A16&lt;=①基本情報と建物情報の入力!$G$20, IF(①基本情報と建物情報の入力!$H38&gt;=1, ROUNDUP(RY16/HY16*100,1),"-"),"-")</f>
        <v>-</v>
      </c>
      <c r="SC16" s="114" t="str">
        <f>IF($A16&lt;=①基本情報と建物情報の入力!$G$20, IF(①基本情報と建物情報の入力!$H38&gt;=2,ROUNDUP(RZ16/HZ16*100,1),"-"),"-")</f>
        <v>-</v>
      </c>
      <c r="SD16" s="116" t="str">
        <f>IF($A16&lt;=①基本情報と建物情報の入力!$G$20, IF(①基本情報と建物情報の入力!$H38&gt;=3, ROUNDUP(SA16/IA16*100,1),"-"),"-")</f>
        <v>-</v>
      </c>
      <c r="SE16" s="111"/>
      <c r="SF16" s="135" t="str">
        <f>IF($A16&lt;=①基本情報と建物情報の入力!$G$20, IF(①基本情報と建物情報の入力!$H38&gt;=1, 1,"-"), "-")</f>
        <v>-</v>
      </c>
      <c r="SG16" s="136" t="str">
        <f>IF($A16&lt;=①基本情報と建物情報の入力!$G$20, IF(①基本情報と建物情報の入力!$H38&gt;=2, 1,"-"), "-")</f>
        <v>-</v>
      </c>
      <c r="SH16" s="137" t="str">
        <f>IF($A16&lt;=①基本情報と建物情報の入力!$G$20, IF(①基本情報と建物情報の入力!$H38&gt;=3, ①基本情報と建物情報の入力!$H38-2,"-"), "-")</f>
        <v>-</v>
      </c>
      <c r="SI16" s="109" t="str">
        <f>IF($A16&lt;=①基本情報と建物情報の入力!$G$20, IF(①基本情報と建物情報の入力!$H38&gt;=1, HY16*SF16, "-"),"-")</f>
        <v>-</v>
      </c>
      <c r="SJ16" s="108" t="str">
        <f>IF($A16&lt;=①基本情報と建物情報の入力!$G$20, IF(①基本情報と建物情報の入力!$H38&gt;=2, HZ16*SG16, "-"),"-")</f>
        <v>-</v>
      </c>
      <c r="SK16" s="110" t="str">
        <f>IF($A16&lt;=①基本情報と建物情報の入力!$G$20, IF(①基本情報と建物情報の入力!$H38&gt;=3, IA16*SH16, "-"),"-")</f>
        <v>-</v>
      </c>
      <c r="SL16" s="109" t="str">
        <f>IF($A16&lt;=①基本情報と建物情報の入力!$G$20, IF(①基本情報と建物情報の入力!$H38&gt;=1,  LN16*SF16, "-"),"-")</f>
        <v>-</v>
      </c>
      <c r="SM16" s="108" t="str">
        <f>IF($A16&lt;=①基本情報と建物情報の入力!$G$20, IF(①基本情報と建物情報の入力!$H38&gt;=2,  LO16*SG16, "-"),"-")</f>
        <v>-</v>
      </c>
      <c r="SN16" s="110" t="str">
        <f>IF($A16&lt;=①基本情報と建物情報の入力!$G$20, IF(①基本情報と建物情報の入力!$H38&gt;=3,  LP16*SH16, "-"),"-")</f>
        <v>-</v>
      </c>
      <c r="SO16" s="109" t="str">
        <f>IF($A16&lt;=①基本情報と建物情報の入力!$G$20, IF(①基本情報と建物情報の入力!$H38&gt;=1,  RY16*SF16, "-"),"-")</f>
        <v>-</v>
      </c>
      <c r="SP16" s="108" t="str">
        <f>IF($A16&lt;=①基本情報と建物情報の入力!$G$20, IF(①基本情報と建物情報の入力!$H38&gt;=2,  RZ16*SG16, "-"),"-")</f>
        <v>-</v>
      </c>
      <c r="SQ16" s="110" t="str">
        <f>IF($A16&lt;=①基本情報と建物情報の入力!$G$20, IF(①基本情報と建物情報の入力!$H38&gt;=3,  SA16*SH16, "-"),"-")</f>
        <v>-</v>
      </c>
      <c r="SR16" s="117"/>
      <c r="SS16" s="117"/>
      <c r="ST16" s="111"/>
      <c r="SU16" s="135" t="str">
        <f>IF($A16&lt;=①基本情報と建物情報の入力!$G$20,IF(①基本情報と建物情報の入力!$H38&gt;=1,③一次エネルギー消費量の計算結果!E42-③一次エネルギー消費量の計算結果!F42,"-"),"-")</f>
        <v>-</v>
      </c>
      <c r="SV16" s="136" t="str">
        <f>IF($A16&lt;=①基本情報と建物情報の入力!$G$20,IF(①基本情報と建物情報の入力!$H38&gt;=2,③一次エネルギー消費量の計算結果!E43-③一次エネルギー消費量の計算結果!F43,"-"),"-")</f>
        <v>-</v>
      </c>
      <c r="SW16" s="137" t="str">
        <f>IF($A16&lt;=①基本情報と建物情報の入力!$G$20,IF(①基本情報と建物情報の入力!$H38&gt;=3,③一次エネルギー消費量の計算結果!E44-③一次エネルギー消費量の計算結果!F44,"-"),"-")</f>
        <v>-</v>
      </c>
      <c r="SX16" s="135" t="str">
        <f>IF($A16&lt;=①基本情報と建物情報の入力!$G$20,IF(①基本情報と建物情報の入力!$H38&gt;=1,③一次エネルギー消費量の計算結果!G42-③一次エネルギー消費量の計算結果!H42,"-"),"-")</f>
        <v>-</v>
      </c>
      <c r="SY16" s="136" t="str">
        <f>IF($A16&lt;=①基本情報と建物情報の入力!$G$20,IF(①基本情報と建物情報の入力!$H38&gt;=2,③一次エネルギー消費量の計算結果!G43-③一次エネルギー消費量の計算結果!H43,"-"),"-")</f>
        <v>-</v>
      </c>
      <c r="SZ16" s="137" t="str">
        <f>IF($A16&lt;=①基本情報と建物情報の入力!$G$20,IF(①基本情報と建物情報の入力!$H38&gt;=3,③一次エネルギー消費量の計算結果!G44-③一次エネルギー消費量の計算結果!H44,"-"),"-")</f>
        <v>-</v>
      </c>
      <c r="TA16" s="135" t="str">
        <f>IF($A16&lt;=①基本情報と建物情報の入力!$G$20, IF(①基本情報と建物情報の入力!$H38&gt;=1,SU16*SF16,"-"), "-")</f>
        <v>-</v>
      </c>
      <c r="TB16" s="136" t="str">
        <f>IF($A16&lt;=①基本情報と建物情報の入力!$G$20, IF(①基本情報と建物情報の入力!$H38&gt;=2,SV16*SG16,"-"), "-")</f>
        <v>-</v>
      </c>
      <c r="TC16" s="137" t="str">
        <f>IF($A16&lt;=①基本情報と建物情報の入力!$G$20, IF(①基本情報と建物情報の入力!$H38&gt;=3,SW16*SH16,"-"), "-")</f>
        <v>-</v>
      </c>
      <c r="TD16" s="135" t="str">
        <f>IF($A16&lt;=①基本情報と建物情報の入力!$G$20, IF(①基本情報と建物情報の入力!$H38&gt;=1,SX16*SF16,"-"), "-")</f>
        <v>-</v>
      </c>
      <c r="TE16" s="136" t="str">
        <f>IF($A16&lt;=①基本情報と建物情報の入力!$G$20, IF(①基本情報と建物情報の入力!$H38&gt;=2,SY16*SG16,"-"), "-")</f>
        <v>-</v>
      </c>
      <c r="TF16" s="136" t="str">
        <f>IF($A16&lt;=①基本情報と建物情報の入力!$G$20, IF(①基本情報と建物情報の入力!$H38&gt;=3,SZ16*SH16,"-"), "-")</f>
        <v>-</v>
      </c>
      <c r="TG16" s="117"/>
      <c r="TH16" s="117"/>
    </row>
    <row r="17" spans="1:528" s="16" customFormat="1" x14ac:dyDescent="0.45">
      <c r="A17" s="94">
        <f t="shared" si="0"/>
        <v>11</v>
      </c>
      <c r="B17" s="95" t="s">
        <v>65</v>
      </c>
      <c r="C17" s="96" t="str">
        <f>IF(A17&lt;=①基本情報と建物情報の入力!$G$20, ①基本情報と建物情報の入力!$G$19/①基本情報と建物情報の入力!$G$20, "-")</f>
        <v>-</v>
      </c>
      <c r="D17" s="96" t="str">
        <f>IF(A17&lt;=①基本情報と建物情報の入力!$G$20, IF(①基本情報と建物情報の入力!H39&gt;=1, (①基本情報と建物情報の入力!$D39+SQRT(①基本情報と建物情報の入力!$D39^2-16*①基本情報と建物情報の入力!$C39))/4, "-"), "-")</f>
        <v>-</v>
      </c>
      <c r="E17" s="96" t="str">
        <f>IF(A17&lt;=①基本情報と建物情報の入力!$G$20, IF(①基本情報と建物情報の入力!H39&gt;=1, (①基本情報と建物情報の入力!$D39-SQRT(①基本情報と建物情報の入力!$D39^2-16*①基本情報と建物情報の入力!$C39))/4, "-"), "-")</f>
        <v>-</v>
      </c>
      <c r="F17" s="96" t="str">
        <f>IF(A17&lt;=①基本情報と建物情報の入力!$G$20, IF(①基本情報と建物情報の入力!H39&gt;=1, IF(A17=①基本情報と建物情報の入力!$G$20, ①基本情報と建物情報の入力!$C39, ①基本情報と建物情報の入力!G39), "-"), "-")</f>
        <v>-</v>
      </c>
      <c r="G17" s="96" t="str">
        <f>IF(A17&lt;=①基本情報と建物情報の入力!$G$20, IF(①基本情報と建物情報の入力!H39&gt;=1, IF(A17=1, 0, ①基本情報と建物情報の入力!F39), "-"), "-")</f>
        <v>-</v>
      </c>
      <c r="H17" s="96" t="str">
        <f>IF(A17&lt;=①基本情報と建物情報の入力!$G$20, IF(①基本情報と建物情報の入力!H39&gt;=1, IF(A17=1, 0, ①基本情報と建物情報の入力!C39-G17), "-"), "-")</f>
        <v>-</v>
      </c>
      <c r="I17" s="96" t="str">
        <f>IF(A17&lt;=①基本情報と建物情報の入力!$G$20, IF(①基本情報と建物情報の入力!H39&gt;=1, IF(A17=1, ①基本情報と建物情報の入力!C39, 0), "-"), "-")</f>
        <v>-</v>
      </c>
      <c r="J17" s="97" t="str">
        <f>IF(A17&lt;=①基本情報と建物情報の入力!$G$20,IF(①基本情報と建物情報の入力!H39&gt;=1, ①基本情報と建物情報の入力!$E39*(1-(0.24/①基本情報と建物情報の入力!$H39))*0.64,"-"), "-")</f>
        <v>-</v>
      </c>
      <c r="K17" s="96" t="str">
        <f>IF(A17&lt;=①基本情報と建物情報の入力!$G$20,IF(①基本情報と建物情報の入力!H39&gt;=1,①基本情報と建物情報の入力!$E39*0.12/①基本情報と建物情報の入力!$H39,"-"), "-")</f>
        <v>-</v>
      </c>
      <c r="L17" s="96" t="str">
        <f>IF(A17&lt;=①基本情報と建物情報の入力!$G$20,IF(①基本情報と建物情報の入力!H39&gt;=1,①基本情報と建物情報の入力!$E39*(1-(0.24/①基本情報と建物情報の入力!$H39))*0.36,"-"), "-")</f>
        <v>-</v>
      </c>
      <c r="M17" s="98" t="str">
        <f>IF(A17&lt;=①基本情報と建物情報の入力!$G$20,IF(①基本情報と建物情報の入力!H39&gt;=1,①基本情報と建物情報の入力!$E39*0.12/①基本情報と建物情報の入力!$H39,"-"), "-")</f>
        <v>-</v>
      </c>
      <c r="N17" s="97" t="str">
        <f>IF(A17&lt;=①基本情報と建物情報の入力!$G$20, IF(①基本情報と建物情報の入力!H39&gt;=1,①基本情報と建物情報の入力!C39/①基本情報と建物情報の入力!H39, "-"), "-")</f>
        <v>-</v>
      </c>
      <c r="O17" s="96" t="str">
        <f>IF(A17&lt;=①基本情報と建物情報の入力!$G$20, IF(①基本情報と建物情報の入力!H39&gt;=2, ①基本情報と建物情報の入力!C39/①基本情報と建物情報の入力!H39, "-"),"-")</f>
        <v>-</v>
      </c>
      <c r="P17" s="98" t="str">
        <f>IF(A17&lt;=①基本情報と建物情報の入力!$G$20, IF(①基本情報と建物情報の入力!H39&gt;=3, ①基本情報と建物情報の入力!C39/①基本情報と建物情報の入力!H39, "-"),"-")</f>
        <v>-</v>
      </c>
      <c r="Q17" s="97" t="str">
        <f>IF($A17&lt;=①基本情報と建物情報の入力!$G$20, IF(①基本情報と建物情報の入力!$H39&gt;=1, IF(①基本情報と建物情報の入力!$I39="有り", N17*室面積の比率!$B$4, N17*室面積の比率!$B$5),"-"), "-")</f>
        <v>-</v>
      </c>
      <c r="R17" s="96" t="str">
        <f>IF($A17&lt;=①基本情報と建物情報の入力!$G$20, IF(①基本情報と建物情報の入力!$H39&gt;=2, IF(①基本情報と建物情報の入力!$I39="有り", O17*室面積の比率!$B$4, O17*室面積の比率!$B$5),"-"), "-")</f>
        <v>-</v>
      </c>
      <c r="S17" s="98" t="str">
        <f>IF($A17&lt;=①基本情報と建物情報の入力!$G$20, IF(①基本情報と建物情報の入力!$H39&gt;=3, IF(①基本情報と建物情報の入力!$I39="有り", P17*室面積の比率!$B$4, P17*室面積の比率!$B$5),"-"), "-")</f>
        <v>-</v>
      </c>
      <c r="T17" s="97" t="str">
        <f>IF($A17&lt;=①基本情報と建物情報の入力!$G$20, IF(①基本情報と建物情報の入力!$H39&gt;=1, IF(①基本情報と建物情報の入力!$I39="有り", N17*室面積の比率!$C$4, 0),"-"), "-")</f>
        <v>-</v>
      </c>
      <c r="U17" s="96" t="str">
        <f>IF($A17&lt;=①基本情報と建物情報の入力!$G$20, IF(①基本情報と建物情報の入力!$H39&gt;=2, IF(①基本情報と建物情報の入力!$I39="有り", O17*室面積の比率!$C$4, 0),"-"), "-")</f>
        <v>-</v>
      </c>
      <c r="V17" s="98" t="str">
        <f>IF($A17&lt;=①基本情報と建物情報の入力!$G$20, IF(①基本情報と建物情報の入力!$H39&gt;=3, IF(①基本情報と建物情報の入力!$I39="有り", P17*室面積の比率!$C$4, 0),"-"), "-")</f>
        <v>-</v>
      </c>
      <c r="W17" s="97" t="str">
        <f>IF(A17&lt;=①基本情報と建物情報の入力!$G$20, IF(①基本情報と建物情報の入力!H39&gt;=1, F17/①基本情報と建物情報の入力!H39, "-"),"-")</f>
        <v>-</v>
      </c>
      <c r="X17" s="96" t="str">
        <f>IF(A17&lt;=①基本情報と建物情報の入力!$G$20, IF(①基本情報と建物情報の入力!H39&gt;=2, F17/①基本情報と建物情報の入力!H39, "-"),"-")</f>
        <v>-</v>
      </c>
      <c r="Y17" s="98" t="str">
        <f>IF(A17&lt;=①基本情報と建物情報の入力!$G$20, IF(①基本情報と建物情報の入力!H39&gt;=3, F17/①基本情報と建物情報の入力!H39, "-"),"-")</f>
        <v>-</v>
      </c>
      <c r="Z17" s="97" t="str">
        <f>IF(A17&lt;=①基本情報と建物情報の入力!$G$20, IF(①基本情報と建物情報の入力!H39&gt;=1, G17/①基本情報と建物情報の入力!H39, "-"),"-")</f>
        <v>-</v>
      </c>
      <c r="AA17" s="96" t="str">
        <f>IF(A17&lt;=①基本情報と建物情報の入力!$G$20, IF(①基本情報と建物情報の入力!H39&gt;=2, G17/①基本情報と建物情報の入力!H39, "-"),"-")</f>
        <v>-</v>
      </c>
      <c r="AB17" s="98" t="str">
        <f>IF(A17&lt;=①基本情報と建物情報の入力!$G$20, IF(①基本情報と建物情報の入力!H39&gt;=3, G17/①基本情報と建物情報の入力!H39, "-"),"-")</f>
        <v>-</v>
      </c>
      <c r="AC17" s="99"/>
      <c r="AD17" s="97" t="str">
        <f>IF(A17&lt;=①基本情報と建物情報の入力!$G$20, IF(①基本情報と建物情報の入力!H39&gt;=1,J17/①基本情報と建物情報の入力!H39,"-"), "-")</f>
        <v>-</v>
      </c>
      <c r="AE17" s="96" t="str">
        <f>IF(A17&lt;=①基本情報と建物情報の入力!$G$20, IF(①基本情報と建物情報の入力!H39&gt;=2,J17/①基本情報と建物情報の入力!H39,"-"), "-")</f>
        <v>-</v>
      </c>
      <c r="AF17" s="98" t="str">
        <f>IF(A17&lt;=①基本情報と建物情報の入力!$G$20, IF(①基本情報と建物情報の入力!H39&gt;=3,J17/①基本情報と建物情報の入力!H39,"-"), "-")</f>
        <v>-</v>
      </c>
      <c r="AG17" s="97" t="str">
        <f>IF(A17&lt;=①基本情報と建物情報の入力!$G$20,IF(①基本情報と建物情報の入力!H39&gt;=1,K17,"-"), "-")</f>
        <v>-</v>
      </c>
      <c r="AH17" s="96" t="str">
        <f>IF(A17&lt;=①基本情報と建物情報の入力!$G$20,IF(①基本情報と建物情報の入力!H39&gt;=2,0,"-"), "-")</f>
        <v>-</v>
      </c>
      <c r="AI17" s="98" t="str">
        <f>IF(A17&lt;=①基本情報と建物情報の入力!$G$20,IF(①基本情報と建物情報の入力!H39&gt;=3,0,"-"), "-")</f>
        <v>-</v>
      </c>
      <c r="AJ17" s="96" t="str">
        <f>IF(A17&lt;=①基本情報と建物情報の入力!$G$20, IF(①基本情報と建物情報の入力!H39&gt;=1,L17/①基本情報と建物情報の入力!H39,"-"), "-")</f>
        <v>-</v>
      </c>
      <c r="AK17" s="96" t="str">
        <f>IF(A17&lt;=①基本情報と建物情報の入力!$G$20, IF(①基本情報と建物情報の入力!H39&gt;=2,L17/①基本情報と建物情報の入力!H39,"-"), "-")</f>
        <v>-</v>
      </c>
      <c r="AL17" s="96" t="str">
        <f>IF(A17&lt;=①基本情報と建物情報の入力!$G$20, IF(①基本情報と建物情報の入力!H39&gt;=3,L17/①基本情報と建物情報の入力!H39,"-"), "-")</f>
        <v>-</v>
      </c>
      <c r="AM17" s="97" t="str">
        <f>IF(A17&lt;=①基本情報と建物情報の入力!$G$20,IF(①基本情報と建物情報の入力!H39&gt;=1,IF(①基本情報と建物情報の入力!H39=1, M17,0), "-"),"-")</f>
        <v>-</v>
      </c>
      <c r="AN17" s="96" t="str">
        <f>IF(A17&lt;=①基本情報と建物情報の入力!$G$20, IF(①基本情報と建物情報の入力!H39&gt;=2, M17, "-"), "-")</f>
        <v>-</v>
      </c>
      <c r="AO17" s="98" t="str">
        <f>IF(A17&lt;=①基本情報と建物情報の入力!$G$20,IF(①基本情報と建物情報の入力!H39&gt;=3, 0, "-"),"-")</f>
        <v>-</v>
      </c>
      <c r="AP17" s="97" t="str">
        <f>IF(A17&lt;=①基本情報と建物情報の入力!$G$20,IF(①基本情報と建物情報の入力!H39&gt;=1,0,"-"), "-")</f>
        <v>-</v>
      </c>
      <c r="AQ17" s="96" t="str">
        <f>IF(A17&lt;=①基本情報と建物情報の入力!$G$20,IF(①基本情報と建物情報の入力!H39&gt;=2,0,"-"), "-")</f>
        <v>-</v>
      </c>
      <c r="AR17" s="98" t="str">
        <f>IF(A17&lt;=①基本情報と建物情報の入力!$G$20,IF(①基本情報と建物情報の入力!H39&gt;=3,0,"-"), "-")</f>
        <v>-</v>
      </c>
      <c r="AS17" s="97" t="str">
        <f>IF(A17&lt;=①基本情報と建物情報の入力!$G$20,IF(①基本情報と建物情報の入力!H39&gt;=1,0,"-"), "-")</f>
        <v>-</v>
      </c>
      <c r="AT17" s="96" t="str">
        <f>IF(A17&lt;=①基本情報と建物情報の入力!$G$20,IF(①基本情報と建物情報の入力!H39&gt;=2,0,"-"), "-")</f>
        <v>-</v>
      </c>
      <c r="AU17" s="98" t="str">
        <f>IF(A17&lt;=①基本情報と建物情報の入力!$G$20,IF(①基本情報と建物情報の入力!H39&gt;=3,0,"-"), "-")</f>
        <v>-</v>
      </c>
      <c r="AV17" s="97" t="str">
        <f>IF(A17&lt;=①基本情報と建物情報の入力!$G$20,IF(①基本情報と建物情報の入力!H39&gt;=1,1.6,"-"), "-")</f>
        <v>-</v>
      </c>
      <c r="AW17" s="96" t="str">
        <f>IF(A17&lt;=①基本情報と建物情報の入力!$G$20,IF(①基本情報と建物情報の入力!H39&gt;=2,1.6,"-"), "-")</f>
        <v>-</v>
      </c>
      <c r="AX17" s="98" t="str">
        <f>IF(A17&lt;=①基本情報と建物情報の入力!$G$20,IF(①基本情報と建物情報の入力!H39&gt;=3,1.6,"-"), "-")</f>
        <v>-</v>
      </c>
      <c r="AY17" s="96" t="str">
        <f>IF(A17&lt;=①基本情報と建物情報の入力!$G$20,IF(①基本情報と建物情報の入力!H39&gt;=1,0,"-"), "-")</f>
        <v>-</v>
      </c>
      <c r="AZ17" s="96" t="str">
        <f>IF(A17&lt;=①基本情報と建物情報の入力!$G$20,IF(①基本情報と建物情報の入力!H39&gt;=2,0,"-"), "-")</f>
        <v>-</v>
      </c>
      <c r="BA17" s="96" t="str">
        <f>IF(A17&lt;=①基本情報と建物情報の入力!$G$20,IF(①基本情報と建物情報の入力!H39&gt;=3,0,"-"), "-")</f>
        <v>-</v>
      </c>
      <c r="BB17" s="97" t="str">
        <f>IF(A17&lt;=①基本情報と建物情報の入力!$G$20, IF(①基本情報と建物情報の入力!H39&gt;=1,(D17*C17-J17)/①基本情報と建物情報の入力!H39, "-"), "-")</f>
        <v>-</v>
      </c>
      <c r="BC17" s="96" t="str">
        <f>IF(A17&lt;=①基本情報と建物情報の入力!$G$20, IF(①基本情報と建物情報の入力!H39&gt;=2,(D17*C17-J17)/①基本情報と建物情報の入力!H39, "-"), "-")</f>
        <v>-</v>
      </c>
      <c r="BD17" s="98" t="str">
        <f>IF(A17&lt;=①基本情報と建物情報の入力!$G$20, IF(①基本情報と建物情報の入力!H39&gt;=3,(D17*C17-J17)/①基本情報と建物情報の入力!H39, "-"), "-")</f>
        <v>-</v>
      </c>
      <c r="BE17" s="96" t="str">
        <f>IF(A17&lt;=①基本情報と建物情報の入力!$G$20, IF(①基本情報と建物情報の入力!H39&gt;=1,E17*C17-K17, "-"), "-")</f>
        <v>-</v>
      </c>
      <c r="BF17" s="96" t="str">
        <f>IF(A17&lt;=①基本情報と建物情報の入力!$G$20, IF(①基本情報と建物情報の入力!H39&gt;=2,0, "-"), "-")</f>
        <v>-</v>
      </c>
      <c r="BG17" s="96" t="str">
        <f>IF(A17&lt;=①基本情報と建物情報の入力!$G$20, IF(①基本情報と建物情報の入力!H39&gt;=3,0, "-"), "-")</f>
        <v>-</v>
      </c>
      <c r="BH17" s="97" t="str">
        <f>IF(A17&lt;=①基本情報と建物情報の入力!$G$20, IF(①基本情報と建物情報の入力!H39&gt;=1,(D17*C17-L17)/①基本情報と建物情報の入力!H39-AV17, "-"), "-")</f>
        <v>-</v>
      </c>
      <c r="BI17" s="96" t="str">
        <f>IF(A17&lt;=①基本情報と建物情報の入力!$G$20, IF(①基本情報と建物情報の入力!H39&gt;=2,(D17*C17-L17)/①基本情報と建物情報の入力!H39-AV17, "-"), "-")</f>
        <v>-</v>
      </c>
      <c r="BJ17" s="98" t="str">
        <f>IF(A17&lt;=①基本情報と建物情報の入力!$G$20, IF(①基本情報と建物情報の入力!H39&gt;=3,(D17*C17-L17)/①基本情報と建物情報の入力!H39-AV17, "-"), "-")</f>
        <v>-</v>
      </c>
      <c r="BK17" s="97" t="str">
        <f>IF(A17&lt;=①基本情報と建物情報の入力!$G$20, IF(①基本情報と建物情報の入力!H39&gt;=1,IF(①基本情報と建物情報の入力!H39=1, E17*C17-K17, 0), "-"), "-")</f>
        <v>-</v>
      </c>
      <c r="BL17" s="96" t="str">
        <f>IF(A17&lt;=①基本情報と建物情報の入力!$G$20, IF(①基本情報と建物情報の入力!H39&gt;=2,E17*C17-M17, "-"), "-")</f>
        <v>-</v>
      </c>
      <c r="BM17" s="98" t="str">
        <f>IF(A17&lt;=①基本情報と建物情報の入力!$G$20, IF(①基本情報と建物情報の入力!H39&gt;=3,0, "-"), "-")</f>
        <v>-</v>
      </c>
      <c r="BN17" s="96" t="str">
        <f>IF(A17&lt;=①基本情報と建物情報の入力!$G$20, IF(①基本情報と建物情報の入力!H39&gt;=1, 0, "-"), "-")</f>
        <v>-</v>
      </c>
      <c r="BO17" s="96" t="str">
        <f>IF(A17&lt;=①基本情報と建物情報の入力!$G$20, IF(①基本情報と建物情報の入力!H39&gt;=2, 0, "-"), "-")</f>
        <v>-</v>
      </c>
      <c r="BP17" s="98" t="str">
        <f>IF(A17&lt;=①基本情報と建物情報の入力!$G$20, IF(①基本情報と建物情報の入力!H39&gt;=3, 0, "-"), "-")</f>
        <v>-</v>
      </c>
      <c r="BQ17" s="96" t="str">
        <f>IF(A17&lt;=①基本情報と建物情報の入力!$G$20, IF(①基本情報と建物情報の入力!H39&gt;=1, 0, "-"), "-")</f>
        <v>-</v>
      </c>
      <c r="BR17" s="96" t="str">
        <f>IF(A17&lt;=①基本情報と建物情報の入力!$G$20, IF(①基本情報と建物情報の入力!H39&gt;=2, E17*C17, "-"), "-")</f>
        <v>-</v>
      </c>
      <c r="BS17" s="98" t="str">
        <f>IF(A17&lt;=①基本情報と建物情報の入力!$G$20, IF(①基本情報と建物情報の入力!H39&gt;=3, E17*C17, "-"), "-")</f>
        <v>-</v>
      </c>
      <c r="BT17" s="96" t="str">
        <f>IF(A17&lt;=①基本情報と建物情報の入力!$G$20, IF(①基本情報と建物情報の入力!H39&gt;=1, 0, "-"), "-")</f>
        <v>-</v>
      </c>
      <c r="BU17" s="96" t="str">
        <f>IF(A17&lt;=①基本情報と建物情報の入力!$G$20, IF(①基本情報と建物情報の入力!H39&gt;=2, 0, "-"), "-")</f>
        <v>-</v>
      </c>
      <c r="BV17" s="98" t="str">
        <f>IF(A17&lt;=①基本情報と建物情報の入力!$G$20, IF(①基本情報と建物情報の入力!H39&gt;=3, 0, "-"), "-")</f>
        <v>-</v>
      </c>
      <c r="BW17" s="97" t="str">
        <f>IF(A17&lt;=①基本情報と建物情報の入力!$G$20, IF(①基本情報と建物情報の入力!H39&gt;=1, IF(①基本情報と建物情報の入力!H39=1, 0, E17*C17), "-"), "-")</f>
        <v>-</v>
      </c>
      <c r="BX17" s="96" t="str">
        <f>IF(A17&lt;=①基本情報と建物情報の入力!$G$20, IF(①基本情報と建物情報の入力!H39&gt;=2, 0, "-"), "-")</f>
        <v>-</v>
      </c>
      <c r="BY17" s="98" t="str">
        <f>IF(A17&lt;=①基本情報と建物情報の入力!$G$20, IF(①基本情報と建物情報の入力!H39&gt;=3, E17*C17, "-"), "-")</f>
        <v>-</v>
      </c>
      <c r="BZ17" s="96" t="str">
        <f>IF(A17&lt;=①基本情報と建物情報の入力!$G$20, IF(①基本情報と建物情報の入力!H39&gt;=1,  H17/①基本情報と建物情報の入力!H39, "-"), "-")</f>
        <v>-</v>
      </c>
      <c r="CA17" s="96" t="str">
        <f>IF(A17&lt;=①基本情報と建物情報の入力!$G$20, IF(①基本情報と建物情報の入力!H39&gt;=2,  H17/①基本情報と建物情報の入力!H39, "-"), "-")</f>
        <v>-</v>
      </c>
      <c r="CB17" s="96" t="str">
        <f>IF(A17&lt;=①基本情報と建物情報の入力!$G$20, IF(①基本情報と建物情報の入力!H39&gt;=3,  H17/①基本情報と建物情報の入力!H39, "-"), "-")</f>
        <v>-</v>
      </c>
      <c r="CC17" s="97" t="str">
        <f>IF(A17&lt;=①基本情報と建物情報の入力!$G$20, IF(①基本情報と建物情報の入力!H39&gt;=1, I17/①基本情報と建物情報の入力!H39, "-"), "-")</f>
        <v>-</v>
      </c>
      <c r="CD17" s="96" t="str">
        <f>IF(A17&lt;=①基本情報と建物情報の入力!$G$20, IF(①基本情報と建物情報の入力!H39&gt;=2, I17/①基本情報と建物情報の入力!H39, "-"), "-")</f>
        <v>-</v>
      </c>
      <c r="CE17" s="98" t="str">
        <f>IF(A17&lt;=①基本情報と建物情報の入力!$G$20, IF(①基本情報と建物情報の入力!H39&gt;=3, I17/①基本情報と建物情報の入力!H39, "-"), "-")</f>
        <v>-</v>
      </c>
      <c r="CF17" s="96" t="str">
        <f>IF(A17&lt;=①基本情報と建物情報の入力!$G$20, IF(①基本情報と建物情報の入力!H39&gt;=1, IF(A17=①基本情報と建物情報の入力!$G$20, 0,(①基本情報と建物情報の入力!C39-F17)/①基本情報と建物情報の入力!H39), "-"), "-")</f>
        <v>-</v>
      </c>
      <c r="CG17" s="96" t="str">
        <f>IF(A17&lt;=①基本情報と建物情報の入力!$G$20, IF(①基本情報と建物情報の入力!H39&gt;=2, IF(A17=①基本情報と建物情報の入力!$G$20, 0,(①基本情報と建物情報の入力!C39-F17)/①基本情報と建物情報の入力!H39), "-"), "-")</f>
        <v>-</v>
      </c>
      <c r="CH17" s="96" t="str">
        <f>IF(A17&lt;=①基本情報と建物情報の入力!$G$20, IF(①基本情報と建物情報の入力!H39&gt;=3, IF(A17=①基本情報と建物情報の入力!$G$20, 0,(①基本情報と建物情報の入力!C39-F17)/①基本情報と建物情報の入力!H39), "-"), "-")</f>
        <v>-</v>
      </c>
      <c r="CI17" s="99"/>
      <c r="CJ17" s="97" t="str">
        <f>IF(A17&lt;=①基本情報と建物情報の入力!$G$20, IF(①基本情報と建物情報の入力!H39&gt;=1, IF(F17=0, 0, D17/①基本情報と建物情報の入力!H39), "-"), "-")</f>
        <v>-</v>
      </c>
      <c r="CK17" s="96" t="str">
        <f>IF(A17&lt;=①基本情報と建物情報の入力!$G$20, IF(①基本情報と建物情報の入力!H39&gt;=2, IF(F17=0, 0, D17/①基本情報と建物情報の入力!H39), "-"), "-")</f>
        <v>-</v>
      </c>
      <c r="CL17" s="98" t="str">
        <f>IF(A17&lt;=①基本情報と建物情報の入力!$G$20, IF(①基本情報と建物情報の入力!H39&gt;=3, IF(F17=0, 0, D17/①基本情報と建物情報の入力!H39), "-"), "-")</f>
        <v>-</v>
      </c>
      <c r="CM17" s="97" t="str">
        <f>IF(A17&lt;=①基本情報と建物情報の入力!$G$20, IF(①基本情報と建物情報の入力!H39&gt;=1, F17/D17, "-"), "-")</f>
        <v>-</v>
      </c>
      <c r="CN17" s="96" t="str">
        <f>IF(A17&lt;=①基本情報と建物情報の入力!$G$20, IF(①基本情報と建物情報の入力!H39&gt;=2, 0, "-"), "-")</f>
        <v>-</v>
      </c>
      <c r="CO17" s="98" t="str">
        <f>IF(A17&lt;=①基本情報と建物情報の入力!$G$20, IF(①基本情報と建物情報の入力!H39&gt;=3, 0, "-"), "-")</f>
        <v>-</v>
      </c>
      <c r="CP17" s="97" t="str">
        <f>IF(A17&lt;=①基本情報と建物情報の入力!$G$20, IF(①基本情報と建物情報の入力!H39&gt;=1, IF(A17=①基本情報と建物情報の入力!$G$20, D17/①基本情報と建物情報の入力!H39, 0), "-"), "-")</f>
        <v>-</v>
      </c>
      <c r="CQ17" s="96" t="str">
        <f>IF(A17&lt;=①基本情報と建物情報の入力!$G$20, IF(①基本情報と建物情報の入力!H39&gt;=2, IF(A17=①基本情報と建物情報の入力!$G$20, D17/①基本情報と建物情報の入力!H39, 0), "-"), "-")</f>
        <v>-</v>
      </c>
      <c r="CR17" s="98" t="str">
        <f>IF(A17&lt;=①基本情報と建物情報の入力!$G$20, IF(①基本情報と建物情報の入力!H39&gt;=3, IF(A17=①基本情報と建物情報の入力!$G$20, D17/①基本情報と建物情報の入力!H39, 0), "-"), "-")</f>
        <v>-</v>
      </c>
      <c r="CS17" s="97" t="str">
        <f>IF(A17&lt;=①基本情報と建物情報の入力!$G$20, IF(①基本情報と建物情報の入力!H39&gt;=1, IF(①基本情報と建物情報の入力!H39=1, F17/D17, 0), "-"), "-")</f>
        <v>-</v>
      </c>
      <c r="CT17" s="96" t="str">
        <f>IF(A17&lt;=①基本情報と建物情報の入力!$G$20, IF(①基本情報と建物情報の入力!H39&gt;=2, F17/D17, "-"), "-")</f>
        <v>-</v>
      </c>
      <c r="CU17" s="98" t="str">
        <f>IF(A17&lt;=①基本情報と建物情報の入力!$G$20, IF(①基本情報と建物情報の入力!H39&gt;=3, 0, "-"), "-")</f>
        <v>-</v>
      </c>
      <c r="CV17" s="96" t="str">
        <f>IF(A17&lt;=①基本情報と建物情報の入力!$G$20, IF(①基本情報と建物情報の入力!H39&gt;=1, IF(OR(F17=0,A17=①基本情報と建物情報の入力!$G$20), 0, D17/①基本情報と建物情報の入力!H39), "-"), "-")</f>
        <v>-</v>
      </c>
      <c r="CW17" s="96" t="str">
        <f>IF(A17&lt;=①基本情報と建物情報の入力!$G$20, IF(①基本情報と建物情報の入力!H39&gt;=2, IF(OR(F17=0,A17=①基本情報と建物情報の入力!$G$20), 0, D17/①基本情報と建物情報の入力!H39), "-"), "-")</f>
        <v>-</v>
      </c>
      <c r="CX17" s="96" t="str">
        <f>IF(A17&lt;=①基本情報と建物情報の入力!$G$20, IF(①基本情報と建物情報の入力!H39&gt;=3, IF(OR(F17=0,A17=①基本情報と建物情報の入力!$G$20), 0, D17/①基本情報と建物情報の入力!H39), "-"), "-")</f>
        <v>-</v>
      </c>
      <c r="CY17" s="97" t="str">
        <f>IF(A17&lt;=①基本情報と建物情報の入力!$G$20, IF(①基本情報と建物情報の入力!H39&gt;=1, IF(OR(F16=0,A17=1), 0, D17/①基本情報と建物情報の入力!H39), "-"), "-")</f>
        <v>-</v>
      </c>
      <c r="CZ17" s="96" t="str">
        <f>IF(A17&lt;=①基本情報と建物情報の入力!$G$20, IF(①基本情報と建物情報の入力!H39&gt;=2, IF(OR(F16=0,A17=1), 0, D17/①基本情報と建物情報の入力!H39), "-"), "-")</f>
        <v>-</v>
      </c>
      <c r="DA17" s="98" t="str">
        <f>IF(A17&lt;=①基本情報と建物情報の入力!$G$20, IF(①基本情報と建物情報の入力!H39&gt;=3, IF(OR(F16=0,A17=1), 0, D17/①基本情報と建物情報の入力!H39), "-"), "-")</f>
        <v>-</v>
      </c>
      <c r="DB17" s="97" t="str">
        <f>IF(A17&lt;=①基本情報と建物情報の入力!$G$20, IF(①基本情報と建物情報の入力!H39&gt;=1, 0, "-"), "-")</f>
        <v>-</v>
      </c>
      <c r="DC17" s="96" t="str">
        <f>IF(A17&lt;=①基本情報と建物情報の入力!$G$20, IF(①基本情報と建物情報の入力!H39&gt;=2, IF(①基本情報と建物情報の入力!H39=1, 0, F17/D17), "-"), "-")</f>
        <v>-</v>
      </c>
      <c r="DD17" s="98" t="str">
        <f>IF(A17&lt;=①基本情報と建物情報の入力!$G$20, IF(①基本情報と建物情報の入力!H39&gt;=3, IF(①基本情報と建物情報の入力!H39=1, 0, F17/D17), "-"), "-")</f>
        <v>-</v>
      </c>
      <c r="DE17" s="96" t="str">
        <f>IF(A17&lt;=①基本情報と建物情報の入力!$G$20, IF(①基本情報と建物情報の入力!H39&gt;=1, IF(①基本情報と建物情報の入力!H39=1, 0, F17/D17), "-"), "-")</f>
        <v>-</v>
      </c>
      <c r="DF17" s="96" t="str">
        <f>IF(A17&lt;=①基本情報と建物情報の入力!$G$20, IF(①基本情報と建物情報の入力!H39&gt;=2, 0, "-"), "-")</f>
        <v>-</v>
      </c>
      <c r="DG17" s="96" t="str">
        <f>IF(A17&lt;=①基本情報と建物情報の入力!$G$20, IF(①基本情報と建物情報の入力!H39&gt;=3, IF(①基本情報と建物情報の入力!H39=1, 0, F17/D17), "-"), "-")</f>
        <v>-</v>
      </c>
      <c r="DH17" s="97" t="str">
        <f>IF(A17&lt;=①基本情報と建物情報の入力!$G$20, IF(①基本情報と建物情報の入力!H39&gt;=1, (F17/D17)*(D17/①基本情報と建物情報の入力!H39/20), "-"), "-")</f>
        <v>-</v>
      </c>
      <c r="DI17" s="96" t="str">
        <f>IF(A17&lt;=①基本情報と建物情報の入力!$G$20, IF(①基本情報と建物情報の入力!H39&gt;=2, (F17/D17)*(D17/①基本情報と建物情報の入力!H39/20), "-"), "-")</f>
        <v>-</v>
      </c>
      <c r="DJ17" s="98" t="str">
        <f>IF(A17&lt;=①基本情報と建物情報の入力!$G$20, IF(①基本情報と建物情報の入力!H39&gt;=3, (F17/D17)*(D17/①基本情報と建物情報の入力!H39/20), "-"), "-")</f>
        <v>-</v>
      </c>
      <c r="DK17" s="97" t="str">
        <f>IF(A17&lt;=①基本情報と建物情報の入力!$G$20, IF(①基本情報と建物情報の入力!H39&gt;=1, (D17/①基本情報と建物情報の入力!H39)*(F17/D17/20), "-"), "-")</f>
        <v>-</v>
      </c>
      <c r="DL17" s="96" t="str">
        <f>IF(A17&lt;=①基本情報と建物情報の入力!$G$20, IF(①基本情報と建物情報の入力!H39&gt;=2, (D17/①基本情報と建物情報の入力!H39)*(F17/D17/20), "-"), "-")</f>
        <v>-</v>
      </c>
      <c r="DM17" s="98" t="str">
        <f>IF(A17&lt;=①基本情報と建物情報の入力!$G$20, IF(①基本情報と建物情報の入力!H39&gt;=3, (D17/①基本情報と建物情報の入力!H39)*(F17/D17/20), "-"), "-")</f>
        <v>-</v>
      </c>
      <c r="DN17" s="97" t="str">
        <f>IF(A17&lt;=①基本情報と建物情報の入力!$G$20, IF(①基本情報と建物情報の入力!H39&gt;=1,  C17, "-"), "-")</f>
        <v>-</v>
      </c>
      <c r="DO17" s="96" t="str">
        <f>IF(A17&lt;=①基本情報と建物情報の入力!$G$20, IF(①基本情報と建物情報の入力!H39&gt;=2, 0, "-"), "-")</f>
        <v>-</v>
      </c>
      <c r="DP17" s="98" t="str">
        <f>IF(A17&lt;=①基本情報と建物情報の入力!$G$20, IF(①基本情報と建物情報の入力!H39&gt;=3, 0, "-"), "-")</f>
        <v>-</v>
      </c>
      <c r="DQ17" s="97" t="str">
        <f>IF(A17&lt;=①基本情報と建物情報の入力!$G$20, IF(①基本情報と建物情報の入力!H39&gt;=1,  C17, "-"), "-")</f>
        <v>-</v>
      </c>
      <c r="DR17" s="96" t="str">
        <f>IF(A17&lt;=①基本情報と建物情報の入力!$G$20, IF(①基本情報と建物情報の入力!H39&gt;=2, 0, "-"), "-")</f>
        <v>-</v>
      </c>
      <c r="DS17" s="98" t="str">
        <f>IF(A17&lt;=①基本情報と建物情報の入力!$G$20, IF(①基本情報と建物情報の入力!H39&gt;=3, 0, "-"), "-")</f>
        <v>-</v>
      </c>
      <c r="DT17" s="97" t="str">
        <f>IF(A17&lt;=①基本情報と建物情報の入力!$G$20, IF(①基本情報と建物情報の入力!H39&gt;=1, IF(①基本情報と建物情報の入力!H39=1, C17, 0), "-"), "-")</f>
        <v>-</v>
      </c>
      <c r="DU17" s="96" t="str">
        <f>IF(A17&lt;=①基本情報と建物情報の入力!$G$20, IF(①基本情報と建物情報の入力!H39&gt;=2, C17, "-"), "-")</f>
        <v>-</v>
      </c>
      <c r="DV17" s="98" t="str">
        <f>IF(A17&lt;=①基本情報と建物情報の入力!$G$20, IF(①基本情報と建物情報の入力!H39&gt;=3, 0, "-"), "-")</f>
        <v>-</v>
      </c>
      <c r="DW17" s="97" t="str">
        <f>IF(A17&lt;=①基本情報と建物情報の入力!$G$20, IF(①基本情報と建物情報の入力!H39&gt;=1, IF(①基本情報と建物情報の入力!H39=1, C17, 0), "-"), "-")</f>
        <v>-</v>
      </c>
      <c r="DX17" s="96" t="str">
        <f>IF(A17&lt;=①基本情報と建物情報の入力!$G$20, IF(①基本情報と建物情報の入力!H39&gt;=2, C17, "-"), "-")</f>
        <v>-</v>
      </c>
      <c r="DY17" s="98" t="str">
        <f>IF(A17&lt;=①基本情報と建物情報の入力!$G$20, IF(①基本情報と建物情報の入力!H39&gt;=3, 0, "-"), "-")</f>
        <v>-</v>
      </c>
      <c r="DZ17" s="97" t="str">
        <f>IF(A17&lt;=①基本情報と建物情報の入力!$G$20, IF(①基本情報と建物情報の入力!H39&gt;=1, 0, "-"), "-")</f>
        <v>-</v>
      </c>
      <c r="EA17" s="96" t="str">
        <f>IF(A17&lt;=①基本情報と建物情報の入力!$G$20, IF(①基本情報と建物情報の入力!H39&gt;=2, IF(①基本情報と建物情報の入力!H39=1, 0, C17), "-"), "-")</f>
        <v>-</v>
      </c>
      <c r="EB17" s="98" t="str">
        <f>IF(A17&lt;=①基本情報と建物情報の入力!$G$20, IF(①基本情報と建物情報の入力!H39&gt;=3, IF(①基本情報と建物情報の入力!H39=1, 0, C17), "-"), "-")</f>
        <v>-</v>
      </c>
      <c r="EC17" s="97" t="str">
        <f>IF(A17&lt;=①基本情報と建物情報の入力!$G$20, IF(①基本情報と建物情報の入力!H39&gt;=1, IF(①基本情報と建物情報の入力!H39=1, 0, C17), "-"), "-")</f>
        <v>-</v>
      </c>
      <c r="ED17" s="96" t="str">
        <f>IF(A17&lt;=①基本情報と建物情報の入力!$G$20, IF(①基本情報と建物情報の入力!H39&gt;=2, 0, "-"), "-")</f>
        <v>-</v>
      </c>
      <c r="EE17" s="98" t="str">
        <f>IF(A17&lt;=①基本情報と建物情報の入力!$G$20, IF(①基本情報と建物情報の入力!H39&gt;=3, IF(①基本情報と建物情報の入力!H39=1, 0, C17), "-"), "-")</f>
        <v>-</v>
      </c>
      <c r="EF17" s="97" t="str">
        <f>IF(A17&lt;=①基本情報と建物情報の入力!$G$20, IF(①基本情報と建物情報の入力!H39&gt;=1, 0, "-"), "-")</f>
        <v>-</v>
      </c>
      <c r="EG17" s="96" t="str">
        <f>IF(A17&lt;=①基本情報と建物情報の入力!$G$20, IF(①基本情報と建物情報の入力!H39&gt;=2, IF(①基本情報と建物情報の入力!H39=1, 0, C17), "-"), "-")</f>
        <v>-</v>
      </c>
      <c r="EH17" s="98" t="str">
        <f>IF(A17&lt;=①基本情報と建物情報の入力!$G$20, IF(①基本情報と建物情報の入力!H39&gt;=3, IF(①基本情報と建物情報の入力!H39=1, 0, C17), "-"), "-")</f>
        <v>-</v>
      </c>
      <c r="EI17" s="96" t="str">
        <f>IF(A17&lt;=①基本情報と建物情報の入力!$G$20, IF(①基本情報と建物情報の入力!H39&gt;=1, IF(①基本情報と建物情報の入力!H39=1, 0, C17), "-"), "-")</f>
        <v>-</v>
      </c>
      <c r="EJ17" s="96" t="str">
        <f>IF(A17&lt;=①基本情報と建物情報の入力!$G$20, IF(①基本情報と建物情報の入力!H39&gt;=2, 0, "-"), "-")</f>
        <v>-</v>
      </c>
      <c r="EK17" s="96" t="str">
        <f>IF(A17&lt;=①基本情報と建物情報の入力!$G$20, IF(①基本情報と建物情報の入力!H39&gt;=3, IF(①基本情報と建物情報の入力!H39=1, 0, C17), "-"), "-")</f>
        <v>-</v>
      </c>
      <c r="EL17" s="97" t="str">
        <f>IF(A17&lt;=①基本情報と建物情報の入力!$G$20, IF(①基本情報と建物情報の入力!H39&gt;=1, C17*D17/①基本情報と建物情報の入力!H39/20, "-"), "-")</f>
        <v>-</v>
      </c>
      <c r="EM17" s="96" t="str">
        <f>IF(A17&lt;=①基本情報と建物情報の入力!$G$20, IF(①基本情報と建物情報の入力!H39&gt;=2, C17*D17/①基本情報と建物情報の入力!H39/20, "-"), "-")</f>
        <v>-</v>
      </c>
      <c r="EN17" s="98" t="str">
        <f>IF(A17&lt;=①基本情報と建物情報の入力!$G$20, IF(①基本情報と建物情報の入力!H39&gt;=3, C17*D17/①基本情報と建物情報の入力!H39/20, "-"), "-")</f>
        <v>-</v>
      </c>
      <c r="EO17" s="97" t="str">
        <f>IF(A17&lt;=①基本情報と建物情報の入力!$G$20, IF(①基本情報と建物情報の入力!H39&gt;=1, C17*E17/20, "-"), "-")</f>
        <v>-</v>
      </c>
      <c r="EP17" s="96" t="str">
        <f>IF(A17&lt;=①基本情報と建物情報の入力!$G$20, IF(①基本情報と建物情報の入力!H39&gt;=2, 0, "-"), "-")</f>
        <v>-</v>
      </c>
      <c r="EQ17" s="98" t="str">
        <f>IF(A17&lt;=①基本情報と建物情報の入力!$G$20, IF(①基本情報と建物情報の入力!H39&gt;=3, 0, "-"), "-")</f>
        <v>-</v>
      </c>
      <c r="ER17" s="97" t="str">
        <f>IF(A17&lt;=①基本情報と建物情報の入力!$G$20, IF(①基本情報と建物情報の入力!H39&gt;=1, C17*D17/①基本情報と建物情報の入力!H39/20, "-"), "-")</f>
        <v>-</v>
      </c>
      <c r="ES17" s="96" t="str">
        <f>IF(A17&lt;=①基本情報と建物情報の入力!$G$20, IF(①基本情報と建物情報の入力!H39&gt;=2, C17*D17/①基本情報と建物情報の入力!H39/20, "-"), "-")</f>
        <v>-</v>
      </c>
      <c r="ET17" s="98" t="str">
        <f>IF(A17&lt;=①基本情報と建物情報の入力!$G$20, IF(①基本情報と建物情報の入力!H39&gt;=3, C17*D17/①基本情報と建物情報の入力!H39/20, "-"), "-")</f>
        <v>-</v>
      </c>
      <c r="EU17" s="97" t="str">
        <f>IF(A17&lt;=①基本情報と建物情報の入力!$G$20, IF(①基本情報と建物情報の入力!H39&gt;=1, IF(①基本情報と建物情報の入力!H39=1, C17*E17/20, 0), "-"), "-")</f>
        <v>-</v>
      </c>
      <c r="EV17" s="96" t="str">
        <f>IF(A17&lt;=①基本情報と建物情報の入力!$G$20, IF(①基本情報と建物情報の入力!H39&gt;=2, C17*E17/20, "-"), "-")</f>
        <v>-</v>
      </c>
      <c r="EW17" s="98" t="str">
        <f>IF(A17&lt;=①基本情報と建物情報の入力!$G$20, IF(①基本情報と建物情報の入力!H39&gt;=3, 0, "-"), "-")</f>
        <v>-</v>
      </c>
      <c r="EX17" s="97" t="str">
        <f>IF(A17&lt;=①基本情報と建物情報の入力!$G$20, IF(①基本情報と建物情報の入力!H39&gt;=1, IF(A17=①基本情報と建物情報の入力!$G$20, 0, IF(AND(W17=0, G18=0), D17/①基本情報と建物情報の入力!H39, 0)), "-"), "-")</f>
        <v>-</v>
      </c>
      <c r="EY17" s="96" t="str">
        <f>IF(A17&lt;=①基本情報と建物情報の入力!$G$20, IF(①基本情報と建物情報の入力!H39&gt;=2, IF(A17=①基本情報と建物情報の入力!$G$20, 0, IF(AND(X17=0, G18=0), D17/①基本情報と建物情報の入力!H39, 0)), "-"), "-")</f>
        <v>-</v>
      </c>
      <c r="EZ17" s="98" t="str">
        <f>IF(A17&lt;=①基本情報と建物情報の入力!$G$20, IF(①基本情報と建物情報の入力!H39&gt;=3, IF(A17=①基本情報と建物情報の入力!$G$20, 0, IF(AND(Y17=0, G18=0), D17/①基本情報と建物情報の入力!H39, 0)), "-"), "-")</f>
        <v>-</v>
      </c>
      <c r="FA17" s="97" t="str">
        <f>IF(A17&lt;=①基本情報と建物情報の入力!$G$20, IF(①基本情報と建物情報の入力!H39&gt;=1, IF(A17=1, 0, IF(AND(F16=0, Z17=0), D17/①基本情報と建物情報の入力!H39, 0)), "-"), "-")</f>
        <v>-</v>
      </c>
      <c r="FB17" s="96" t="str">
        <f>IF(A17&lt;=①基本情報と建物情報の入力!$G$20, IF(①基本情報と建物情報の入力!H39&gt;=2, IF(A17=1, 0, IF(AND(F16=0, AA17=0), D17/①基本情報と建物情報の入力!H39, 0)), "-"), "-")</f>
        <v>-</v>
      </c>
      <c r="FC17" s="98" t="str">
        <f>IF(A17&lt;=①基本情報と建物情報の入力!$G$20, IF(①基本情報と建物情報の入力!H39&gt;=3, IF(A17=1, 0, IF(AND(F16=0, AB17=0), D17/①基本情報と建物情報の入力!H39, 0)), "-"), "-")</f>
        <v>-</v>
      </c>
      <c r="FD17" s="97" t="str">
        <f>IF(A17&lt;=①基本情報と建物情報の入力!$G$20, IF(①基本情報と建物情報の入力!H39&gt;=1, IF(A17=①基本情報と建物情報の入力!$G$20, 0, E17-F17/D17), "-"), "-")</f>
        <v>-</v>
      </c>
      <c r="FE17" s="96" t="str">
        <f>IF(A17&lt;=①基本情報と建物情報の入力!$G$20, IF(①基本情報と建物情報の入力!H39&gt;=2, 0, "-"), "-")</f>
        <v>-</v>
      </c>
      <c r="FF17" s="98" t="str">
        <f>IF(A17&lt;=①基本情報と建物情報の入力!$G$20, IF(①基本情報と建物情報の入力!H39&gt;=3, 0, "-"), "-")</f>
        <v>-</v>
      </c>
      <c r="FG17" s="97" t="str">
        <f>IF(A17&lt;=①基本情報と建物情報の入力!$G$20, IF(①基本情報と建物情報の入力!H39&gt;=1, IF(A17=1, 0, E17-G17/D17), "-"), "-")</f>
        <v>-</v>
      </c>
      <c r="FH17" s="96" t="str">
        <f>IF(A17&lt;=①基本情報と建物情報の入力!$G$20, IF(①基本情報と建物情報の入力!H39&gt;=2, 0, "-"), "-")</f>
        <v>-</v>
      </c>
      <c r="FI17" s="98" t="str">
        <f>IF(A17&lt;=①基本情報と建物情報の入力!$G$20, IF(①基本情報と建物情報の入力!H39&gt;=3, 0, "-"), "-")</f>
        <v>-</v>
      </c>
      <c r="FJ17" s="97" t="str">
        <f>IF(A17&lt;=①基本情報と建物情報の入力!$G$20, IF(①基本情報と建物情報の入力!H39&gt;=1, IF(A17=①基本情報と建物情報の入力!$G$20, 0, D17/①基本情報と建物情報の入力!H39), "-"), "-")</f>
        <v>-</v>
      </c>
      <c r="FK17" s="96" t="str">
        <f>IF(A17&lt;=①基本情報と建物情報の入力!$G$20, IF(①基本情報と建物情報の入力!H39&gt;=2, IF(A17=①基本情報と建物情報の入力!$G$20, 0, D17/①基本情報と建物情報の入力!H39), "-"), "-")</f>
        <v>-</v>
      </c>
      <c r="FL17" s="98" t="str">
        <f>IF(A17&lt;=①基本情報と建物情報の入力!$G$20, IF(①基本情報と建物情報の入力!H39&gt;=3, IF(A17=①基本情報と建物情報の入力!$G$20, 0, D17/①基本情報と建物情報の入力!H39), "-"), "-")</f>
        <v>-</v>
      </c>
      <c r="FM17" s="97" t="str">
        <f>IF(A17&lt;=①基本情報と建物情報の入力!$G$20, IF(①基本情報と建物情報の入力!H39&gt;=1, IF(A17=1, 0, D17/①基本情報と建物情報の入力!H39), "-"), "-")</f>
        <v>-</v>
      </c>
      <c r="FN17" s="96" t="str">
        <f>IF(A17&lt;=①基本情報と建物情報の入力!$G$20, IF(①基本情報と建物情報の入力!H39&gt;=2, IF(A17=1, 0, D17/①基本情報と建物情報の入力!H39), "-"), "-")</f>
        <v>-</v>
      </c>
      <c r="FO17" s="98" t="str">
        <f>IF(A17&lt;=①基本情報と建物情報の入力!$G$20, IF(①基本情報と建物情報の入力!H39&gt;=3, IF(A17=1, 0, D17/①基本情報と建物情報の入力!H39), "-"), "-")</f>
        <v>-</v>
      </c>
      <c r="FP17" s="97" t="str">
        <f>IF(A17&lt;=①基本情報と建物情報の入力!$G$20, IF(①基本情報と建物情報の入力!H39&gt;=1, IF(A17=①基本情報と建物情報の入力!$G$20, 0, IF(①基本情報と建物情報の入力!H39=1, E17-F17/D17, 0)), "-"), "-")</f>
        <v>-</v>
      </c>
      <c r="FQ17" s="96" t="str">
        <f>IF(A17&lt;=①基本情報と建物情報の入力!$G$20, IF(①基本情報と建物情報の入力!H39&gt;=2, IF(A17=①基本情報と建物情報の入力!$G$20, 0, E17-F17/D17), "-"), "-")</f>
        <v>-</v>
      </c>
      <c r="FR17" s="98" t="str">
        <f>IF(A17&lt;=①基本情報と建物情報の入力!$G$20, IF(①基本情報と建物情報の入力!H39&gt;=3, 0, "-"), "-")</f>
        <v>-</v>
      </c>
      <c r="FS17" s="97" t="str">
        <f>IF(A17&lt;=①基本情報と建物情報の入力!$G$20, IF(①基本情報と建物情報の入力!H39&gt;=1, IF(A17=1, 0, IF(①基本情報と建物情報の入力!H39=1, E17-G17/D17, 0)), "-"), "-")</f>
        <v>-</v>
      </c>
      <c r="FT17" s="96" t="str">
        <f>IF(A17&lt;=①基本情報と建物情報の入力!$G$20, IF(①基本情報と建物情報の入力!H39&gt;=2, IF(A17=1, 0, E17-G17/D17), "-"), "-")</f>
        <v>-</v>
      </c>
      <c r="FU17" s="98" t="str">
        <f>IF(A17&lt;=①基本情報と建物情報の入力!$G$20, IF(①基本情報と建物情報の入力!H39&gt;=3, 0, "-"), "-")</f>
        <v>-</v>
      </c>
      <c r="FV17" s="97" t="str">
        <f>IF(A17&lt;=①基本情報と建物情報の入力!$G$20, IF(①基本情報と建物情報の入力!H39&gt;=1, IF(A17=1, D17/①基本情報と建物情報の入力!H39, 0), "-"), "-")</f>
        <v>-</v>
      </c>
      <c r="FW17" s="96" t="str">
        <f>IF(A17&lt;=①基本情報と建物情報の入力!$G$20, IF(①基本情報と建物情報の入力!H39&gt;=2, IF(A17=1, D17/①基本情報と建物情報の入力!H39, 0), "-"), "-")</f>
        <v>-</v>
      </c>
      <c r="FX17" s="98" t="str">
        <f>IF(A17&lt;=①基本情報と建物情報の入力!$G$20, IF(①基本情報と建物情報の入力!H39&gt;=3, IF(A17=1, D17/①基本情報と建物情報の入力!H39, 0), "-"), "-")</f>
        <v>-</v>
      </c>
      <c r="FY17" s="97" t="str">
        <f>IF(A17&lt;=①基本情報と建物情報の入力!$G$20, IF(①基本情報と建物情報の入力!H39&gt;=1, IF(A17=1, E17, 0), "-"), "-")</f>
        <v>-</v>
      </c>
      <c r="FZ17" s="96" t="str">
        <f>IF(A17&lt;=①基本情報と建物情報の入力!$G$20, IF(①基本情報と建物情報の入力!H39&gt;=2, 0, "-"), "-")</f>
        <v>-</v>
      </c>
      <c r="GA17" s="98" t="str">
        <f>IF(A17&lt;=①基本情報と建物情報の入力!$G$20, IF(①基本情報と建物情報の入力!H39&gt;=3, 0, "-"), "-")</f>
        <v>-</v>
      </c>
      <c r="GB17" s="97" t="str">
        <f>IF(A17&lt;=①基本情報と建物情報の入力!$G$20, IF(①基本情報と建物情報の入力!H39&gt;=1, IF(A17=1, D17/①基本情報と建物情報の入力!H39, 0), "-"), "-")</f>
        <v>-</v>
      </c>
      <c r="GC17" s="96" t="str">
        <f>IF(A17&lt;=①基本情報と建物情報の入力!$G$20, IF(①基本情報と建物情報の入力!H39&gt;=2, IF(A17=1, D17/①基本情報と建物情報の入力!H39, 0), "-"), "-")</f>
        <v>-</v>
      </c>
      <c r="GD17" s="98" t="str">
        <f>IF(A17&lt;=①基本情報と建物情報の入力!$G$20, IF(①基本情報と建物情報の入力!H39&gt;=3, IF(A17=1, D17/①基本情報と建物情報の入力!H39, 0), "-"), "-")</f>
        <v>-</v>
      </c>
      <c r="GE17" s="97" t="str">
        <f>IF(A17&lt;=①基本情報と建物情報の入力!$G$20, IF(①基本情報と建物情報の入力!H39&gt;=1, IF(A17=1, IF(①基本情報と建物情報の入力!H39=1, E17, 0), 0), "-"), "-")</f>
        <v>-</v>
      </c>
      <c r="GF17" s="96" t="str">
        <f>IF(A17&lt;=①基本情報と建物情報の入力!$G$20, IF(①基本情報と建物情報の入力!H39&gt;=2, IF(A17=1, E17, 0), "-"), "-")</f>
        <v>-</v>
      </c>
      <c r="GG17" s="98" t="str">
        <f>IF(A17&lt;=①基本情報と建物情報の入力!$G$20, IF(①基本情報と建物情報の入力!H39&gt;=3, 0, "-"), "-")</f>
        <v>-</v>
      </c>
      <c r="GH17" s="97" t="str">
        <f>IF(A17&lt;=①基本情報と建物情報の入力!$G$20, IF(①基本情報と建物情報の入力!H39&gt;=1, IF(G17=0, 0, D17/①基本情報と建物情報の入力!H39), "-"), "-")</f>
        <v>-</v>
      </c>
      <c r="GI17" s="96" t="str">
        <f>IF(A17&lt;=①基本情報と建物情報の入力!$G$20, IF(①基本情報と建物情報の入力!H39&gt;=2, IF(G17=0, 0, D17/①基本情報と建物情報の入力!H39), "-"), "-")</f>
        <v>-</v>
      </c>
      <c r="GJ17" s="98" t="str">
        <f>IF(A17&lt;=①基本情報と建物情報の入力!$G$20, IF(①基本情報と建物情報の入力!H39&gt;=3, IF(G17=0, 0, D17/①基本情報と建物情報の入力!H39), "-"), "-")</f>
        <v>-</v>
      </c>
      <c r="GK17" s="97" t="str">
        <f>IF(A17&lt;=①基本情報と建物情報の入力!$G$20, IF(①基本情報と建物情報の入力!H39&gt;=1, G17/D17, "-"), "-")</f>
        <v>-</v>
      </c>
      <c r="GL17" s="96" t="str">
        <f>IF(A17&lt;=①基本情報と建物情報の入力!$G$20, IF(①基本情報と建物情報の入力!H39&gt;=2, 0, "-"), "-")</f>
        <v>-</v>
      </c>
      <c r="GM17" s="98" t="str">
        <f>IF(A17&lt;=①基本情報と建物情報の入力!$G$20, IF(①基本情報と建物情報の入力!H39&gt;=3, 0, "-"), "-")</f>
        <v>-</v>
      </c>
      <c r="GN17" s="96" t="str">
        <f>IF(A17&lt;=①基本情報と建物情報の入力!$G$20, IF(①基本情報と建物情報の入力!H39&gt;=1, 0, "-"), "-")</f>
        <v>-</v>
      </c>
      <c r="GO17" s="96" t="str">
        <f>IF(A17&lt;=①基本情報と建物情報の入力!$G$20, IF(①基本情報と建物情報の入力!H39&gt;=2, 0, "-"), "-")</f>
        <v>-</v>
      </c>
      <c r="GP17" s="96" t="str">
        <f>IF(A17&lt;=①基本情報と建物情報の入力!$G$20, IF(①基本情報と建物情報の入力!H39&gt;=3, 0, "-"), "-")</f>
        <v>-</v>
      </c>
      <c r="GQ17" s="97" t="str">
        <f>IF(A17&lt;=①基本情報と建物情報の入力!$G$20, IF(①基本情報と建物情報の入力!H39&gt;=1, IF(①基本情報と建物情報の入力!H39=1, G17/D17, 0), "-"), "-")</f>
        <v>-</v>
      </c>
      <c r="GR17" s="96" t="str">
        <f>IF(A17&lt;=①基本情報と建物情報の入力!$G$20, IF(①基本情報と建物情報の入力!H39&gt;=2, G17/D17, "-"), "-")</f>
        <v>-</v>
      </c>
      <c r="GS17" s="98" t="str">
        <f>IF(A17&lt;=①基本情報と建物情報の入力!$G$20, IF(①基本情報と建物情報の入力!H39&gt;=3, 0, "-"), "-")</f>
        <v>-</v>
      </c>
      <c r="GT17" s="97" t="str">
        <f>IF(A17&lt;=①基本情報と建物情報の入力!$G$20, IF(①基本情報と建物情報の入力!H39&gt;=1, IF(OR(G18=0,A17=①基本情報と建物情報の入力!$G$20), 0, D17/①基本情報と建物情報の入力!H39), "-"), "-")</f>
        <v>-</v>
      </c>
      <c r="GU17" s="96" t="str">
        <f>IF(A17&lt;=①基本情報と建物情報の入力!$G$20, IF(①基本情報と建物情報の入力!H39&gt;=2, IF(OR(G18=0,A17=①基本情報と建物情報の入力!$G$20), 0, D17/①基本情報と建物情報の入力!H39), "-"), "-")</f>
        <v>-</v>
      </c>
      <c r="GV17" s="98" t="str">
        <f>IF(A17&lt;=①基本情報と建物情報の入力!$G$20, IF(①基本情報と建物情報の入力!H39&gt;=3, IF(OR(G18=0,A17=①基本情報と建物情報の入力!$G$20), 0, D17/①基本情報と建物情報の入力!H39), "-"), "-")</f>
        <v>-</v>
      </c>
      <c r="GW17" s="97" t="str">
        <f>IF(A17&lt;=①基本情報と建物情報の入力!$G$20, IF(①基本情報と建物情報の入力!H39&gt;=1, IF(G17=0, 0, D17/①基本情報と建物情報の入力!H39), "-"), "-")</f>
        <v>-</v>
      </c>
      <c r="GX17" s="96" t="str">
        <f>IF(A17&lt;=①基本情報と建物情報の入力!$G$20, IF(①基本情報と建物情報の入力!H39&gt;=2, IF(G17=0, 0, D17/①基本情報と建物情報の入力!H39), "-"), "-")</f>
        <v>-</v>
      </c>
      <c r="GY17" s="98" t="str">
        <f>IF(A17&lt;=①基本情報と建物情報の入力!$G$20, IF(①基本情報と建物情報の入力!H39&gt;=3, IF(G17=0, 0, D17/①基本情報と建物情報の入力!H39), "-"), "-")</f>
        <v>-</v>
      </c>
      <c r="GZ17" s="97" t="str">
        <f>IF(A17&lt;=①基本情報と建物情報の入力!$G$20, IF(①基本情報と建物情報の入力!H39&gt;=1, 0, "-"), "-")</f>
        <v>-</v>
      </c>
      <c r="HA17" s="96" t="str">
        <f>IF(A17&lt;=①基本情報と建物情報の入力!$G$20, IF(①基本情報と建物情報の入力!H39&gt;=2, IF(OR(①基本情報と建物情報の入力!H39=1,A17&lt;&gt;1), 0, E17), "-"), "-")</f>
        <v>-</v>
      </c>
      <c r="HB17" s="98" t="str">
        <f>IF(A17&lt;=①基本情報と建物情報の入力!$G$20, IF(①基本情報と建物情報の入力!H39&gt;=3, IF(OR(①基本情報と建物情報の入力!H39=1,A17&lt;&gt;1), 0, E17), "-"), "-")</f>
        <v>-</v>
      </c>
      <c r="HC17" s="97" t="str">
        <f>IF(A17&lt;=①基本情報と建物情報の入力!$G$20, IF(①基本情報と建物情報の入力!H39&gt;=1, IF(OR(①基本情報と建物情報の入力!H39=1,A17&lt;&gt;1), 0, E17), "-"), "-")</f>
        <v>-</v>
      </c>
      <c r="HD17" s="96" t="str">
        <f>IF(A17&lt;=①基本情報と建物情報の入力!$G$20, IF(①基本情報と建物情報の入力!H39&gt;=2, 0, "-"), "-")</f>
        <v>-</v>
      </c>
      <c r="HE17" s="98" t="str">
        <f>IF(A17&lt;=①基本情報と建物情報の入力!$G$20, IF(①基本情報と建物情報の入力!H39&gt;=3, IF(OR(①基本情報と建物情報の入力!H39=1,A17&lt;&gt;1), 0, E17), "-"), "-")</f>
        <v>-</v>
      </c>
      <c r="HF17" s="97" t="str">
        <f>IF(A17&lt;=①基本情報と建物情報の入力!$G$20, IF(①基本情報と建物情報の入力!H39&gt;=1, IF(A17=1, E17*(D17/①基本情報と建物情報の入力!H39/20), 0), "-"), "-")</f>
        <v>-</v>
      </c>
      <c r="HG17" s="96" t="str">
        <f>IF(A17&lt;=①基本情報と建物情報の入力!$G$20, IF(①基本情報と建物情報の入力!H39&gt;=2, IF(A17=1, E17*(D17/①基本情報と建物情報の入力!H39/20), 0), "-"), "-")</f>
        <v>-</v>
      </c>
      <c r="HH17" s="98" t="str">
        <f>IF(A17&lt;=①基本情報と建物情報の入力!$G$20, IF(①基本情報と建物情報の入力!H39&gt;=3, IF(A17=1, E17*(D17/①基本情報と建物情報の入力!H39/20), 0), "-"), "-")</f>
        <v>-</v>
      </c>
      <c r="HI17" s="97" t="str">
        <f>IF(A17&lt;=①基本情報と建物情報の入力!$G$20, IF(①基本情報と建物情報の入力!H39&gt;=1, IF(A17=1, D17*(E17/①基本情報と建物情報の入力!H39/20), 0), "-"), "-")</f>
        <v>-</v>
      </c>
      <c r="HJ17" s="96" t="str">
        <f>IF(A17&lt;=①基本情報と建物情報の入力!$G$20, IF(①基本情報と建物情報の入力!H39&gt;=2, IF(A17=1, D17*(E17/①基本情報と建物情報の入力!H39/20), 0), "-"), "-")</f>
        <v>-</v>
      </c>
      <c r="HK17" s="98" t="str">
        <f>IF(A17&lt;=①基本情報と建物情報の入力!$G$20, IF(①基本情報と建物情報の入力!H39&gt;=3, IF(A17=1, D17*(E17/①基本情報と建物情報の入力!H39/20), 0), "-"), "-")</f>
        <v>-</v>
      </c>
      <c r="HL17" s="97" t="str">
        <f>IF(A17&lt;=①基本情報と建物情報の入力!$G$20, IF(①基本情報と建物情報の入力!H39&gt;=1, 0, "-"), "-")</f>
        <v>-</v>
      </c>
      <c r="HM17" s="96" t="str">
        <f>IF(A17&lt;=①基本情報と建物情報の入力!$G$20, IF(①基本情報と建物情報の入力!H39&gt;=2, IF(①基本情報と建物情報の入力!H39=1, 0, G17/D17), "-"), "-")</f>
        <v>-</v>
      </c>
      <c r="HN17" s="98" t="str">
        <f>IF(A17&lt;=①基本情報と建物情報の入力!$G$20, IF(①基本情報と建物情報の入力!H39&gt;=3, IF(①基本情報と建物情報の入力!H39=1, 0, G17/D17), "-"), "-")</f>
        <v>-</v>
      </c>
      <c r="HO17" s="97" t="str">
        <f>IF(A17&lt;=①基本情報と建物情報の入力!$G$20, IF(①基本情報と建物情報の入力!H39&gt;=1, IF(①基本情報と建物情報の入力!H39=1, 0, G17/D17), "-"), "-")</f>
        <v>-</v>
      </c>
      <c r="HP17" s="96" t="str">
        <f>IF(A17&lt;=①基本情報と建物情報の入力!$G$20, IF(①基本情報と建物情報の入力!H39&gt;=2, 0, "-"), "-")</f>
        <v>-</v>
      </c>
      <c r="HQ17" s="98" t="str">
        <f>IF(A17&lt;=①基本情報と建物情報の入力!$G$20, IF(①基本情報と建物情報の入力!H39&gt;=3, IF(①基本情報と建物情報の入力!H39=1, 0, G17/D17), "-"), "-")</f>
        <v>-</v>
      </c>
      <c r="HR17" s="97" t="str">
        <f>IF(A17&lt;=①基本情報と建物情報の入力!$G$20, IF(①基本情報と建物情報の入力!H39&gt;=1, (G17/D17)*(D17/①基本情報と建物情報の入力!H39/20), "-"), "-")</f>
        <v>-</v>
      </c>
      <c r="HS17" s="96" t="str">
        <f>IF(A17&lt;=①基本情報と建物情報の入力!$G$20, IF(①基本情報と建物情報の入力!H39&gt;=2, (G17/D17)*(D17/①基本情報と建物情報の入力!H39/20), "-"), "-")</f>
        <v>-</v>
      </c>
      <c r="HT17" s="98" t="str">
        <f>IF(A17&lt;=①基本情報と建物情報の入力!$G$20, IF(①基本情報と建物情報の入力!H39&gt;=3, (G17/D17)*(D17/①基本情報と建物情報の入力!H39/20), "-"), "-")</f>
        <v>-</v>
      </c>
      <c r="HU17" s="97" t="str">
        <f>IF(A17&lt;=①基本情報と建物情報の入力!$G$20, IF(①基本情報と建物情報の入力!H39&gt;=1, (D17/①基本情報と建物情報の入力!H39)*(G17/D17/20), "-"), "-")</f>
        <v>-</v>
      </c>
      <c r="HV17" s="96" t="str">
        <f>IF(A17&lt;=①基本情報と建物情報の入力!$G$20, IF(①基本情報と建物情報の入力!H39&gt;=2, (D17/①基本情報と建物情報の入力!H39)*(G17/D17/20), "-"), "-")</f>
        <v>-</v>
      </c>
      <c r="HW17" s="98" t="str">
        <f>IF(A17&lt;=①基本情報と建物情報の入力!$G$20, IF(①基本情報と建物情報の入力!H39&gt;=3, (D17/①基本情報と建物情報の入力!H39)*(G17/D17/20), "-"), "-")</f>
        <v>-</v>
      </c>
      <c r="HX17" s="99"/>
      <c r="HY17" s="96" t="str">
        <f>IF($A17&lt;=①基本情報と建物情報の入力!$G$20, IF(①基本情報と建物情報の入力!$H39&gt;=1, SUM(W17,CF17,Z17,BZ17,CC17,AD17,AG17,AJ17,AM17,AP17,AS17,AV17,AY17,BB17,BE17,BH17,BK17,BN17,BQ17,BT17,BW17),"-"),"-")</f>
        <v>-</v>
      </c>
      <c r="HZ17" s="96" t="str">
        <f>IF($A17&lt;=①基本情報と建物情報の入力!$G$20, IF(①基本情報と建物情報の入力!$H39&gt;=2, SUM(X17,CG17,AA17,CA17,CD17,AE17,AH17,AK17,AN17,AQ17,AT17,AW17,AZ17,BC17,BF17,BI17,BL17,BO17,BR17,BU17,BX17),"-"),"-")</f>
        <v>-</v>
      </c>
      <c r="IA17" s="96" t="str">
        <f>IF($A17&lt;=①基本情報と建物情報の入力!$G$20, IF(①基本情報と建物情報の入力!$H39&gt;=3, SUM(Y17,CH17,AB17,CB17,CE17,AF17,AI17,AL17,AO17,AR17,AU17,AX17,BA17,BD17,BG17,BJ17,BM17,BP17,BS17,BV17,BY17),"-"),"-")</f>
        <v>-</v>
      </c>
      <c r="IB17" s="99"/>
      <c r="IC17" s="96" t="str">
        <f>IF($A17&lt;=①基本情報と建物情報の入力!$G$20, ①基本情報と建物情報の入力!H$62, "-")</f>
        <v>-</v>
      </c>
      <c r="ID17" s="96" t="str">
        <f>IF(A17&lt;=①基本情報と建物情報の入力!$G$20, ①基本情報と建物情報の入力!$H$66/(2*(0.09-0.15)*①基本情報と建物情報の入力!$H$66+1),"-")</f>
        <v>-</v>
      </c>
      <c r="IE17" s="96" t="str">
        <f>IF($A17&lt;=①基本情報と建物情報の入力!$G$20, ①基本情報と建物情報の入力!H$64, "-")</f>
        <v>-</v>
      </c>
      <c r="IF17" s="96" t="str">
        <f>IF($A17&lt;=①基本情報と建物情報の入力!$G$20, ①基本情報と建物情報の入力!H$63, "-")</f>
        <v>-</v>
      </c>
      <c r="IG17" s="96" t="str">
        <f>IF($A17&lt;=①基本情報と建物情報の入力!$G$20, ①基本情報と建物情報の入力!H$66, "-")</f>
        <v>-</v>
      </c>
      <c r="IH17" s="96" t="str">
        <f>IF($A17&lt;=①基本情報と建物情報の入力!$G$20, ①基本情報と建物情報の入力!H$61, "-")</f>
        <v>-</v>
      </c>
      <c r="II17" s="96" t="str">
        <f>IF($A17&lt;=①基本情報と建物情報の入力!$G$20, ①基本情報と建物情報の入力!H$65, "-")</f>
        <v>-</v>
      </c>
      <c r="IJ17" s="96" t="str">
        <f>IF($A17&lt;=①基本情報と建物情報の入力!$G$20, ①基本情報と建物情報の入力!H$67, "-")</f>
        <v>-</v>
      </c>
      <c r="IK17" s="98" t="str">
        <f>IF($A17&lt;=①基本情報と建物情報の入力!$G$20, 4.65, "-")</f>
        <v>-</v>
      </c>
      <c r="IL17" s="99"/>
      <c r="IM17" s="97" t="str">
        <f t="array" ref="IM17">IF($A17&lt;=①基本情報と建物情報の入力!$G$20,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7" s="96" t="str">
        <f t="array" ref="IN17">IF($A17&lt;=①基本情報と建物情報の入力!$G$20,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7" s="96" t="str">
        <f t="array" ref="IO17">IF($A17&lt;=①基本情報と建物情報の入力!$G$20,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7" s="96" t="str">
        <f>IF($A17&lt;=①基本情報と建物情報の入力!$G$20,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7" s="96" t="str">
        <f t="array" ref="IQ17">IF($A17&lt;=①基本情報と建物情報の入力!$G$20,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7" s="96" t="str">
        <f t="array" ref="IR17">IF($A17&lt;=①基本情報と建物情報の入力!$G$20,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7" s="96" t="str">
        <f t="array" ref="IS17">IF($A17&lt;=①基本情報と建物情報の入力!$G$20,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7" s="96" t="str">
        <f t="array" ref="IT17">IF($A17&lt;=①基本情報と建物情報の入力!$G$20,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7" s="96" t="str">
        <f t="array" ref="IU17">IF($A17&lt;=①基本情報と建物情報の入力!$G$20,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7" s="96" t="str">
        <f t="array" ref="IV17">IF($A17&lt;=①基本情報と建物情報の入力!$G$20,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7" s="98" t="str">
        <f t="array" ref="IW17">IF($A17&lt;=①基本情報と建物情報の入力!$G$20,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7" s="99"/>
      <c r="IY17" s="97" t="str">
        <f>IF($A17&lt;=①基本情報と建物情報の入力!$G$20, 温度差係数!$A$10, "-")</f>
        <v>-</v>
      </c>
      <c r="IZ17" s="96" t="str">
        <f>IF($A17&lt;=①基本情報と建物情報の入力!$G$20,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7" s="96" t="str">
        <f>IF($A17&lt;=①基本情報と建物情報の入力!$G$20, 温度差係数!$B$10, "-")</f>
        <v>-</v>
      </c>
      <c r="JB17" s="98" t="str">
        <f>IF($A17&lt;=①基本情報と建物情報の入力!$G$20, INDEX(温度差係数!$C$10:$J$10, 0, MATCH(①基本情報と建物情報の入力!$G$13, 温度差係数!$C$9:$J$9, 0)), "-")</f>
        <v>-</v>
      </c>
      <c r="JC17" s="99"/>
      <c r="JD17" s="97" t="str">
        <f>IF($A17&lt;=①基本情報と建物情報の入力!$G$20, IF(①基本情報と建物情報の入力!$H39&gt;=1, W17*$IY17*$IC17,"-"),"-")</f>
        <v>-</v>
      </c>
      <c r="JE17" s="96" t="str">
        <f>IF($A17&lt;=①基本情報と建物情報の入力!$G$20, IF(①基本情報と建物情報の入力!$H39&gt;=2, X17*$IY17*$IC17,"-"),"-")</f>
        <v>-</v>
      </c>
      <c r="JF17" s="98" t="str">
        <f>IF($A17&lt;=①基本情報と建物情報の入力!$G$20, IF(①基本情報と建物情報の入力!$H39&gt;=3, Y17*$IY17*$IC17,"-"),"-")</f>
        <v>-</v>
      </c>
      <c r="JG17" s="97" t="str">
        <f>IF($A17&lt;=①基本情報と建物情報の入力!$G$20, IF(①基本情報と建物情報の入力!$H39&gt;=1, CF17*$JB17*$ID17,"-"),"-")</f>
        <v>-</v>
      </c>
      <c r="JH17" s="96" t="str">
        <f>IF($A17&lt;=①基本情報と建物情報の入力!$G$20, IF(①基本情報と建物情報の入力!$H39&gt;=2, CG17*$JB17*$ID17,"-"),"-")</f>
        <v>-</v>
      </c>
      <c r="JI17" s="98" t="str">
        <f>IF($A17&lt;=①基本情報と建物情報の入力!$G$20, IF(①基本情報と建物情報の入力!$H39&gt;=3, CH17*$JB17*$ID17,"-"),"-")</f>
        <v>-</v>
      </c>
      <c r="JJ17" s="97" t="str">
        <f>IF($A17&lt;=①基本情報と建物情報の入力!$G$20, IF(①基本情報と建物情報の入力!$H39&gt;=1, ((BB17+BE17+BK17)*$IY17+BH17*$IZ17)*$IH17,"-"),"-")</f>
        <v>-</v>
      </c>
      <c r="JK17" s="96" t="str">
        <f>IF($A17&lt;=①基本情報と建物情報の入力!$G$20, IF(①基本情報と建物情報の入力!$H39&gt;=2, ((BC17+BF17+BL17)*$IY17+BI17*$IZ17)*$IH17,"-"),"-")</f>
        <v>-</v>
      </c>
      <c r="JL17" s="98" t="str">
        <f>IF($A17&lt;=①基本情報と建物情報の入力!$G$20, IF(①基本情報と建物情報の入力!$H39&gt;=3, ((BD17+BG17+BM17)*$IY17+BJ17*$IZ17)*$IH17,"-"),"-")</f>
        <v>-</v>
      </c>
      <c r="JM17" s="97" t="str">
        <f>IF($A17&lt;=①基本情報と建物情報の入力!$G$20, IF(①基本情報と建物情報の入力!$H39&gt;=1, (BN17+BQ17+BT17+BW17)*$JB17*$II17,"-"),"-")</f>
        <v>-</v>
      </c>
      <c r="JN17" s="96" t="str">
        <f>IF($A17&lt;=①基本情報と建物情報の入力!$G$20, IF(①基本情報と建物情報の入力!$H39&gt;=2, (BO17+BR17+BU17+BX17)*$JB17*$II17,"-"),"-")</f>
        <v>-</v>
      </c>
      <c r="JO17" s="98" t="str">
        <f>IF($A17&lt;=①基本情報と建物情報の入力!$G$20, IF(①基本情報と建物情報の入力!$H39&gt;=3, (BP17+BS17+BV17+BY17)*$JB17*$II17,"-"),"-")</f>
        <v>-</v>
      </c>
      <c r="JP17" s="97" t="str">
        <f>IF($A17&lt;=①基本情報と建物情報の入力!$G$20, IF(①基本情報と建物情報の入力!$H39&gt;=1, ((AD17+AG17+AM17)*$IY17+AJ17*$IZ17)*$IJ17,"-"),"-")</f>
        <v>-</v>
      </c>
      <c r="JQ17" s="96" t="str">
        <f>IF($A17&lt;=①基本情報と建物情報の入力!$G$20, IF(①基本情報と建物情報の入力!$H39&gt;=2, ((AE17+AH17+AN17)*$IY17+AK17*$IZ17)*$IJ17,"-"),"-")</f>
        <v>-</v>
      </c>
      <c r="JR17" s="98" t="str">
        <f>IF($A17&lt;=①基本情報と建物情報の入力!$G$20, IF(①基本情報と建物情報の入力!$H39&gt;=3, ((AF17+AI17+AO17)*$IY17+AL17*$IZ17)*$IJ17,"-"),"-")</f>
        <v>-</v>
      </c>
      <c r="JS17" s="97" t="str">
        <f>IF($A17&lt;=①基本情報と建物情報の入力!$G$20, IF(①基本情報と建物情報の入力!$H39&gt;=1, ((AP17+AS17+AY17)*IY17+AV17*$IZ17)*$IK17,"-"),"-")</f>
        <v>-</v>
      </c>
      <c r="JT17" s="96" t="str">
        <f>IF($A17&lt;=①基本情報と建物情報の入力!$G$20, IF(①基本情報と建物情報の入力!$H39&gt;=2, ((AQ17+AT17+AZ17)*IY17+AW17*$IZ17)*$IK17,"-"),"-")</f>
        <v>-</v>
      </c>
      <c r="JU17" s="98" t="str">
        <f>IF($A17&lt;=①基本情報と建物情報の入力!$G$20, IF(①基本情報と建物情報の入力!$H39&gt;=3, ((AR17+AU17+BA17)*IY17+AX17*$IZ17)*$IK17,"-"),"-")</f>
        <v>-</v>
      </c>
      <c r="JV17" s="97" t="str">
        <f>IF($A17&lt;=①基本情報と建物情報の入力!$G$20, IF(①基本情報と建物情報の入力!$H39&gt;=1, BZ17*$JB17*$IG17,"-"),"-")</f>
        <v>-</v>
      </c>
      <c r="JW17" s="96" t="str">
        <f>IF($A17&lt;=①基本情報と建物情報の入力!$G$20, IF(①基本情報と建物情報の入力!$H39&gt;=2, CA17*$JB17*$IG17,"-"),"-")</f>
        <v>-</v>
      </c>
      <c r="JX17" s="98" t="str">
        <f>IF($A17&lt;=①基本情報と建物情報の入力!$G$20, IF(①基本情報と建物情報の入力!$H39&gt;=3, CB17*$IG17*$JB17,"-"),"-")</f>
        <v>-</v>
      </c>
      <c r="JY17" s="97" t="str">
        <f>IF($A17&lt;=①基本情報と建物情報の入力!$G$20, IF(①基本情報と建物情報の入力!$H39&gt;=1, CC17*$JA17*$IF17,"-"),"-")</f>
        <v>-</v>
      </c>
      <c r="JZ17" s="96" t="str">
        <f>IF($A17&lt;=①基本情報と建物情報の入力!$G$20, IF(①基本情報と建物情報の入力!$H39&gt;=2, CD17*$JA17*$IF17,"-"),"-")</f>
        <v>-</v>
      </c>
      <c r="KA17" s="98" t="str">
        <f>IF($A17&lt;=①基本情報と建物情報の入力!$G$20, IF(①基本情報と建物情報の入力!$H39&gt;=3, CE17*$JA17*$IF17,"-"),"-")</f>
        <v>-</v>
      </c>
      <c r="KB17" s="97" t="str">
        <f>IF($A17&lt;=①基本情報と建物情報の入力!$G$20, IF(①基本情報と建物情報の入力!$H39&gt;=1, Z17*$IY17*$IE17,"-"),"-")</f>
        <v>-</v>
      </c>
      <c r="KC17" s="96" t="str">
        <f>IF($A17&lt;=①基本情報と建物情報の入力!$G$20, IF(①基本情報と建物情報の入力!$H39&gt;=2, AA17*$IY17*$IE17,"-"),"-")</f>
        <v>-</v>
      </c>
      <c r="KD17" s="98" t="str">
        <f>IF($A17&lt;=①基本情報と建物情報の入力!$G$20, IF(①基本情報と建物情報の入力!$H39&gt;=3, AB17*$IY17*$IE17,"-"),"-")</f>
        <v>-</v>
      </c>
      <c r="KE17" s="99"/>
      <c r="KF17" s="97" t="str">
        <f>IF($A17&lt;=①基本情報と建物情報の入力!$G$20, IF(①基本情報と建物情報の入力!$H39&gt;=1, (CJ17+CM17+CP17+CS17)*$IY17*$IM17,"-"),"-")</f>
        <v>-</v>
      </c>
      <c r="KG17" s="96" t="str">
        <f>IF($A17&lt;=①基本情報と建物情報の入力!$G$20, IF(①基本情報と建物情報の入力!$H39&gt;=2, (CK17+CN17+CQ17+CT17)*$IY17*$IM17,"-"),"-")</f>
        <v>-</v>
      </c>
      <c r="KH17" s="98" t="str">
        <f>IF($A17&lt;=①基本情報と建物情報の入力!$G$20, IF(①基本情報と建物情報の入力!$H39&gt;=3, (CL17+CO17+CR17+CU17)*$IY17*$IM17,"-"),"-")</f>
        <v>-</v>
      </c>
      <c r="KI17" s="97" t="str">
        <f>IF($A17&lt;=①基本情報と建物情報の入力!$G$20, IF(①基本情報と建物情報の入力!$H39&gt;=1, (CV17+CY17)*$IY17*$IN17/2,"-"),"-")</f>
        <v>-</v>
      </c>
      <c r="KJ17" s="96" t="str">
        <f>IF($A17&lt;=①基本情報と建物情報の入力!$G$20, IF(①基本情報と建物情報の入力!$H39&gt;=2, (CW17+CZ17)*$IY17*$IN17/2,"-"),"-")</f>
        <v>-</v>
      </c>
      <c r="KK17" s="98" t="str">
        <f>IF($A17&lt;=①基本情報と建物情報の入力!$G$20, IF(①基本情報と建物情報の入力!$H39&gt;=3, (CX17+DA17)*$IY17*$IN17/2,"-"),"-")</f>
        <v>-</v>
      </c>
      <c r="KL17" s="97" t="str">
        <f>IF($A17&lt;=①基本情報と建物情報の入力!$G$20, IF(①基本情報と建物情報の入力!$H39&gt;=1, (DB17+DE17)*$IY17*$IO17/2 + (DH17+DK17)*$IY17*$IO17,"-"),"-")</f>
        <v>-</v>
      </c>
      <c r="KM17" s="96" t="str">
        <f>IF($A17&lt;=①基本情報と建物情報の入力!$G$20, IF(①基本情報と建物情報の入力!$H39&gt;=2, (DC17+DF17)*$IY17*$IO17/2 + (DI17+DL17)*$IY17*$IO17,"-"),"-")</f>
        <v>-</v>
      </c>
      <c r="KN17" s="98" t="str">
        <f>IF($A17&lt;=①基本情報と建物情報の入力!$G$20, IF(①基本情報と建物情報の入力!$H39&gt;=3, (DD17+DG17)*$IY17*$IO17/2 + (DJ17+DM17)*$IY17*$IO17,"-"),"-")</f>
        <v>-</v>
      </c>
      <c r="KO17" s="97" t="str">
        <f>IF($A17&lt;=①基本情報と建物情報の入力!$G$20, IF(①基本情報と建物情報の入力!$H39&gt;=1, ((DN17+DW17)*$IY17 + DQ17*($IY17/2+$IZ17/2) + DT17*($IZ17/2+$IY17/2))*$IP17,"-"),"-")</f>
        <v>-</v>
      </c>
      <c r="KP17" s="96" t="str">
        <f>IF($A17&lt;=①基本情報と建物情報の入力!$G$20, IF(①基本情報と建物情報の入力!$H39&gt;=2, ((DO17+DX17)*$IY17 + DR17*($IY17/2+$IZ17/2) + DU17*($IZ17/2+$IY17/2))*$IP17,"-"),"-")</f>
        <v>-</v>
      </c>
      <c r="KQ17" s="98" t="str">
        <f>IF($A17&lt;=①基本情報と建物情報の入力!$G$20, IF(①基本情報と建物情報の入力!$H39&gt;=3, ((DP17+DY17)*$IY17 + DS17*($IY17/2+$IZ17/2) + DV17*($IZ17/2+$IY17/2))*$IP17,"-"),"-")</f>
        <v>-</v>
      </c>
      <c r="KR17" s="97" t="str">
        <f>IF($A17&lt;=①基本情報と建物情報の入力!$G$20, IF(①基本情報と建物情報の入力!$H39&gt;=1, ((DZ17+EC17)*$IY17+(EF17+EI17)*$IZ17)*$IQ17/2 + ((EL17+EO17+EU17)*$IY17+ER17*$IZ17)*$IQ17,"-"),"-")</f>
        <v>-</v>
      </c>
      <c r="KS17" s="96" t="str">
        <f>IF($A17&lt;=①基本情報と建物情報の入力!$G$20, IF(①基本情報と建物情報の入力!$H39&gt;=2, ((EA17+ED17)*$IY17+(EG17+EJ17)*$IZ17)*$IQ17/2 + ((EM17+EP17+EV17)*$IY17+ES17*$IZ17)*$IQ17,"-"),"-")</f>
        <v>-</v>
      </c>
      <c r="KT17" s="98" t="str">
        <f>IF($A17&lt;=①基本情報と建物情報の入力!$G$20, IF(①基本情報と建物情報の入力!$H39&gt;=3, ((EB17+EE17)*$IY17+(EH17+EK17)*$IZ17)*$IQ17/2 + ((EN17+EQ17+EW17)*$IY17+ET17*$IZ17)*$IQ17,"-"),"-")</f>
        <v>-</v>
      </c>
      <c r="KU17" s="97" t="str">
        <f>IF($A17&lt;=①基本情報と建物情報の入力!$G$20, IF(①基本情報と建物情報の入力!$H39&gt;=1, ((EX17+FA17+FD17+FG17+FP17+FS17)*$IY17 + (FJ17+FM17)*$IZ17)*$IR17/2,"-"),"-")</f>
        <v>-</v>
      </c>
      <c r="KV17" s="96" t="str">
        <f>IF($A17&lt;=①基本情報と建物情報の入力!$G$20, IF(①基本情報と建物情報の入力!$H39&gt;=2, ((EY17+FB17+FE17+FH17+FQ17+FT17)*$IY17 + (FK17+FN17)*$IZ17)*$IR17/2,"-"),"-")</f>
        <v>-</v>
      </c>
      <c r="KW17" s="98" t="str">
        <f>IF($A17&lt;=①基本情報と建物情報の入力!$G$20, IF(①基本情報と建物情報の入力!$H39&gt;=3, ((EZ17+FC17+FF17+FI17+FR17+FU17)*$IY17 + (FL17+FO17)*$IZ17)*$IR17/2,"-"),"-")</f>
        <v>-</v>
      </c>
      <c r="KX17" s="97" t="str">
        <f>IF($A17&lt;=①基本情報と建物情報の入力!$G$20, IF(①基本情報と建物情報の入力!$H39&gt;=1, ((FV17+FY17+GE17)*$IY17 + GB17*$IZ17)*$IS17,"-"),"-")</f>
        <v>-</v>
      </c>
      <c r="KY17" s="96" t="str">
        <f>IF($A17&lt;=①基本情報と建物情報の入力!$G$20, IF(①基本情報と建物情報の入力!$H39&gt;=2, ((FW17+FZ17+GF17)*$IY17 + GC17*$IZ17)*$IS17,"-"),"-")</f>
        <v>-</v>
      </c>
      <c r="KZ17" s="98" t="str">
        <f>IF($A17&lt;=①基本情報と建物情報の入力!$G$20, IF(①基本情報と建物情報の入力!$H39&gt;=3, ((FX17+GA17+GG17)*$IY17 + GD17*$IZ17)*$IS17,"-"),"-")</f>
        <v>-</v>
      </c>
      <c r="LA17" s="97" t="str">
        <f>IF($A17&lt;=①基本情報と建物情報の入力!$G$20, IF(①基本情報と建物情報の入力!$H39&gt;=1, (GH17+GK17+GN17+GQ17)*$IY17*$IT17,"-"),"-")</f>
        <v>-</v>
      </c>
      <c r="LB17" s="96" t="str">
        <f>IF($A17&lt;=①基本情報と建物情報の入力!$G$20, IF(①基本情報と建物情報の入力!$H39&gt;=2, (GI17+GL17+GO17+GR17)*$IY17*$IT17,"-"),"-")</f>
        <v>-</v>
      </c>
      <c r="LC17" s="98" t="str">
        <f>IF($A17&lt;=①基本情報と建物情報の入力!$G$20, IF(①基本情報と建物情報の入力!$H39&gt;=3, (GJ17+GM17+GP17+GS17)*$IY17*$IT17,"-"),"-")</f>
        <v>-</v>
      </c>
      <c r="LD17" s="97" t="str">
        <f>IF($A17&lt;=①基本情報と建物情報の入力!$G$20, IF(①基本情報と建物情報の入力!$H39&gt;=1, (GT17+GW17)*$IY17*$IU17/2,"-"),"-")</f>
        <v>-</v>
      </c>
      <c r="LE17" s="96" t="str">
        <f>IF($A17&lt;=①基本情報と建物情報の入力!$G$20, IF(①基本情報と建物情報の入力!$H39&gt;=2, (GU17+GX17)*$IY17*$IU17/2,"-"),"-")</f>
        <v>-</v>
      </c>
      <c r="LF17" s="98" t="str">
        <f>IF($A17&lt;=①基本情報と建物情報の入力!$G$20, IF(①基本情報と建物情報の入力!$H39&gt;=3, (GV17+GY17)*$IY17*$IU17/2,"-"),"-")</f>
        <v>-</v>
      </c>
      <c r="LG17" s="97" t="str">
        <f>IF($A17&lt;=①基本情報と建物情報の入力!$G$20, IF(①基本情報と建物情報の入力!$H39&gt;=1, (GZ17+HC17)*$JA17*$IV17/2 + (HF17+HI17)*$JA17*$IV17,"-"),"-")</f>
        <v>-</v>
      </c>
      <c r="LH17" s="96" t="str">
        <f>IF($A17&lt;=①基本情報と建物情報の入力!$G$20, IF(①基本情報と建物情報の入力!$H39&gt;=2, (HA17+HD17)*$JA17*$IV17/2 + (HG17+HJ17)*$JA17*$IV17,"-"),"-")</f>
        <v>-</v>
      </c>
      <c r="LI17" s="98" t="str">
        <f>IF($A17&lt;=①基本情報と建物情報の入力!$G$20, IF(①基本情報と建物情報の入力!$H39&gt;=3, (HB17+HE17)*$JA17*$IV17/2 + (HH17+HK17)*$JA17*$IV17,"-"),"-")</f>
        <v>-</v>
      </c>
      <c r="LJ17" s="97" t="str">
        <f>IF($A17&lt;=①基本情報と建物情報の入力!$G$20, IF(①基本情報と建物情報の入力!$H39&gt;=1, (HL17+HO17)*$IY17*$IW17/2 + (HR17+HU17)*$IY17*$IW17,"-"),"-")</f>
        <v>-</v>
      </c>
      <c r="LK17" s="96" t="str">
        <f>IF($A17&lt;=①基本情報と建物情報の入力!$G$20, IF(①基本情報と建物情報の入力!$H39&gt;=2, (HM17+HP17)*$IY17*$IW17/2 + (HS17+HV17)*$IY17*$IW17,"-"),"-")</f>
        <v>-</v>
      </c>
      <c r="LL17" s="98" t="str">
        <f>IF($A17&lt;=①基本情報と建物情報の入力!$G$20, IF(①基本情報と建物情報の入力!$H39&gt;=3, (HN17+HQ17)*$IY17*$IW17/2 + (HT17+HW17)*$IY17*$IW17,"-"),"-")</f>
        <v>-</v>
      </c>
      <c r="LM17" s="99"/>
      <c r="LN17" s="97" t="str">
        <f>IF($A17&lt;=①基本情報と建物情報の入力!$G$20, IF(①基本情報と建物情報の入力!$H39&gt;=1, SUM(JJ17,JD17,JY17,KB17,JM17,JV17,JG17,JP17,JS17)+SUM(KO17,KF17,LA17,KR17,KL17,KU17,LJ17,KI17,LD17,KX17,LG17),"-"),"-")</f>
        <v>-</v>
      </c>
      <c r="LO17" s="96" t="str">
        <f>IF($A17&lt;=①基本情報と建物情報の入力!$G$20, IF(①基本情報と建物情報の入力!$H39&gt;=2, SUM(JK17,JE17,JZ17,KC17,JN17,JW17,JH17,JQ17,JT17)+SUM(KP17,KG17,LB17,KS17,KM17,KV17,LK17,KJ17,LE17,KY17,LH17),"-"),"-")</f>
        <v>-</v>
      </c>
      <c r="LP17" s="98" t="str">
        <f>IF($A17&lt;=①基本情報と建物情報の入力!$G$20, IF(①基本情報と建物情報の入力!$H39&gt;=3, SUM(JL17,JF17,KA17,KD17,JO17,JX17,JI17,JR17,JU17)+SUM(KQ17,KH17,LC17,KT17,KN17,KW17,LL17,KK17,LF17,KZ17,LI17),"-"),"-")</f>
        <v>-</v>
      </c>
      <c r="LQ17" s="96" t="str">
        <f>IF($A17&lt;=①基本情報と建物情報の入力!$G$20, IF(①基本情報と建物情報の入力!$H39&gt;=1, ROUNDUP(LN17/HY17, 2),"-"),"-")</f>
        <v>-</v>
      </c>
      <c r="LR17" s="96" t="str">
        <f>IF($A17&lt;=①基本情報と建物情報の入力!$G$20, IF(①基本情報と建物情報の入力!$H39&gt;=2, ROUNDUP(LO17/HZ17, 2),"-"),"-")</f>
        <v>-</v>
      </c>
      <c r="LS17" s="96" t="str">
        <f>IF($A17&lt;=①基本情報と建物情報の入力!$G$20, IF(①基本情報と建物情報の入力!$H39&gt;=3, ROUNDUP(LP17/IA17, 2),"-"),"-")</f>
        <v>-</v>
      </c>
      <c r="LT17" s="99"/>
      <c r="LU17" s="96" t="str">
        <f>IF($A17&lt;=①基本情報と建物情報の入力!$G$20, 0.51,"-")</f>
        <v>-</v>
      </c>
      <c r="LV17" s="96" t="str">
        <f>IF($A17&lt;=①基本情報と建物情報の入力!$G$20, IF(①基本情報と建物情報の入力!$H39&gt;=1, ①基本情報と建物情報の入力!$H$68,"-"),"-")</f>
        <v>-</v>
      </c>
      <c r="LW17" s="99"/>
      <c r="LX17" s="221" t="str">
        <f>IF($A17&lt;=①基本情報と建物情報の入力!$G$20, 0.034*1*IC17, "-")</f>
        <v>-</v>
      </c>
      <c r="LY17" s="218" t="str">
        <f>IF($A17&lt;=①基本情報と建物情報の入力!$G$20, 0.034*1*IH17, "-")</f>
        <v>-</v>
      </c>
      <c r="LZ17" s="218" t="str">
        <f>IF($A17&lt;=①基本情報と建物情報の入力!$G$20, IF(①基本情報と建物情報の入力!$H39&gt;=1, $LU17*$LV17,"-"),"-")</f>
        <v>-</v>
      </c>
      <c r="MA17" s="218" t="str">
        <f>IF($A17&lt;=①基本情報と建物情報の入力!$G$20, IF(①基本情報と建物情報の入力!$H39&gt;=1, $LU17*$LV17,"-"),"-")</f>
        <v>-</v>
      </c>
      <c r="MB17" s="218" t="str">
        <f>IF($A17&lt;=①基本情報と建物情報の入力!$G$20, IF(①基本情報と建物情報の入力!$H39&gt;=1, $LU17*$LV17,"-"),"-")</f>
        <v>-</v>
      </c>
      <c r="MC17" s="218" t="str">
        <f>IF($A17&lt;=①基本情報と建物情報の入力!$G$20, IF(①基本情報と建物情報の入力!$H39&gt;=1, $LU17*$LV17,"-"),"-")</f>
        <v>-</v>
      </c>
      <c r="MD17" s="218" t="str">
        <f>IF($A17&lt;=①基本情報と建物情報の入力!$G$20, 0.034*1*IK17, "-")</f>
        <v>-</v>
      </c>
      <c r="ME17" s="218" t="str">
        <f>IF($A17&lt;=①基本情報と建物情報の入力!$G$20, 0.034*1*IE17, "-")</f>
        <v>-</v>
      </c>
      <c r="MF17" s="99"/>
      <c r="MG17" s="218" t="str">
        <f>IF($A17&lt;=①基本情報と建物情報の入力!$G$20, 0.034*1*IM17, "-")</f>
        <v>-</v>
      </c>
      <c r="MH17" s="218" t="str">
        <f>IF($A17&lt;=①基本情報と建物情報の入力!$G$20, 0.034*1*IN17, "-")</f>
        <v>-</v>
      </c>
      <c r="MI17" s="218" t="str">
        <f>IF($A17&lt;=①基本情報と建物情報の入力!$G$20, 0.034*1*IO17, "-")</f>
        <v>-</v>
      </c>
      <c r="MJ17" s="218" t="str">
        <f>IF($A17&lt;=①基本情報と建物情報の入力!$G$20, 0.034*1*IP17, "-")</f>
        <v>-</v>
      </c>
      <c r="MK17" s="218" t="str">
        <f>IF($A17&lt;=①基本情報と建物情報の入力!$G$20, 0.034*1*IQ17, "-")</f>
        <v>-</v>
      </c>
      <c r="ML17" s="218" t="str">
        <f>IF($A17&lt;=①基本情報と建物情報の入力!$G$20, 0.034*1*IR17, "-")</f>
        <v>-</v>
      </c>
      <c r="MM17" s="218" t="str">
        <f>IF($A17&lt;=①基本情報と建物情報の入力!$G$20, 0.034*1*IS17, "-")</f>
        <v>-</v>
      </c>
      <c r="MN17" s="218" t="str">
        <f>IF($A17&lt;=①基本情報と建物情報の入力!$G$20, 0.034*1*IT17, "-")</f>
        <v>-</v>
      </c>
      <c r="MO17" s="218" t="str">
        <f>IF($A17&lt;=①基本情報と建物情報の入力!$G$20, 0.034*1*IU17, "-")</f>
        <v>-</v>
      </c>
      <c r="MP17" s="218" t="str">
        <f>IF($A17&lt;=①基本情報と建物情報の入力!$G$20, 0.034*1*IV17, "-")</f>
        <v>-</v>
      </c>
      <c r="MQ17" s="222" t="str">
        <f>IF($A17&lt;=①基本情報と建物情報の入力!$G$20, 0.034*1*IW17, "-")</f>
        <v>-</v>
      </c>
      <c r="MR17" s="99"/>
      <c r="MS17" s="100" t="str">
        <f>IF($A17&lt;=①基本情報と建物情報の入力!$G$20, INDEX(方位係数!$B$7:$H$16, MATCH(MS$4, 方位係数!$A$7:$A$16,0), MATCH(①基本情報と建物情報の入力!$G$13, 方位係数!$B$6:$I$6,0)),"-")</f>
        <v>-</v>
      </c>
      <c r="MT17" s="100" t="str">
        <f>IF($A17&lt;=①基本情報と建物情報の入力!$G$20, INDEX(方位係数!$B$7:$H$16, MATCH(MT$4, 方位係数!$A$7:$A$16,0), MATCH(①基本情報と建物情報の入力!$G$13, 方位係数!$B$6:$I$6,0)),"-")</f>
        <v>-</v>
      </c>
      <c r="MU17" s="100" t="str">
        <f>IF($A17&lt;=①基本情報と建物情報の入力!$G$20, INDEX(方位係数!$B$7:$H$16, MATCH(MU$4, 方位係数!$A$7:$A$16,0), MATCH(①基本情報と建物情報の入力!$G$13, 方位係数!$B$6:$I$6,0)),"-")</f>
        <v>-</v>
      </c>
      <c r="MV17" s="100" t="str">
        <f>IF($A17&lt;=①基本情報と建物情報の入力!$G$20, INDEX(方位係数!$B$7:$H$16, MATCH(MV$4, 方位係数!$A$7:$A$16,0), MATCH(①基本情報と建物情報の入力!$G$13, 方位係数!$B$6:$I$6,0)),"-")</f>
        <v>-</v>
      </c>
      <c r="MW17" s="100" t="str">
        <f>IF($A17&lt;=①基本情報と建物情報の入力!$G$20, INDEX(方位係数!$B$7:$H$16, MATCH(MW$4, 方位係数!$A$7:$A$16,0), MATCH(①基本情報と建物情報の入力!$G$13, 方位係数!$B$6:$I$6,0)),"-")</f>
        <v>-</v>
      </c>
      <c r="MX17" s="100" t="str">
        <f>IF($A17&lt;=①基本情報と建物情報の入力!$G$20, INDEX(方位係数!$B$7:$H$16, MATCH(MX$4, 方位係数!$A$7:$A$16,0), MATCH(①基本情報と建物情報の入力!$G$13, 方位係数!$B$6:$I$6,0)),"-")</f>
        <v>-</v>
      </c>
      <c r="MY17" s="99"/>
      <c r="MZ17" s="97" t="str">
        <f>IF($A17&lt;=①基本情報と建物情報の入力!$G$20, IF(①基本情報と建物情報の入力!$H39&gt;=1, W17*$MW17*$LX17,"-"),"-")</f>
        <v>-</v>
      </c>
      <c r="NA17" s="96" t="str">
        <f>IF($A17&lt;=①基本情報と建物情報の入力!$G$20, IF(①基本情報と建物情報の入力!$H39&gt;=2, X17*$MW17*$LX17,"-"),"-")</f>
        <v>-</v>
      </c>
      <c r="NB17" s="98" t="str">
        <f>IF($A17&lt;=①基本情報と建物情報の入力!$G$20, IF(①基本情報と建物情報の入力!$H39&gt;=3, Y17*$MW17*$LX17,"-"),"-")</f>
        <v>-</v>
      </c>
      <c r="NC17" s="97" t="str">
        <f>IF($A17&lt;=①基本情報と建物情報の入力!$G$20, IF(①基本情報と建物情報の入力!$H39&gt;=1, (BB17*$MS17+BE17*$MT17+BH17*$MU17+BK17*$MV17)*$LY17,"-"),"-")</f>
        <v>-</v>
      </c>
      <c r="ND17" s="96" t="str">
        <f>IF($A17&lt;=①基本情報と建物情報の入力!$G$20, IF(①基本情報と建物情報の入力!$H39&gt;=2, (BC17*$MS17+BF17*$MT17+BI17*$MU17+BL17*$MV17)*$LY17,"-"),"-")</f>
        <v>-</v>
      </c>
      <c r="NE17" s="98" t="str">
        <f>IF($A17&lt;=①基本情報と建物情報の入力!$G$20, IF(①基本情報と建物情報の入力!$H39&gt;=3, (BD17*$MS17+BG17*$MT17+BJ17*$MU17+BM17*$MV17)*$LY17,"-"),"-")</f>
        <v>-</v>
      </c>
      <c r="NF17" s="97" t="str">
        <f>IF($A17&lt;=①基本情報と建物情報の入力!$G$20, IF(①基本情報と建物情報の入力!$H39&gt;=1, AD17*$MS17*$LZ17+AG17*$MT17*$MA17+AJ17*$MU17*$MB17+AM17*$MV17*$MC17,"-"),"-")</f>
        <v>-</v>
      </c>
      <c r="NG17" s="96" t="str">
        <f>IF($A17&lt;=①基本情報と建物情報の入力!$G$20, IF(①基本情報と建物情報の入力!$H39&gt;=2, AE17*$MS17*$LZ17+AH17*$MT17*$MA17+AK17*$MU17*$MB17+AN17*$MV17*$MC17,"-"),"-")</f>
        <v>-</v>
      </c>
      <c r="NH17" s="98" t="str">
        <f>IF($A17&lt;=①基本情報と建物情報の入力!$G$20, IF(①基本情報と建物情報の入力!$H39&gt;=3, AF17*$MS17*$LZ17+AI17*$MT17*$MA17+AL17*$MU17*$MB17+AO17*$MV17*$MC17,"-"),"-")</f>
        <v>-</v>
      </c>
      <c r="NI17" s="97" t="str">
        <f>IF($A17&lt;=①基本情報と建物情報の入力!$G$20, IF(①基本情報と建物情報の入力!$H39&gt;=1, (AP17*MS17+AS17*MT17+AV17*MU17+AY17*$MV17)*$MD17,"-"),"-")</f>
        <v>-</v>
      </c>
      <c r="NJ17" s="96" t="str">
        <f>IF($A17&lt;=①基本情報と建物情報の入力!$G$20, IF(①基本情報と建物情報の入力!$H39&gt;=2, (AQ17*MS17+AT17*MT17+AW17*MU17+AZ17*$MV17)*$MD17,"-"),"-")</f>
        <v>-</v>
      </c>
      <c r="NK17" s="98" t="str">
        <f>IF($A17&lt;=①基本情報と建物情報の入力!$G$20, IF(①基本情報と建物情報の入力!$H39&gt;=3, (AR17*MS17+AU17*MT17+AX17*MU17+BA17*$MV17)*$MD17,"-"),"-")</f>
        <v>-</v>
      </c>
      <c r="NL17" s="97" t="str">
        <f>IF($A17&lt;=①基本情報と建物情報の入力!$G$20, IF(①基本情報と建物情報の入力!$H39&gt;=1, Z17*$MX17*$ME17,"-"),"-")</f>
        <v>-</v>
      </c>
      <c r="NM17" s="96" t="str">
        <f>IF($A17&lt;=①基本情報と建物情報の入力!$G$20, IF(①基本情報と建物情報の入力!$H39&gt;=2, AA17*$MX17*$ME17,"-"),"-")</f>
        <v>-</v>
      </c>
      <c r="NN17" s="98" t="str">
        <f>IF($A17&lt;=①基本情報と建物情報の入力!$G$20, IF(①基本情報と建物情報の入力!$H39&gt;=3, AB17*$MX17*$ME17,"-"),"-")</f>
        <v>-</v>
      </c>
      <c r="NO17" s="99"/>
      <c r="NP17" s="97" t="str">
        <f>IF($A17&lt;=①基本情報と建物情報の入力!$G$20, IF(①基本情報と建物情報の入力!$H39&gt;=1, (CJ17*($MW17+$MS17)/2+CM17*($MW17+$MT17)/2+CP17*($MW17+$MU17)/2+CS17*($MW17+$MV17)/2)*$MG17,"-"),"-")</f>
        <v>-</v>
      </c>
      <c r="NQ17" s="96" t="str">
        <f>IF($A17&lt;=①基本情報と建物情報の入力!$G$20, IF(①基本情報と建物情報の入力!$H39&gt;=2, (CK17*($MW17+$MS17)/2+CN17*($MW17+$MT17)/2+CQ17*($MW17+$MU17)/2+CT17*($MW17+$MV17)/2)*$MG17,"-"),"-")</f>
        <v>-</v>
      </c>
      <c r="NR17" s="98" t="str">
        <f>IF($A17&lt;=①基本情報と建物情報の入力!$G$20, IF(①基本情報と建物情報の入力!$H39&gt;=3, (CL17*($MW17+$MS17)/2+CO17*($MW17+$MT17)/2+CR17*($MW17+$MU17)/2+CU17*($MW17+$MV17)/2)*$MG17,"-"),"-")</f>
        <v>-</v>
      </c>
      <c r="NS17" s="97" t="str">
        <f>IF($A17&lt;=①基本情報と建物情報の入力!$G$20, IF(①基本情報と建物情報の入力!$H39&gt;=1, (CV17*($MW17+$MS17)/2+CY17*($MW17+$MS17)/2)*$MH17/2,"-"),"-")</f>
        <v>-</v>
      </c>
      <c r="NT17" s="96" t="str">
        <f>IF($A17&lt;=①基本情報と建物情報の入力!$G$20, IF(①基本情報と建物情報の入力!$H39&gt;=2, (CW17*($MW17+$MS17)/2+CZ17*($MW17+$MS17)/2)*$MH17/2,"-"),"-")</f>
        <v>-</v>
      </c>
      <c r="NU17" s="98" t="str">
        <f>IF($A17&lt;=①基本情報と建物情報の入力!$G$20, IF(①基本情報と建物情報の入力!$H39&gt;=3, (CX17*($MW17+$MS17)/2+DA17*($MW17+$MS17)/2)*$MH17/2,"-"),"-")</f>
        <v>-</v>
      </c>
      <c r="NV17" s="97" t="str">
        <f>IF($A17&lt;=①基本情報と建物情報の入力!$G$20, IF(①基本情報と建物情報の入力!$H39&gt;=1, (DB17+DE17)*$MW17*$MI17/2 + (DH17+DK17)*$MW17*$MI17,"-"),"-")</f>
        <v>-</v>
      </c>
      <c r="NW17" s="96" t="str">
        <f>IF($A17&lt;=①基本情報と建物情報の入力!$G$20, IF(①基本情報と建物情報の入力!$H39&gt;=2, (DC17+DF17)*$MW17*$MI17/2 + (DI17+DL17)*$MW17*$MI17,"-"),"-")</f>
        <v>-</v>
      </c>
      <c r="NX17" s="98" t="str">
        <f>IF($A17&lt;=①基本情報と建物情報の入力!$G$20, IF(①基本情報と建物情報の入力!$H39&gt;=3, (DD17+DG17)*$MW17*$MI17/2 + (DJ17+DM17)*$MW17*$MI17,"-"),"-")</f>
        <v>-</v>
      </c>
      <c r="NY17" s="97" t="str">
        <f>IF($A17&lt;=①基本情報と建物情報の入力!$G$20, IF(①基本情報と建物情報の入力!$H39&gt;=1, (DN17*($MS17+$MT17)/2 +DW17*($MV17+$MS17)/2 + DQ17*($MT17+$MU17)/2 + DT17*($MU17+$MV17)/2)*$MJ17,"-"),"-")</f>
        <v>-</v>
      </c>
      <c r="NZ17" s="96" t="str">
        <f>IF($A17&lt;=①基本情報と建物情報の入力!$G$20, IF(①基本情報と建物情報の入力!$H39&gt;=2, (DO17*($MS17+$MT17)/2 +DX17*($MV17+$MS17)/2 + DR17*($MT17+$MU17)/2 + DU17*($MU17+$MV17)/2)*$MJ17,"-"),"-")</f>
        <v>-</v>
      </c>
      <c r="OA17" s="98" t="str">
        <f>IF($A17&lt;=①基本情報と建物情報の入力!$G$20, IF(①基本情報と建物情報の入力!$H39&gt;=3, (DP17*($MS17+$MT17)/2 +DY17*($MV17+$MS17)/2 + DS17*($MT17+$MU17)/2 + DV17*($MU17+$MV17)/2)*$MJ17,"-"),"-")</f>
        <v>-</v>
      </c>
      <c r="OB17" s="97" t="str">
        <f>IF($A17&lt;=①基本情報と建物情報の入力!$G$20, IF(①基本情報と建物情報の入力!$H39&gt;=1, ((DZ17+EC17)*$MS17+(EF17+EI17)*$MU17)*$MK17/2 + (EL17*$MS17+EO17*$MT17+ER17*$MU17+EU17*$MV17)*$MK17,"-"),"-")</f>
        <v>-</v>
      </c>
      <c r="OC17" s="96" t="str">
        <f>IF($A17&lt;=①基本情報と建物情報の入力!$G$20, IF(①基本情報と建物情報の入力!$H39&gt;=2, ((EA17+ED17)*$MS17+(EG17+EJ17)*$MU17)*$MK17/2 + (EM17*$MS17+EP17*$MT17+ES17*$MU17+EV17*$MV17)*$MK17,"-"),"-")</f>
        <v>-</v>
      </c>
      <c r="OD17" s="98" t="str">
        <f>IF($A17&lt;=①基本情報と建物情報の入力!$G$20, IF(①基本情報と建物情報の入力!$H39&gt;=3, ((EB17+EE17)*$MS17+(EH17+EK17)*$MU17)*$MK17/2 + (EN17*$MS17+EQ17*$MT17+ET17*$MU17+EW17*$MV17)*$MK17,"-"),"-")</f>
        <v>-</v>
      </c>
      <c r="OE17" s="97" t="str">
        <f>IF($A17&lt;=①基本情報と建物情報の入力!$G$20, IF(①基本情報と建物情報の入力!$H39&gt;=1, ((EX17+FA17)*$MS17+(FD17+FG17)*$MT17+ (FJ17+FM17)*$MU17 +(FP17+FS17)*$MV17)*$ML17/2,"-"),"-")</f>
        <v>-</v>
      </c>
      <c r="OF17" s="96" t="str">
        <f>IF($A17&lt;=①基本情報と建物情報の入力!$G$20, IF(①基本情報と建物情報の入力!$H39&gt;=2, ((EY17+FB17)*$MS17+(FE17+FH17)*$MT17+ (FK17+FN17)*$MU17 +(FQ17+FT17)*$MV17)*$ML17/2,"-"),"-")</f>
        <v>-</v>
      </c>
      <c r="OG17" s="98" t="str">
        <f>IF($A17&lt;=①基本情報と建物情報の入力!$G$20, IF(①基本情報と建物情報の入力!$H39&gt;=3, ((EZ17+FC17)*$MS17+(FF17+FI17)*$MT17+ (FL17+FO17)*$MU17 +(FR17+FU17)*$MV17)*$ML17/2,"-"),"-")</f>
        <v>-</v>
      </c>
      <c r="OH17" s="96" t="str">
        <f>IF($A17&lt;=①基本情報と建物情報の入力!$G$20, IF(①基本情報と建物情報の入力!$H39&gt;=1, (FV17*$MS17/2+FY17*$MT17/2+GB17*$MU17/2+GE17*$MV17/2)*$MM17,"-"),"-")</f>
        <v>-</v>
      </c>
      <c r="OI17" s="96" t="str">
        <f>IF($A17&lt;=①基本情報と建物情報の入力!$G$20, IF(①基本情報と建物情報の入力!$H39&gt;=2, (FW17*$MS17/2+FZ17*$MT17/2+GC17*$MU17/2+GF17*$MV17/2)*$MM17,"-"),"-")</f>
        <v>-</v>
      </c>
      <c r="OJ17" s="96" t="str">
        <f>IF($A17&lt;=①基本情報と建物情報の入力!$G$20, IF(①基本情報と建物情報の入力!$H39&gt;=3, (FX17*$MS17/2+GA17*$MT17/2+GD17*$MU17/2+GG17*$MV17/2)*$MM17,"-"),"-")</f>
        <v>-</v>
      </c>
      <c r="OK17" s="97" t="str">
        <f>IF($A17&lt;=①基本情報と建物情報の入力!$G$20, IF(①基本情報と建物情報の入力!$H39&gt;=1, (GH17*($MS17+$MX17)/2+GK17*($MT17+$MX17)/2+GN17*($MU17+$MX17)/2+GQ17*($MV17+$MX17)/2)*$MN17,"-"),"-")</f>
        <v>-</v>
      </c>
      <c r="OL17" s="96" t="str">
        <f>IF($A17&lt;=①基本情報と建物情報の入力!$G$20, IF(①基本情報と建物情報の入力!$H39&gt;=2, (GI17*($MS17+$MX17)/2+GL17*($MT17+$MX17)/2+GO17*($MU17+$MX17)/2+GR17*($MV17+$MX17)/2)*$MN17,"-"),"-")</f>
        <v>-</v>
      </c>
      <c r="OM17" s="98" t="str">
        <f>IF($A17&lt;=①基本情報と建物情報の入力!$G$20, IF(①基本情報と建物情報の入力!$H39&gt;=3, (GJ17*($MS17+$MX17)/2+GM17*($MT17+$MX17)/2+GP17*($MU17+$MX17)/2+GS17*($MV17+$MX17)/2)*$MN17,"-"),"-")</f>
        <v>-</v>
      </c>
      <c r="ON17" s="97" t="str">
        <f>IF($A17&lt;=①基本情報と建物情報の入力!$G$20, IF(①基本情報と建物情報の入力!$H39&gt;=1, (GT17+GW17)*($MS17+$MX17)/2*$MO17/2,"-"),"-")</f>
        <v>-</v>
      </c>
      <c r="OO17" s="96" t="str">
        <f>IF($A17&lt;=①基本情報と建物情報の入力!$G$20, IF(①基本情報と建物情報の入力!$H39&gt;=2, (GU17+GX17)*($MS17+$MX17)/2*$MO17/2,"-"),"-")</f>
        <v>-</v>
      </c>
      <c r="OP17" s="98" t="str">
        <f>IF($A17&lt;=①基本情報と建物情報の入力!$G$20, IF(①基本情報と建物情報の入力!$H39&gt;=3, (GV17+GY17)*($MS17+$MX17)/2*$MO17/2,"-"),"-")</f>
        <v>-</v>
      </c>
      <c r="OQ17" s="97" t="str">
        <f>IF($A17&lt;=①基本情報と建物情報の入力!$G$20, IF(①基本情報と建物情報の入力!$H39&gt;=1, (HL17+HO17)*$MX17*$MQ17/2 + (HR17+HU17)*$MX17*$MQ17,"-"),"-")</f>
        <v>-</v>
      </c>
      <c r="OR17" s="96" t="str">
        <f>IF($A17&lt;=①基本情報と建物情報の入力!$G$20, IF(①基本情報と建物情報の入力!$H39&gt;=2, (HM17+HP17)*$MX17*$MQ17/2 + (HS17+HV17)*$MX17*$MQ17,"-"),"-")</f>
        <v>-</v>
      </c>
      <c r="OS17" s="98" t="str">
        <f>IF($A17&lt;=①基本情報と建物情報の入力!$G$20, IF(①基本情報と建物情報の入力!$H39&gt;=3, (HN17+HQ17)*$MX17*$MQ17/2 + (HT17+HW17)*$MX17*$MQ17,"-"),"-")</f>
        <v>-</v>
      </c>
      <c r="OT17" s="96" t="str">
        <f>IF($A17&lt;=①基本情報と建物情報の入力!$G$20, IF(①基本情報と建物情報の入力!$H39&gt;=1, SUM(MZ17,NC17,NF17,NI17,NL17)+SUM(NP17,NS17,NV17,NY17,OB17,OE17,OH17,OK17,ON17,OQ17), "-"), "-")</f>
        <v>-</v>
      </c>
      <c r="OU17" s="96" t="str">
        <f>IF($A17&lt;=①基本情報と建物情報の入力!$G$20, IF(①基本情報と建物情報の入力!$H39&gt;=2, SUM(NA17,ND17,NG17,NJ17,NM17)+SUM(NQ17,NT17,NW17,NZ17,OC17,OF17,OI17,OL17,OO17,OR17), "-"), "-")</f>
        <v>-</v>
      </c>
      <c r="OV17" s="96" t="str">
        <f>IF($A17&lt;=①基本情報と建物情報の入力!$G$20, IF(①基本情報と建物情報の入力!$H39&gt;=3, SUM(NB17,NE17,NH17,NK17,NN17)+SUM(NR17,NU17,NX17,OA17,OD17,OG17,OJ17,OM17,OP17,OS17), "-"), "-")</f>
        <v>-</v>
      </c>
      <c r="OW17" s="101" t="str">
        <f>IF($A17&lt;=①基本情報と建物情報の入力!$G$20, IF(①基本情報と建物情報の入力!$H39&gt;=1, ROUNDUP(OT17/HY17*100, 1),"-"),"-")</f>
        <v>-</v>
      </c>
      <c r="OX17" s="102" t="str">
        <f>IF($A17&lt;=①基本情報と建物情報の入力!$G$20, IF(①基本情報と建物情報の入力!$H39&gt;=2, ROUNDUP(OU17/HZ17*100, 1),"-"),"-")</f>
        <v>-</v>
      </c>
      <c r="OY17" s="102" t="str">
        <f>IF($A17&lt;=①基本情報と建物情報の入力!$G$20, IF(①基本情報と建物情報の入力!$H39&gt;=3, ROUNDUP(OV17/IA17*100, 1),"-"),"-")</f>
        <v>-</v>
      </c>
      <c r="OZ17" s="99"/>
      <c r="PA17" s="221" t="str">
        <f>IF($A17&lt;=①基本情報と建物情報の入力!$G$20, 0.93,"-")</f>
        <v>-</v>
      </c>
      <c r="PB17" s="222" t="str">
        <f>IF($A17&lt;=①基本情報と建物情報の入力!$G$20, IF(①基本情報と建物情報の入力!$H39&gt;=1, ①基本情報と建物情報の入力!$H$69,"-"),"-")</f>
        <v>-</v>
      </c>
      <c r="PC17" s="218" t="str">
        <f>IF($A17&lt;=①基本情報と建物情報の入力!$G$20, 0.034*1*IC17, "-")</f>
        <v>-</v>
      </c>
      <c r="PD17" s="218" t="str">
        <f>IF($A17&lt;=①基本情報と建物情報の入力!$G$20, 0.034*1*IH17, "-")</f>
        <v>-</v>
      </c>
      <c r="PE17" s="218" t="str">
        <f>IF($A17&lt;=①基本情報と建物情報の入力!$G$20, IF(①基本情報と建物情報の入力!$H39&gt;=1, $PA17*$PB17,"-"),"-")</f>
        <v>-</v>
      </c>
      <c r="PF17" s="218" t="str">
        <f>IF($A17&lt;=①基本情報と建物情報の入力!$G$20, IF(①基本情報と建物情報の入力!$H39&gt;=1, $PA17*$PB17,"-"),"-")</f>
        <v>-</v>
      </c>
      <c r="PG17" s="218" t="str">
        <f>IF($A17&lt;=①基本情報と建物情報の入力!$G$20, IF(①基本情報と建物情報の入力!$H39&gt;=1, $PA17*$PB17,"-"),"-")</f>
        <v>-</v>
      </c>
      <c r="PH17" s="218" t="str">
        <f>IF($A17&lt;=①基本情報と建物情報の入力!$G$20, IF(①基本情報と建物情報の入力!$H39&gt;=1, $PA17*$PB17,"-"),"-")</f>
        <v>-</v>
      </c>
      <c r="PI17" s="218" t="str">
        <f>IF($A17&lt;=①基本情報と建物情報の入力!$G$20, 0.034*1*IK17, "-")</f>
        <v>-</v>
      </c>
      <c r="PJ17" s="218" t="str">
        <f>IF($A17&lt;=①基本情報と建物情報の入力!$G$20, 0.034*1*IE17, "-")</f>
        <v>-</v>
      </c>
      <c r="PK17" s="99"/>
      <c r="PL17" s="218" t="str">
        <f>IF($A17&lt;=①基本情報と建物情報の入力!$G$20, 0.034*1*IM17, "-")</f>
        <v>-</v>
      </c>
      <c r="PM17" s="218" t="str">
        <f>IF($A17&lt;=①基本情報と建物情報の入力!$G$20, 0.034*1*IN17, "-")</f>
        <v>-</v>
      </c>
      <c r="PN17" s="218" t="str">
        <f>IF($A17&lt;=①基本情報と建物情報の入力!$G$20, 0.034*1*IO17, "-")</f>
        <v>-</v>
      </c>
      <c r="PO17" s="218" t="str">
        <f>IF($A17&lt;=①基本情報と建物情報の入力!$G$20, 0.034*1*IP17, "-")</f>
        <v>-</v>
      </c>
      <c r="PP17" s="218" t="str">
        <f>IF($A17&lt;=①基本情報と建物情報の入力!$G$20, 0.034*1*IQ17, "-")</f>
        <v>-</v>
      </c>
      <c r="PQ17" s="218" t="str">
        <f>IF($A17&lt;=①基本情報と建物情報の入力!$G$20, 0.034*1*IR17, "-")</f>
        <v>-</v>
      </c>
      <c r="PR17" s="218" t="str">
        <f>IF($A17&lt;=①基本情報と建物情報の入力!$G$20, 0.034*1*IS17, "-")</f>
        <v>-</v>
      </c>
      <c r="PS17" s="218" t="str">
        <f>IF($A17&lt;=①基本情報と建物情報の入力!$G$20, 0.034*1*IT17, "-")</f>
        <v>-</v>
      </c>
      <c r="PT17" s="218" t="str">
        <f>IF($A17&lt;=①基本情報と建物情報の入力!$G$20, 0.034*1*IU17, "-")</f>
        <v>-</v>
      </c>
      <c r="PU17" s="218" t="str">
        <f>IF($A17&lt;=①基本情報と建物情報の入力!$G$20, 0.034*1*IV17, "-")</f>
        <v>-</v>
      </c>
      <c r="PV17" s="218" t="str">
        <f>IF($A17&lt;=①基本情報と建物情報の入力!$G$20, 0.034*1*IW17, "-")</f>
        <v>-</v>
      </c>
      <c r="PW17" s="99"/>
      <c r="PX17" s="103" t="str">
        <f>IF($A17&lt;=①基本情報と建物情報の入力!$G$20, INDEX(方位係数!$B$21:$I$30, MATCH(PX$4, 方位係数!$A$21:$A$30,0), MATCH(①基本情報と建物情報の入力!$G$13, 方位係数!$B$20:$I$20,0)),"-")</f>
        <v>-</v>
      </c>
      <c r="PY17" s="100" t="str">
        <f>IF($A17&lt;=①基本情報と建物情報の入力!$G$20, INDEX(方位係数!$B$21:$I$30, MATCH(PY$4, 方位係数!$A$21:$A$30,0), MATCH(①基本情報と建物情報の入力!$G$13, 方位係数!$B$20:$I$20,0)),"-")</f>
        <v>-</v>
      </c>
      <c r="PZ17" s="100" t="str">
        <f>IF($A17&lt;=①基本情報と建物情報の入力!$G$20, INDEX(方位係数!$B$21:$I$30, MATCH(PZ$4, 方位係数!$A$21:$A$30,0), MATCH(①基本情報と建物情報の入力!$G$13, 方位係数!$B$20:$I$20,0)),"-")</f>
        <v>-</v>
      </c>
      <c r="QA17" s="100" t="str">
        <f>IF($A17&lt;=①基本情報と建物情報の入力!$G$20, INDEX(方位係数!$B$21:$I$30, MATCH(QA$4, 方位係数!$A$21:$A$30,0), MATCH(①基本情報と建物情報の入力!$G$13, 方位係数!$B$20:$I$20,0)),"-")</f>
        <v>-</v>
      </c>
      <c r="QB17" s="100" t="str">
        <f>IF($A17&lt;=①基本情報と建物情報の入力!$G$20, INDEX(方位係数!$B$21:$I$30, MATCH(QB$4, 方位係数!$A$21:$A$30,0), MATCH(①基本情報と建物情報の入力!$G$13, 方位係数!$B$20:$I$20,0)),"-")</f>
        <v>-</v>
      </c>
      <c r="QC17" s="100" t="str">
        <f>IF($A17&lt;=①基本情報と建物情報の入力!$G$20, INDEX(方位係数!$B$21:$I$30, MATCH(QC$4, 方位係数!$A$21:$A$30,0), MATCH(①基本情報と建物情報の入力!$G$13, 方位係数!$B$20:$I$20,0)),"-")</f>
        <v>-</v>
      </c>
      <c r="QD17" s="99"/>
      <c r="QE17" s="221" t="str">
        <f>IF($A17&lt;=①基本情報と建物情報の入力!$G$20, IF(①基本情報と建物情報の入力!$H39&gt;=1, W17*$QB17*$PC17,"-"),"-")</f>
        <v>-</v>
      </c>
      <c r="QF17" s="218" t="str">
        <f>IF($A17&lt;=①基本情報と建物情報の入力!$G$20, IF(①基本情報と建物情報の入力!$H39&gt;=2, X17*$QB17*$PC17,"-"),"-")</f>
        <v>-</v>
      </c>
      <c r="QG17" s="218" t="str">
        <f>IF($A17&lt;=①基本情報と建物情報の入力!$G$20, IF(①基本情報と建物情報の入力!$H39&gt;=3, Y17*$QB17*$PC17,"-"),"-")</f>
        <v>-</v>
      </c>
      <c r="QH17" s="221" t="str">
        <f>IF($A17&lt;=①基本情報と建物情報の入力!$G$20, IF(①基本情報と建物情報の入力!$H39&gt;=1, (BB17*$PX17+BE17*$PY17+BH17*$PZ17+BK17*$QA17)*$PD17,"-"),"-")</f>
        <v>-</v>
      </c>
      <c r="QI17" s="218" t="str">
        <f>IF($A17&lt;=①基本情報と建物情報の入力!$G$20, IF(①基本情報と建物情報の入力!$H39&gt;=2, (BC17*$PX17+BF17*$PY17+BI17*$PZ17+BL17*$QA17)*$PD17,"-"),"-")</f>
        <v>-</v>
      </c>
      <c r="QJ17" s="222" t="str">
        <f>IF($A17&lt;=①基本情報と建物情報の入力!$G$20, IF(①基本情報と建物情報の入力!$H39&gt;=3, (BD17*$PX17+BG17*$PY17+BJ17*$PZ17+BM17*$QA17)*$PD17,"-"),"-")</f>
        <v>-</v>
      </c>
      <c r="QK17" s="221" t="str">
        <f>IF($A17&lt;=①基本情報と建物情報の入力!$G$20, IF(①基本情報と建物情報の入力!$H39&gt;=1, AD17*$PX17*$PE17+AG17*$PY17*$PF17+AJ17*$PZ17*$PG17+AM17*$QA17*$PH17,"-"),"-")</f>
        <v>-</v>
      </c>
      <c r="QL17" s="218" t="str">
        <f>IF($A17&lt;=①基本情報と建物情報の入力!$G$20, IF(①基本情報と建物情報の入力!$H39&gt;=2, AE17*$PX17*$PE17+AH17*$PY17*$PF17+AK17*$PZ17*$PG17+AN17*$QA17*$PH17,"-"),"-")</f>
        <v>-</v>
      </c>
      <c r="QM17" s="222" t="str">
        <f>IF($A17&lt;=①基本情報と建物情報の入力!$G$20, IF(①基本情報と建物情報の入力!$H39&gt;=3, AF17*$PX17*$PE17+AI17*$PY17*$PF17+AL17*$PZ17*$PG17+AO17*$QA17*$PH17,"-"),"-")</f>
        <v>-</v>
      </c>
      <c r="QN17" s="221" t="str">
        <f>IF($A17&lt;=①基本情報と建物情報の入力!$G$20, IF(①基本情報と建物情報の入力!$H39&gt;=1, (AP17*PX17+AS17*PY17+AV17*PZ17+AY17*$QA17)*$PI17,"-"),"-")</f>
        <v>-</v>
      </c>
      <c r="QO17" s="218" t="str">
        <f>IF($A17&lt;=①基本情報と建物情報の入力!$G$20, IF(①基本情報と建物情報の入力!$H39&gt;=2, (AQ17*PX17+AT17*PY17+AW17*PZ17+AZ17*$QA17)*$PI17,"-"),"-")</f>
        <v>-</v>
      </c>
      <c r="QP17" s="222" t="str">
        <f>IF($A17&lt;=①基本情報と建物情報の入力!$G$20, IF(①基本情報と建物情報の入力!$H39&gt;=3, (AR17*PX17+AU17*PY17+AX17*PZ17+BA17*$QA17)*$PI17,"-"),"-")</f>
        <v>-</v>
      </c>
      <c r="QQ17" s="221" t="str">
        <f>IF($A17&lt;=①基本情報と建物情報の入力!$G$20, IF(①基本情報と建物情報の入力!$H39&gt;=1, Z17*$QC17*$PJ17,"-"),"-")</f>
        <v>-</v>
      </c>
      <c r="QR17" s="218" t="str">
        <f>IF($A17&lt;=①基本情報と建物情報の入力!$G$20, IF(①基本情報と建物情報の入力!$H39&gt;=2, AA17*$QC17*$PJ17,"-"),"-")</f>
        <v>-</v>
      </c>
      <c r="QS17" s="222" t="str">
        <f>IF($A17&lt;=①基本情報と建物情報の入力!$G$20, IF(①基本情報と建物情報の入力!$H39&gt;=3, AB17*$QC17*$PJ17,"-"),"-")</f>
        <v>-</v>
      </c>
      <c r="QT17" s="99"/>
      <c r="QU17" s="221" t="str">
        <f>IF($A17&lt;=①基本情報と建物情報の入力!$G$20, IF(①基本情報と建物情報の入力!$H39&gt;=1, (CJ17*($QB17+$PX17)/2+CM17*($QB17+$PY17)/2+CP17*($QB17+$PZ17)/2+CS17*($QB17+$QA17)/2)*$PL17,"-"),"-")</f>
        <v>-</v>
      </c>
      <c r="QV17" s="218" t="str">
        <f>IF($A17&lt;=①基本情報と建物情報の入力!$G$20, IF(①基本情報と建物情報の入力!$H39&gt;=2, (CK17*($QB17+$PX17)/2+CN17*($QB17+$PY17)/2+CQ17*($QB17+$PZ17)/2+CT17*($QB17+$QA17)/2)*$PL17,"-"),"-")</f>
        <v>-</v>
      </c>
      <c r="QW17" s="222" t="str">
        <f>IF($A17&lt;=①基本情報と建物情報の入力!$G$20, IF(①基本情報と建物情報の入力!$H39&gt;=3, (CL17*($QB17+$PX17)/2+CO17*($QB17+$PY17)/2+CR17*($QB17+$PZ17)/2+CU17*($QB17+$QA17)/2)*$PL17,"-"),"-")</f>
        <v>-</v>
      </c>
      <c r="QX17" s="221" t="str">
        <f>IF($A17&lt;=①基本情報と建物情報の入力!$G$20, IF(①基本情報と建物情報の入力!$H39&gt;=1, (CV17*($QB17+$PX17)/2+CY17*($QB17+$PX17)/2)*$PM17/2,"-"),"-")</f>
        <v>-</v>
      </c>
      <c r="QY17" s="218" t="str">
        <f>IF($A17&lt;=①基本情報と建物情報の入力!$G$20, IF(①基本情報と建物情報の入力!$H39&gt;=2, (CW17*($QB17+$PX17)/2+CZ17*($QB17+$PX17)/2)*$PM17/2,"-"),"-")</f>
        <v>-</v>
      </c>
      <c r="QZ17" s="222" t="str">
        <f>IF($A17&lt;=①基本情報と建物情報の入力!$G$20, IF(①基本情報と建物情報の入力!$H39&gt;=3, (CX17*($QB17+$PX17)/2+DA17*($QB17+$PX17)/2)*$PM17/2,"-"),"-")</f>
        <v>-</v>
      </c>
      <c r="RA17" s="221" t="str">
        <f>IF($A17&lt;=①基本情報と建物情報の入力!$G$20, IF(①基本情報と建物情報の入力!$H39&gt;=1, (DB17+DE17)*$QB17*$PN17/2 + (DH17+DK17)*$QB17*$PN17,"-"),"-")</f>
        <v>-</v>
      </c>
      <c r="RB17" s="218" t="str">
        <f>IF($A17&lt;=①基本情報と建物情報の入力!$G$20, IF(①基本情報と建物情報の入力!$H39&gt;=2, (DC17+DF17)*$QB17*$PN17/2 + (DI17+DL17)*$QB17*$PN17,"-"),"-")</f>
        <v>-</v>
      </c>
      <c r="RC17" s="222" t="str">
        <f>IF($A17&lt;=①基本情報と建物情報の入力!$G$20, IF(①基本情報と建物情報の入力!$H39&gt;=3, (DD17+DG17)*$QB17*$PN17/2 + (DJ17+DM17)*$QB17*$PN17,"-"),"-")</f>
        <v>-</v>
      </c>
      <c r="RD17" s="221" t="str">
        <f>IF($A17&lt;=①基本情報と建物情報の入力!$G$20, IF(①基本情報と建物情報の入力!$H39&gt;=1, (DN17*($PX17+$PY17)/2 +DW17*($QA17+$PX17)/2 + DQ17*($PY17+$PZ17)/2 + DT17*($PZ17+$QA17)/2)*$PO17,"-"),"-")</f>
        <v>-</v>
      </c>
      <c r="RE17" s="218" t="str">
        <f>IF($A17&lt;=①基本情報と建物情報の入力!$G$20, IF(①基本情報と建物情報の入力!$H39&gt;=2, (DO17*($PX17+$PY17)/2 +DX17*($QA17+$PX17)/2 + DR17*($PY17+$PZ17)/2 + DU17*($PZ17+$QA17)/2)*$PO17,"-"),"-")</f>
        <v>-</v>
      </c>
      <c r="RF17" s="222" t="str">
        <f>IF($A17&lt;=①基本情報と建物情報の入力!$G$20, IF(①基本情報と建物情報の入力!$H39&gt;=3, (DP17*($PX17+$PY17)/2 +DY17*($QA17+$PX17)/2 + DS17*($PY17+$PZ17)/2 + DV17*($PZ17+$QA17)/2)*$PO17,"-"),"-")</f>
        <v>-</v>
      </c>
      <c r="RG17" s="221" t="str">
        <f>IF($A17&lt;=①基本情報と建物情報の入力!$G$20, IF(①基本情報と建物情報の入力!$H39&gt;=1, ((DZ17+EC17)*$PX17+(EF17+EI17)*$PZ17)*$PP17/2 + (EL17*$PX17+EO17*$PY17+ER17*$PZ17+EU17*$QA17)*$PP17,"-"),"-")</f>
        <v>-</v>
      </c>
      <c r="RH17" s="218" t="str">
        <f>IF($A17&lt;=①基本情報と建物情報の入力!$G$20, IF(①基本情報と建物情報の入力!$H39&gt;=2, ((EA17+ED17)*$PX17+(EG17+EJ17)*$PZ17)*$PP17/2 + (EM17*$PX17+EP17*$PY17+ES17*$PZ17+EV17*$QA17)*$PP17,"-"),"-")</f>
        <v>-</v>
      </c>
      <c r="RI17" s="222" t="str">
        <f>IF($A17&lt;=①基本情報と建物情報の入力!$G$20, IF(①基本情報と建物情報の入力!$H39&gt;=3, ((EB17+EE17)*$PX17+(EH17+EK17)*$PZ17)*$PP17/2 + (EN17*$PX17+EQ17*$PY17+ET17*$PZ17+EW17*$QA17)*$PP17,"-"),"-")</f>
        <v>-</v>
      </c>
      <c r="RJ17" s="221" t="str">
        <f>IF($A17&lt;=①基本情報と建物情報の入力!$G$20, IF(①基本情報と建物情報の入力!$H39&gt;=1, ((EX17+FA17)*$PX17+(FD17+FG17)*$PY17+ (FJ17+FM17)*$PZ17 +(FP17+FS17)*$QA17)*$PQ17/2,"-"),"-")</f>
        <v>-</v>
      </c>
      <c r="RK17" s="218" t="str">
        <f>IF($A17&lt;=①基本情報と建物情報の入力!$G$20, IF(①基本情報と建物情報の入力!$H39&gt;=2, ((EY17+FB17)*$PX17+(FE17+FH17)*$PY17+ (FK17+FN17)*$PZ17 +(FQ17+FT17)*$QA17)*$PQ17/2,"-"),"-")</f>
        <v>-</v>
      </c>
      <c r="RL17" s="222" t="str">
        <f>IF($A17&lt;=①基本情報と建物情報の入力!$G$20, IF(①基本情報と建物情報の入力!$H39&gt;=3, ((EZ17+FC17)*$PX17+(FF17+FI17)*$PY17+ (FL17+FO17)*$PZ17 +(FR17+FU17)*$QA17)*$PQ17/2,"-"),"-")</f>
        <v>-</v>
      </c>
      <c r="RM17" s="221" t="str">
        <f>IF($A17&lt;=①基本情報と建物情報の入力!$G$20, IF(①基本情報と建物情報の入力!$H39&gt;=1, (FV17*$PX17/2+FY17*$PY17/2+GB17*$PZ17/2+GE17*$QA17/2)*$PR17,"-"),"-")</f>
        <v>-</v>
      </c>
      <c r="RN17" s="218" t="str">
        <f>IF($A17&lt;=①基本情報と建物情報の入力!$G$20, IF(①基本情報と建物情報の入力!$H39&gt;=2, (FW17*$PX17/2+FZ17*$PY17/2+GC17*$PZ17/2+GF17*$QA17/2)*$PR17,"-"),"-")</f>
        <v>-</v>
      </c>
      <c r="RO17" s="222" t="str">
        <f>IF($A17&lt;=①基本情報と建物情報の入力!$G$20, IF(①基本情報と建物情報の入力!$H39&gt;=3, (FX17*$PX17/2+GA17*$PY17/2+GD17*$PZ17/2+GG17*$QA17/2)*$PR17,"-"),"-")</f>
        <v>-</v>
      </c>
      <c r="RP17" s="221" t="str">
        <f>IF($A17&lt;=①基本情報と建物情報の入力!$G$20, IF(①基本情報と建物情報の入力!$H39&gt;=1, (GH17*($PX17+$QC17)/2+GK17*($PY17+$QC17)/2+GN17*($PZ17+$QC17)/2+GQ17*($QA17+$QC17)/2)*$PS17,"-"),"-")</f>
        <v>-</v>
      </c>
      <c r="RQ17" s="218" t="str">
        <f>IF($A17&lt;=①基本情報と建物情報の入力!$G$20, IF(①基本情報と建物情報の入力!$H39&gt;=2, (GI17*($PX17+$QC17)/2+GL17*($PY17+$QC17)/2+GO17*($PZ17+$QC17)/2+GR17*($QA17+$QC17)/2)*$PS17,"-"),"-")</f>
        <v>-</v>
      </c>
      <c r="RR17" s="222" t="str">
        <f>IF($A17&lt;=①基本情報と建物情報の入力!$G$20, IF(①基本情報と建物情報の入力!$H39&gt;=3, (GJ17*($PX17+$QC17)/2+GM17*($PY17+$QC17)/2+GP17*($PZ17+$QC17)/2+GS17*($QA17+$QC17)/2)*$PS17,"-"),"-")</f>
        <v>-</v>
      </c>
      <c r="RS17" s="221" t="str">
        <f>IF($A17&lt;=①基本情報と建物情報の入力!$G$20, IF(①基本情報と建物情報の入力!$H39&gt;=1, (GT17+GW17)*($PX17+$QC17)/2*$PT17/2,"-"),"-")</f>
        <v>-</v>
      </c>
      <c r="RT17" s="218" t="str">
        <f>IF($A17&lt;=①基本情報と建物情報の入力!$G$20, IF(①基本情報と建物情報の入力!$H39&gt;=2, (GU17+GX17)*($PX17+$QC17)/2*$PT17/2,"-"),"-")</f>
        <v>-</v>
      </c>
      <c r="RU17" s="222" t="str">
        <f>IF($A17&lt;=①基本情報と建物情報の入力!$G$20, IF(①基本情報と建物情報の入力!$H39&gt;=3, (GV17+GY17)*($PX17+$QC17)/2*$PT17/2,"-"),"-")</f>
        <v>-</v>
      </c>
      <c r="RV17" s="221" t="str">
        <f>IF($A17&lt;=①基本情報と建物情報の入力!$G$20, IF(①基本情報と建物情報の入力!$H39&gt;=1, (HL17+HO17)*$QC17*$PV17/2 + (HR17+HU17)*$QC17*$PV17,"-"),"-")</f>
        <v>-</v>
      </c>
      <c r="RW17" s="218" t="str">
        <f>IF($A17&lt;=①基本情報と建物情報の入力!$G$20, IF(①基本情報と建物情報の入力!$H39&gt;=2, (HM17+HP17)*$QC17*$PV17/2 + (HS17+HV17)*$QC17*$PV17,"-"),"-")</f>
        <v>-</v>
      </c>
      <c r="RX17" s="222" t="str">
        <f>IF($A17&lt;=①基本情報と建物情報の入力!$G$20, IF(①基本情報と建物情報の入力!$H39&gt;=3, (HN17+HQ17)*$QC17*$PV17/2 + (HT17+HW17)*$QC17*$PV17,"-"),"-")</f>
        <v>-</v>
      </c>
      <c r="RY17" s="96" t="str">
        <f>IF($A17&lt;=①基本情報と建物情報の入力!$G$20, IF(①基本情報と建物情報の入力!$H39&gt;=1, SUM(QE17,QH17,QK17,QN17,QQ17)+SUM(QU17,QX17,RA17,RD17,RG17,RJ17,RM17,RP17,RS17,RV17), "-"), "-")</f>
        <v>-</v>
      </c>
      <c r="RZ17" s="96" t="str">
        <f>IF($A17&lt;=①基本情報と建物情報の入力!$G$20, IF(①基本情報と建物情報の入力!$H39&gt;=2, SUM(QF17,QI17,QL17,QO17,QR17)+SUM(QV17,QY17,RB17,RE17,RH17,RK17,RN17,RQ17,RT17,RW17), "-"), "-")</f>
        <v>-</v>
      </c>
      <c r="SA17" s="96" t="str">
        <f>IF($A17&lt;=①基本情報と建物情報の入力!$G$20, IF(①基本情報と建物情報の入力!$H39&gt;=3, SUM(QG17,QJ17,QM17,QP17,QS17)+SUM(QW17,QZ17,RC17,RF17,RI17,RL17,RO17,RR17,RU17,RX17), "-"), "-")</f>
        <v>-</v>
      </c>
      <c r="SB17" s="101" t="str">
        <f>IF($A17&lt;=①基本情報と建物情報の入力!$G$20, IF(①基本情報と建物情報の入力!$H39&gt;=1, ROUNDUP(RY17/HY17*100,1),"-"),"-")</f>
        <v>-</v>
      </c>
      <c r="SC17" s="102" t="str">
        <f>IF($A17&lt;=①基本情報と建物情報の入力!$G$20, IF(①基本情報と建物情報の入力!$H39&gt;=2,ROUNDUP(RZ17/HZ17*100,1),"-"),"-")</f>
        <v>-</v>
      </c>
      <c r="SD17" s="104" t="str">
        <f>IF($A17&lt;=①基本情報と建物情報の入力!$G$20, IF(①基本情報と建物情報の入力!$H39&gt;=3, ROUNDUP(SA17/IA17*100,1),"-"),"-")</f>
        <v>-</v>
      </c>
      <c r="SE17" s="99"/>
      <c r="SF17" s="132" t="str">
        <f>IF($A17&lt;=①基本情報と建物情報の入力!$G$20, IF(①基本情報と建物情報の入力!$H39&gt;=1, 1,"-"), "-")</f>
        <v>-</v>
      </c>
      <c r="SG17" s="133" t="str">
        <f>IF($A17&lt;=①基本情報と建物情報の入力!$G$20, IF(①基本情報と建物情報の入力!$H39&gt;=2, 1,"-"), "-")</f>
        <v>-</v>
      </c>
      <c r="SH17" s="134" t="str">
        <f>IF($A17&lt;=①基本情報と建物情報の入力!$G$20, IF(①基本情報と建物情報の入力!$H39&gt;=3, ①基本情報と建物情報の入力!$H39-2,"-"), "-")</f>
        <v>-</v>
      </c>
      <c r="SI17" s="97" t="str">
        <f>IF($A17&lt;=①基本情報と建物情報の入力!$G$20, IF(①基本情報と建物情報の入力!$H39&gt;=1, HY17*SF17, "-"),"-")</f>
        <v>-</v>
      </c>
      <c r="SJ17" s="96" t="str">
        <f>IF($A17&lt;=①基本情報と建物情報の入力!$G$20, IF(①基本情報と建物情報の入力!$H39&gt;=2, HZ17*SG17, "-"),"-")</f>
        <v>-</v>
      </c>
      <c r="SK17" s="98" t="str">
        <f>IF($A17&lt;=①基本情報と建物情報の入力!$G$20, IF(①基本情報と建物情報の入力!$H39&gt;=3, IA17*SH17, "-"),"-")</f>
        <v>-</v>
      </c>
      <c r="SL17" s="97" t="str">
        <f>IF($A17&lt;=①基本情報と建物情報の入力!$G$20, IF(①基本情報と建物情報の入力!$H39&gt;=1,  LN17*SF17, "-"),"-")</f>
        <v>-</v>
      </c>
      <c r="SM17" s="96" t="str">
        <f>IF($A17&lt;=①基本情報と建物情報の入力!$G$20, IF(①基本情報と建物情報の入力!$H39&gt;=2,  LO17*SG17, "-"),"-")</f>
        <v>-</v>
      </c>
      <c r="SN17" s="98" t="str">
        <f>IF($A17&lt;=①基本情報と建物情報の入力!$G$20, IF(①基本情報と建物情報の入力!$H39&gt;=3,  LP17*SH17, "-"),"-")</f>
        <v>-</v>
      </c>
      <c r="SO17" s="97" t="str">
        <f>IF($A17&lt;=①基本情報と建物情報の入力!$G$20, IF(①基本情報と建物情報の入力!$H39&gt;=1,  RY17*SF17, "-"),"-")</f>
        <v>-</v>
      </c>
      <c r="SP17" s="96" t="str">
        <f>IF($A17&lt;=①基本情報と建物情報の入力!$G$20, IF(①基本情報と建物情報の入力!$H39&gt;=2,  RZ17*SG17, "-"),"-")</f>
        <v>-</v>
      </c>
      <c r="SQ17" s="98" t="str">
        <f>IF($A17&lt;=①基本情報と建物情報の入力!$G$20, IF(①基本情報と建物情報の入力!$H39&gt;=3,  SA17*SH17, "-"),"-")</f>
        <v>-</v>
      </c>
      <c r="SR17" s="105"/>
      <c r="SS17" s="105"/>
      <c r="ST17" s="99"/>
      <c r="SU17" s="132" t="str">
        <f>IF($A17&lt;=①基本情報と建物情報の入力!$G$20,IF(①基本情報と建物情報の入力!$H39&gt;=1,③一次エネルギー消費量の計算結果!E45-③一次エネルギー消費量の計算結果!F45,"-"),"-")</f>
        <v>-</v>
      </c>
      <c r="SV17" s="133" t="str">
        <f>IF($A17&lt;=①基本情報と建物情報の入力!$G$20,IF(①基本情報と建物情報の入力!$H39&gt;=2,③一次エネルギー消費量の計算結果!E46-③一次エネルギー消費量の計算結果!F46,"-"),"-")</f>
        <v>-</v>
      </c>
      <c r="SW17" s="134" t="str">
        <f>IF($A17&lt;=①基本情報と建物情報の入力!$G$20,IF(①基本情報と建物情報の入力!$H39&gt;=3,③一次エネルギー消費量の計算結果!E47-③一次エネルギー消費量の計算結果!F47,"-"),"-")</f>
        <v>-</v>
      </c>
      <c r="SX17" s="132" t="str">
        <f>IF($A17&lt;=①基本情報と建物情報の入力!$G$20,IF(①基本情報と建物情報の入力!$H39&gt;=1,③一次エネルギー消費量の計算結果!G45-③一次エネルギー消費量の計算結果!H45,"-"),"-")</f>
        <v>-</v>
      </c>
      <c r="SY17" s="133" t="str">
        <f>IF($A17&lt;=①基本情報と建物情報の入力!$G$20,IF(①基本情報と建物情報の入力!$H39&gt;=2,③一次エネルギー消費量の計算結果!G46-③一次エネルギー消費量の計算結果!H46,"-"),"-")</f>
        <v>-</v>
      </c>
      <c r="SZ17" s="134" t="str">
        <f>IF($A17&lt;=①基本情報と建物情報の入力!$G$20,IF(①基本情報と建物情報の入力!$H39&gt;=3,③一次エネルギー消費量の計算結果!G47-③一次エネルギー消費量の計算結果!H47,"-"),"-")</f>
        <v>-</v>
      </c>
      <c r="TA17" s="132" t="str">
        <f>IF($A17&lt;=①基本情報と建物情報の入力!$G$20, IF(①基本情報と建物情報の入力!$H39&gt;=1,SU17*SF17,"-"), "-")</f>
        <v>-</v>
      </c>
      <c r="TB17" s="133" t="str">
        <f>IF($A17&lt;=①基本情報と建物情報の入力!$G$20, IF(①基本情報と建物情報の入力!$H39&gt;=2,SV17*SG17,"-"), "-")</f>
        <v>-</v>
      </c>
      <c r="TC17" s="134" t="str">
        <f>IF($A17&lt;=①基本情報と建物情報の入力!$G$20, IF(①基本情報と建物情報の入力!$H39&gt;=3,SW17*SH17,"-"), "-")</f>
        <v>-</v>
      </c>
      <c r="TD17" s="132" t="str">
        <f>IF($A17&lt;=①基本情報と建物情報の入力!$G$20, IF(①基本情報と建物情報の入力!$H39&gt;=1,SX17*SF17,"-"), "-")</f>
        <v>-</v>
      </c>
      <c r="TE17" s="133" t="str">
        <f>IF($A17&lt;=①基本情報と建物情報の入力!$G$20, IF(①基本情報と建物情報の入力!$H39&gt;=2,SY17*SG17,"-"), "-")</f>
        <v>-</v>
      </c>
      <c r="TF17" s="133" t="str">
        <f>IF($A17&lt;=①基本情報と建物情報の入力!$G$20, IF(①基本情報と建物情報の入力!$H39&gt;=3,SZ17*SH17,"-"), "-")</f>
        <v>-</v>
      </c>
      <c r="TG17" s="105"/>
      <c r="TH17" s="105"/>
    </row>
    <row r="18" spans="1:528" s="16" customFormat="1" x14ac:dyDescent="0.45">
      <c r="A18" s="17">
        <f t="shared" si="0"/>
        <v>12</v>
      </c>
      <c r="B18" s="93" t="s">
        <v>65</v>
      </c>
      <c r="C18" s="16" t="str">
        <f>IF(A18&lt;=①基本情報と建物情報の入力!$G$20, ①基本情報と建物情報の入力!$G$19/①基本情報と建物情報の入力!$G$20, "-")</f>
        <v>-</v>
      </c>
      <c r="D18" s="16" t="str">
        <f>IF(A18&lt;=①基本情報と建物情報の入力!$G$20, IF(①基本情報と建物情報の入力!H40&gt;=1, (①基本情報と建物情報の入力!$D40+SQRT(①基本情報と建物情報の入力!$D40^2-16*①基本情報と建物情報の入力!$C40))/4, "-"), "-")</f>
        <v>-</v>
      </c>
      <c r="E18" s="16" t="str">
        <f>IF(A18&lt;=①基本情報と建物情報の入力!$G$20, IF(①基本情報と建物情報の入力!H40&gt;=1, (①基本情報と建物情報の入力!$D40-SQRT(①基本情報と建物情報の入力!$D40^2-16*①基本情報と建物情報の入力!$C40))/4, "-"), "-")</f>
        <v>-</v>
      </c>
      <c r="F18" s="16" t="str">
        <f>IF(A18&lt;=①基本情報と建物情報の入力!$G$20, IF(①基本情報と建物情報の入力!H40&gt;=1, IF(A18=①基本情報と建物情報の入力!$G$20, ①基本情報と建物情報の入力!$C40, ①基本情報と建物情報の入力!G40), "-"), "-")</f>
        <v>-</v>
      </c>
      <c r="G18" s="16" t="str">
        <f>IF(A18&lt;=①基本情報と建物情報の入力!$G$20, IF(①基本情報と建物情報の入力!H40&gt;=1, IF(A18=1, 0, ①基本情報と建物情報の入力!F40), "-"), "-")</f>
        <v>-</v>
      </c>
      <c r="H18" s="16" t="str">
        <f>IF(A18&lt;=①基本情報と建物情報の入力!$G$20, IF(①基本情報と建物情報の入力!H40&gt;=1, IF(A18=1, 0, ①基本情報と建物情報の入力!C40-G18), "-"), "-")</f>
        <v>-</v>
      </c>
      <c r="I18" s="16" t="str">
        <f>IF(A18&lt;=①基本情報と建物情報の入力!$G$20, IF(①基本情報と建物情報の入力!H40&gt;=1, IF(A18=1, ①基本情報と建物情報の入力!C40, 0), "-"), "-")</f>
        <v>-</v>
      </c>
      <c r="J18" s="23" t="str">
        <f>IF(A18&lt;=①基本情報と建物情報の入力!$G$20,IF(①基本情報と建物情報の入力!H40&gt;=1, ①基本情報と建物情報の入力!$E40*(1-(0.24/①基本情報と建物情報の入力!$H40))*0.64,"-"), "-")</f>
        <v>-</v>
      </c>
      <c r="K18" s="16" t="str">
        <f>IF(A18&lt;=①基本情報と建物情報の入力!$G$20,IF(①基本情報と建物情報の入力!H40&gt;=1,①基本情報と建物情報の入力!$E40*0.12/①基本情報と建物情報の入力!$H40,"-"), "-")</f>
        <v>-</v>
      </c>
      <c r="L18" s="16" t="str">
        <f>IF(A18&lt;=①基本情報と建物情報の入力!$G$20,IF(①基本情報と建物情報の入力!H40&gt;=1,①基本情報と建物情報の入力!$E40*(1-(0.24/①基本情報と建物情報の入力!$H40))*0.36,"-"), "-")</f>
        <v>-</v>
      </c>
      <c r="M18" s="24" t="str">
        <f>IF(A18&lt;=①基本情報と建物情報の入力!$G$20,IF(①基本情報と建物情報の入力!H40&gt;=1,①基本情報と建物情報の入力!$E40*0.12/①基本情報と建物情報の入力!$H40,"-"), "-")</f>
        <v>-</v>
      </c>
      <c r="N18" s="23" t="str">
        <f>IF(A18&lt;=①基本情報と建物情報の入力!$G$20, IF(①基本情報と建物情報の入力!H40&gt;=1,①基本情報と建物情報の入力!C40/①基本情報と建物情報の入力!H40, "-"), "-")</f>
        <v>-</v>
      </c>
      <c r="O18" s="16" t="str">
        <f>IF(A18&lt;=①基本情報と建物情報の入力!$G$20, IF(①基本情報と建物情報の入力!H40&gt;=2, ①基本情報と建物情報の入力!C40/①基本情報と建物情報の入力!H40, "-"),"-")</f>
        <v>-</v>
      </c>
      <c r="P18" s="24" t="str">
        <f>IF(A18&lt;=①基本情報と建物情報の入力!$G$20, IF(①基本情報と建物情報の入力!H40&gt;=3, ①基本情報と建物情報の入力!C40/①基本情報と建物情報の入力!H40, "-"),"-")</f>
        <v>-</v>
      </c>
      <c r="Q18" s="23" t="str">
        <f>IF($A18&lt;=①基本情報と建物情報の入力!$G$20, IF(①基本情報と建物情報の入力!$H40&gt;=1, IF(①基本情報と建物情報の入力!$I40="有り", N18*室面積の比率!$B$4, N18*室面積の比率!$B$5),"-"), "-")</f>
        <v>-</v>
      </c>
      <c r="R18" s="16" t="str">
        <f>IF($A18&lt;=①基本情報と建物情報の入力!$G$20, IF(①基本情報と建物情報の入力!$H40&gt;=2, IF(①基本情報と建物情報の入力!$I40="有り", O18*室面積の比率!$B$4, O18*室面積の比率!$B$5),"-"), "-")</f>
        <v>-</v>
      </c>
      <c r="S18" s="24" t="str">
        <f>IF($A18&lt;=①基本情報と建物情報の入力!$G$20, IF(①基本情報と建物情報の入力!$H40&gt;=3, IF(①基本情報と建物情報の入力!$I40="有り", P18*室面積の比率!$B$4, P18*室面積の比率!$B$5),"-"), "-")</f>
        <v>-</v>
      </c>
      <c r="T18" s="23" t="str">
        <f>IF($A18&lt;=①基本情報と建物情報の入力!$G$20, IF(①基本情報と建物情報の入力!$H40&gt;=1, IF(①基本情報と建物情報の入力!$I40="有り", N18*室面積の比率!$C$4, 0),"-"), "-")</f>
        <v>-</v>
      </c>
      <c r="U18" s="16" t="str">
        <f>IF($A18&lt;=①基本情報と建物情報の入力!$G$20, IF(①基本情報と建物情報の入力!$H40&gt;=2, IF(①基本情報と建物情報の入力!$I40="有り", O18*室面積の比率!$C$4, 0),"-"), "-")</f>
        <v>-</v>
      </c>
      <c r="V18" s="24" t="str">
        <f>IF($A18&lt;=①基本情報と建物情報の入力!$G$20, IF(①基本情報と建物情報の入力!$H40&gt;=3, IF(①基本情報と建物情報の入力!$I40="有り", P18*室面積の比率!$C$4, 0),"-"), "-")</f>
        <v>-</v>
      </c>
      <c r="W18" s="23" t="str">
        <f>IF(A18&lt;=①基本情報と建物情報の入力!$G$20, IF(①基本情報と建物情報の入力!H40&gt;=1, F18/①基本情報と建物情報の入力!H40, "-"),"-")</f>
        <v>-</v>
      </c>
      <c r="X18" s="16" t="str">
        <f>IF(A18&lt;=①基本情報と建物情報の入力!$G$20, IF(①基本情報と建物情報の入力!H40&gt;=2, F18/①基本情報と建物情報の入力!H40, "-"),"-")</f>
        <v>-</v>
      </c>
      <c r="Y18" s="24" t="str">
        <f>IF(A18&lt;=①基本情報と建物情報の入力!$G$20, IF(①基本情報と建物情報の入力!H40&gt;=3, F18/①基本情報と建物情報の入力!H40, "-"),"-")</f>
        <v>-</v>
      </c>
      <c r="Z18" s="23" t="str">
        <f>IF(A18&lt;=①基本情報と建物情報の入力!$G$20, IF(①基本情報と建物情報の入力!H40&gt;=1, G18/①基本情報と建物情報の入力!H40, "-"),"-")</f>
        <v>-</v>
      </c>
      <c r="AA18" s="16" t="str">
        <f>IF(A18&lt;=①基本情報と建物情報の入力!$G$20, IF(①基本情報と建物情報の入力!H40&gt;=2, G18/①基本情報と建物情報の入力!H40, "-"),"-")</f>
        <v>-</v>
      </c>
      <c r="AB18" s="24" t="str">
        <f>IF(A18&lt;=①基本情報と建物情報の入力!$G$20, IF(①基本情報と建物情報の入力!H40&gt;=3, G18/①基本情報と建物情報の入力!H40, "-"),"-")</f>
        <v>-</v>
      </c>
      <c r="AC18" s="69"/>
      <c r="AD18" s="23" t="str">
        <f>IF(A18&lt;=①基本情報と建物情報の入力!$G$20, IF(①基本情報と建物情報の入力!H40&gt;=1,J18/①基本情報と建物情報の入力!H40,"-"), "-")</f>
        <v>-</v>
      </c>
      <c r="AE18" s="16" t="str">
        <f>IF(A18&lt;=①基本情報と建物情報の入力!$G$20, IF(①基本情報と建物情報の入力!H40&gt;=2,J18/①基本情報と建物情報の入力!H40,"-"), "-")</f>
        <v>-</v>
      </c>
      <c r="AF18" s="24" t="str">
        <f>IF(A18&lt;=①基本情報と建物情報の入力!$G$20, IF(①基本情報と建物情報の入力!H40&gt;=3,J18/①基本情報と建物情報の入力!H40,"-"), "-")</f>
        <v>-</v>
      </c>
      <c r="AG18" s="23" t="str">
        <f>IF(A18&lt;=①基本情報と建物情報の入力!$G$20,IF(①基本情報と建物情報の入力!H40&gt;=1,K18,"-"), "-")</f>
        <v>-</v>
      </c>
      <c r="AH18" s="16" t="str">
        <f>IF(A18&lt;=①基本情報と建物情報の入力!$G$20,IF(①基本情報と建物情報の入力!H40&gt;=2,0,"-"), "-")</f>
        <v>-</v>
      </c>
      <c r="AI18" s="24" t="str">
        <f>IF(A18&lt;=①基本情報と建物情報の入力!$G$20,IF(①基本情報と建物情報の入力!H40&gt;=3,0,"-"), "-")</f>
        <v>-</v>
      </c>
      <c r="AJ18" s="16" t="str">
        <f>IF(A18&lt;=①基本情報と建物情報の入力!$G$20, IF(①基本情報と建物情報の入力!H40&gt;=1,L18/①基本情報と建物情報の入力!H40,"-"), "-")</f>
        <v>-</v>
      </c>
      <c r="AK18" s="16" t="str">
        <f>IF(A18&lt;=①基本情報と建物情報の入力!$G$20, IF(①基本情報と建物情報の入力!H40&gt;=2,L18/①基本情報と建物情報の入力!H40,"-"), "-")</f>
        <v>-</v>
      </c>
      <c r="AL18" s="16" t="str">
        <f>IF(A18&lt;=①基本情報と建物情報の入力!$G$20, IF(①基本情報と建物情報の入力!H40&gt;=3,L18/①基本情報と建物情報の入力!H40,"-"), "-")</f>
        <v>-</v>
      </c>
      <c r="AM18" s="23" t="str">
        <f>IF(A18&lt;=①基本情報と建物情報の入力!$G$20,IF(①基本情報と建物情報の入力!H40&gt;=1,IF(①基本情報と建物情報の入力!H40=1, M18,0), "-"),"-")</f>
        <v>-</v>
      </c>
      <c r="AN18" s="16" t="str">
        <f>IF(A18&lt;=①基本情報と建物情報の入力!$G$20, IF(①基本情報と建物情報の入力!H40&gt;=2, M18, "-"), "-")</f>
        <v>-</v>
      </c>
      <c r="AO18" s="24" t="str">
        <f>IF(A18&lt;=①基本情報と建物情報の入力!$G$20,IF(①基本情報と建物情報の入力!H40&gt;=3, 0, "-"),"-")</f>
        <v>-</v>
      </c>
      <c r="AP18" s="23" t="str">
        <f>IF(A18&lt;=①基本情報と建物情報の入力!$G$20,IF(①基本情報と建物情報の入力!H40&gt;=1,0,"-"), "-")</f>
        <v>-</v>
      </c>
      <c r="AQ18" s="16" t="str">
        <f>IF(A18&lt;=①基本情報と建物情報の入力!$G$20,IF(①基本情報と建物情報の入力!H40&gt;=2,0,"-"), "-")</f>
        <v>-</v>
      </c>
      <c r="AR18" s="24" t="str">
        <f>IF(A18&lt;=①基本情報と建物情報の入力!$G$20,IF(①基本情報と建物情報の入力!H40&gt;=3,0,"-"), "-")</f>
        <v>-</v>
      </c>
      <c r="AS18" s="23" t="str">
        <f>IF(A18&lt;=①基本情報と建物情報の入力!$G$20,IF(①基本情報と建物情報の入力!H40&gt;=1,0,"-"), "-")</f>
        <v>-</v>
      </c>
      <c r="AT18" s="16" t="str">
        <f>IF(A18&lt;=①基本情報と建物情報の入力!$G$20,IF(①基本情報と建物情報の入力!H40&gt;=2,0,"-"), "-")</f>
        <v>-</v>
      </c>
      <c r="AU18" s="24" t="str">
        <f>IF(A18&lt;=①基本情報と建物情報の入力!$G$20,IF(①基本情報と建物情報の入力!H40&gt;=3,0,"-"), "-")</f>
        <v>-</v>
      </c>
      <c r="AV18" s="23" t="str">
        <f>IF(A18&lt;=①基本情報と建物情報の入力!$G$20,IF(①基本情報と建物情報の入力!H40&gt;=1,1.6,"-"), "-")</f>
        <v>-</v>
      </c>
      <c r="AW18" s="16" t="str">
        <f>IF(A18&lt;=①基本情報と建物情報の入力!$G$20,IF(①基本情報と建物情報の入力!H40&gt;=2,1.6,"-"), "-")</f>
        <v>-</v>
      </c>
      <c r="AX18" s="24" t="str">
        <f>IF(A18&lt;=①基本情報と建物情報の入力!$G$20,IF(①基本情報と建物情報の入力!H40&gt;=3,1.6,"-"), "-")</f>
        <v>-</v>
      </c>
      <c r="AY18" s="16" t="str">
        <f>IF(A18&lt;=①基本情報と建物情報の入力!$G$20,IF(①基本情報と建物情報の入力!H40&gt;=1,0,"-"), "-")</f>
        <v>-</v>
      </c>
      <c r="AZ18" s="16" t="str">
        <f>IF(A18&lt;=①基本情報と建物情報の入力!$G$20,IF(①基本情報と建物情報の入力!H40&gt;=2,0,"-"), "-")</f>
        <v>-</v>
      </c>
      <c r="BA18" s="16" t="str">
        <f>IF(A18&lt;=①基本情報と建物情報の入力!$G$20,IF(①基本情報と建物情報の入力!H40&gt;=3,0,"-"), "-")</f>
        <v>-</v>
      </c>
      <c r="BB18" s="23" t="str">
        <f>IF(A18&lt;=①基本情報と建物情報の入力!$G$20, IF(①基本情報と建物情報の入力!H40&gt;=1,(D18*C18-J18)/①基本情報と建物情報の入力!H40, "-"), "-")</f>
        <v>-</v>
      </c>
      <c r="BC18" s="16" t="str">
        <f>IF(A18&lt;=①基本情報と建物情報の入力!$G$20, IF(①基本情報と建物情報の入力!H40&gt;=2,(D18*C18-J18)/①基本情報と建物情報の入力!H40, "-"), "-")</f>
        <v>-</v>
      </c>
      <c r="BD18" s="24" t="str">
        <f>IF(A18&lt;=①基本情報と建物情報の入力!$G$20, IF(①基本情報と建物情報の入力!H40&gt;=3,(D18*C18-J18)/①基本情報と建物情報の入力!H40, "-"), "-")</f>
        <v>-</v>
      </c>
      <c r="BE18" s="16" t="str">
        <f>IF(A18&lt;=①基本情報と建物情報の入力!$G$20, IF(①基本情報と建物情報の入力!H40&gt;=1,E18*C18-K18, "-"), "-")</f>
        <v>-</v>
      </c>
      <c r="BF18" s="16" t="str">
        <f>IF(A18&lt;=①基本情報と建物情報の入力!$G$20, IF(①基本情報と建物情報の入力!H40&gt;=2,0, "-"), "-")</f>
        <v>-</v>
      </c>
      <c r="BG18" s="16" t="str">
        <f>IF(A18&lt;=①基本情報と建物情報の入力!$G$20, IF(①基本情報と建物情報の入力!H40&gt;=3,0, "-"), "-")</f>
        <v>-</v>
      </c>
      <c r="BH18" s="23" t="str">
        <f>IF(A18&lt;=①基本情報と建物情報の入力!$G$20, IF(①基本情報と建物情報の入力!H40&gt;=1,(D18*C18-L18)/①基本情報と建物情報の入力!H40-AV18, "-"), "-")</f>
        <v>-</v>
      </c>
      <c r="BI18" s="16" t="str">
        <f>IF(A18&lt;=①基本情報と建物情報の入力!$G$20, IF(①基本情報と建物情報の入力!H40&gt;=2,(D18*C18-L18)/①基本情報と建物情報の入力!H40-AV18, "-"), "-")</f>
        <v>-</v>
      </c>
      <c r="BJ18" s="24" t="str">
        <f>IF(A18&lt;=①基本情報と建物情報の入力!$G$20, IF(①基本情報と建物情報の入力!H40&gt;=3,(D18*C18-L18)/①基本情報と建物情報の入力!H40-AV18, "-"), "-")</f>
        <v>-</v>
      </c>
      <c r="BK18" s="23" t="str">
        <f>IF(A18&lt;=①基本情報と建物情報の入力!$G$20, IF(①基本情報と建物情報の入力!H40&gt;=1,IF(①基本情報と建物情報の入力!H40=1, E18*C18-K18, 0), "-"), "-")</f>
        <v>-</v>
      </c>
      <c r="BL18" s="16" t="str">
        <f>IF(A18&lt;=①基本情報と建物情報の入力!$G$20, IF(①基本情報と建物情報の入力!H40&gt;=2,E18*C18-M18, "-"), "-")</f>
        <v>-</v>
      </c>
      <c r="BM18" s="24" t="str">
        <f>IF(A18&lt;=①基本情報と建物情報の入力!$G$20, IF(①基本情報と建物情報の入力!H40&gt;=3,0, "-"), "-")</f>
        <v>-</v>
      </c>
      <c r="BN18" s="16" t="str">
        <f>IF(A18&lt;=①基本情報と建物情報の入力!$G$20, IF(①基本情報と建物情報の入力!H40&gt;=1, 0, "-"), "-")</f>
        <v>-</v>
      </c>
      <c r="BO18" s="16" t="str">
        <f>IF(A18&lt;=①基本情報と建物情報の入力!$G$20, IF(①基本情報と建物情報の入力!H40&gt;=2, 0, "-"), "-")</f>
        <v>-</v>
      </c>
      <c r="BP18" s="24" t="str">
        <f>IF(A18&lt;=①基本情報と建物情報の入力!$G$20, IF(①基本情報と建物情報の入力!H40&gt;=3, 0, "-"), "-")</f>
        <v>-</v>
      </c>
      <c r="BQ18" s="16" t="str">
        <f>IF(A18&lt;=①基本情報と建物情報の入力!$G$20, IF(①基本情報と建物情報の入力!H40&gt;=1, 0, "-"), "-")</f>
        <v>-</v>
      </c>
      <c r="BR18" s="16" t="str">
        <f>IF(A18&lt;=①基本情報と建物情報の入力!$G$20, IF(①基本情報と建物情報の入力!H40&gt;=2, E18*C18, "-"), "-")</f>
        <v>-</v>
      </c>
      <c r="BS18" s="24" t="str">
        <f>IF(A18&lt;=①基本情報と建物情報の入力!$G$20, IF(①基本情報と建物情報の入力!H40&gt;=3, E18*C18, "-"), "-")</f>
        <v>-</v>
      </c>
      <c r="BT18" s="16" t="str">
        <f>IF(A18&lt;=①基本情報と建物情報の入力!$G$20, IF(①基本情報と建物情報の入力!H40&gt;=1, 0, "-"), "-")</f>
        <v>-</v>
      </c>
      <c r="BU18" s="16" t="str">
        <f>IF(A18&lt;=①基本情報と建物情報の入力!$G$20, IF(①基本情報と建物情報の入力!H40&gt;=2, 0, "-"), "-")</f>
        <v>-</v>
      </c>
      <c r="BV18" s="24" t="str">
        <f>IF(A18&lt;=①基本情報と建物情報の入力!$G$20, IF(①基本情報と建物情報の入力!H40&gt;=3, 0, "-"), "-")</f>
        <v>-</v>
      </c>
      <c r="BW18" s="23" t="str">
        <f>IF(A18&lt;=①基本情報と建物情報の入力!$G$20, IF(①基本情報と建物情報の入力!H40&gt;=1, IF(①基本情報と建物情報の入力!H40=1, 0, E18*C18), "-"), "-")</f>
        <v>-</v>
      </c>
      <c r="BX18" s="16" t="str">
        <f>IF(A18&lt;=①基本情報と建物情報の入力!$G$20, IF(①基本情報と建物情報の入力!H40&gt;=2, 0, "-"), "-")</f>
        <v>-</v>
      </c>
      <c r="BY18" s="24" t="str">
        <f>IF(A18&lt;=①基本情報と建物情報の入力!$G$20, IF(①基本情報と建物情報の入力!H40&gt;=3, E18*C18, "-"), "-")</f>
        <v>-</v>
      </c>
      <c r="BZ18" s="16" t="str">
        <f>IF(A18&lt;=①基本情報と建物情報の入力!$G$20, IF(①基本情報と建物情報の入力!H40&gt;=1,  H18/①基本情報と建物情報の入力!H40, "-"), "-")</f>
        <v>-</v>
      </c>
      <c r="CA18" s="16" t="str">
        <f>IF(A18&lt;=①基本情報と建物情報の入力!$G$20, IF(①基本情報と建物情報の入力!H40&gt;=2,  H18/①基本情報と建物情報の入力!H40, "-"), "-")</f>
        <v>-</v>
      </c>
      <c r="CB18" s="16" t="str">
        <f>IF(A18&lt;=①基本情報と建物情報の入力!$G$20, IF(①基本情報と建物情報の入力!H40&gt;=3,  H18/①基本情報と建物情報の入力!H40, "-"), "-")</f>
        <v>-</v>
      </c>
      <c r="CC18" s="23" t="str">
        <f>IF(A18&lt;=①基本情報と建物情報の入力!$G$20, IF(①基本情報と建物情報の入力!H40&gt;=1, I18/①基本情報と建物情報の入力!H40, "-"), "-")</f>
        <v>-</v>
      </c>
      <c r="CD18" s="16" t="str">
        <f>IF(A18&lt;=①基本情報と建物情報の入力!$G$20, IF(①基本情報と建物情報の入力!H40&gt;=2, I18/①基本情報と建物情報の入力!H40, "-"), "-")</f>
        <v>-</v>
      </c>
      <c r="CE18" s="24" t="str">
        <f>IF(A18&lt;=①基本情報と建物情報の入力!$G$20, IF(①基本情報と建物情報の入力!H40&gt;=3, I18/①基本情報と建物情報の入力!H40, "-"), "-")</f>
        <v>-</v>
      </c>
      <c r="CF18" s="16" t="str">
        <f>IF(A18&lt;=①基本情報と建物情報の入力!$G$20, IF(①基本情報と建物情報の入力!H40&gt;=1, IF(A18=①基本情報と建物情報の入力!$G$20, 0,(①基本情報と建物情報の入力!C40-F18)/①基本情報と建物情報の入力!H40), "-"), "-")</f>
        <v>-</v>
      </c>
      <c r="CG18" s="16" t="str">
        <f>IF(A18&lt;=①基本情報と建物情報の入力!$G$20, IF(①基本情報と建物情報の入力!H40&gt;=2, IF(A18=①基本情報と建物情報の入力!$G$20, 0,(①基本情報と建物情報の入力!C40-F18)/①基本情報と建物情報の入力!H40), "-"), "-")</f>
        <v>-</v>
      </c>
      <c r="CH18" s="16" t="str">
        <f>IF(A18&lt;=①基本情報と建物情報の入力!$G$20, IF(①基本情報と建物情報の入力!H40&gt;=3, IF(A18=①基本情報と建物情報の入力!$G$20, 0,(①基本情報と建物情報の入力!C40-F18)/①基本情報と建物情報の入力!H40), "-"), "-")</f>
        <v>-</v>
      </c>
      <c r="CI18" s="69"/>
      <c r="CJ18" s="23" t="str">
        <f>IF(A18&lt;=①基本情報と建物情報の入力!$G$20, IF(①基本情報と建物情報の入力!H40&gt;=1, IF(F18=0, 0, D18/①基本情報と建物情報の入力!H40), "-"), "-")</f>
        <v>-</v>
      </c>
      <c r="CK18" s="16" t="str">
        <f>IF(A18&lt;=①基本情報と建物情報の入力!$G$20, IF(①基本情報と建物情報の入力!H40&gt;=2, IF(F18=0, 0, D18/①基本情報と建物情報の入力!H40), "-"), "-")</f>
        <v>-</v>
      </c>
      <c r="CL18" s="24" t="str">
        <f>IF(A18&lt;=①基本情報と建物情報の入力!$G$20, IF(①基本情報と建物情報の入力!H40&gt;=3, IF(F18=0, 0, D18/①基本情報と建物情報の入力!H40), "-"), "-")</f>
        <v>-</v>
      </c>
      <c r="CM18" s="23" t="str">
        <f>IF(A18&lt;=①基本情報と建物情報の入力!$G$20, IF(①基本情報と建物情報の入力!H40&gt;=1, F18/D18, "-"), "-")</f>
        <v>-</v>
      </c>
      <c r="CN18" s="16" t="str">
        <f>IF(A18&lt;=①基本情報と建物情報の入力!$G$20, IF(①基本情報と建物情報の入力!H40&gt;=2, 0, "-"), "-")</f>
        <v>-</v>
      </c>
      <c r="CO18" s="24" t="str">
        <f>IF(A18&lt;=①基本情報と建物情報の入力!$G$20, IF(①基本情報と建物情報の入力!H40&gt;=3, 0, "-"), "-")</f>
        <v>-</v>
      </c>
      <c r="CP18" s="23" t="str">
        <f>IF(A18&lt;=①基本情報と建物情報の入力!$G$20, IF(①基本情報と建物情報の入力!H40&gt;=1, IF(A18=①基本情報と建物情報の入力!$G$20, D18/①基本情報と建物情報の入力!H40, 0), "-"), "-")</f>
        <v>-</v>
      </c>
      <c r="CQ18" s="16" t="str">
        <f>IF(A18&lt;=①基本情報と建物情報の入力!$G$20, IF(①基本情報と建物情報の入力!H40&gt;=2, IF(A18=①基本情報と建物情報の入力!$G$20, D18/①基本情報と建物情報の入力!H40, 0), "-"), "-")</f>
        <v>-</v>
      </c>
      <c r="CR18" s="24" t="str">
        <f>IF(A18&lt;=①基本情報と建物情報の入力!$G$20, IF(①基本情報と建物情報の入力!H40&gt;=3, IF(A18=①基本情報と建物情報の入力!$G$20, D18/①基本情報と建物情報の入力!H40, 0), "-"), "-")</f>
        <v>-</v>
      </c>
      <c r="CS18" s="23" t="str">
        <f>IF(A18&lt;=①基本情報と建物情報の入力!$G$20, IF(①基本情報と建物情報の入力!H40&gt;=1, IF(①基本情報と建物情報の入力!H40=1, F18/D18, 0), "-"), "-")</f>
        <v>-</v>
      </c>
      <c r="CT18" s="16" t="str">
        <f>IF(A18&lt;=①基本情報と建物情報の入力!$G$20, IF(①基本情報と建物情報の入力!H40&gt;=2, F18/D18, "-"), "-")</f>
        <v>-</v>
      </c>
      <c r="CU18" s="24" t="str">
        <f>IF(A18&lt;=①基本情報と建物情報の入力!$G$20, IF(①基本情報と建物情報の入力!H40&gt;=3, 0, "-"), "-")</f>
        <v>-</v>
      </c>
      <c r="CV18" s="16" t="str">
        <f>IF(A18&lt;=①基本情報と建物情報の入力!$G$20, IF(①基本情報と建物情報の入力!H40&gt;=1, IF(OR(F18=0,A18=①基本情報と建物情報の入力!$G$20), 0, D18/①基本情報と建物情報の入力!H40), "-"), "-")</f>
        <v>-</v>
      </c>
      <c r="CW18" s="16" t="str">
        <f>IF(A18&lt;=①基本情報と建物情報の入力!$G$20, IF(①基本情報と建物情報の入力!H40&gt;=2, IF(OR(F18=0,A18=①基本情報と建物情報の入力!$G$20), 0, D18/①基本情報と建物情報の入力!H40), "-"), "-")</f>
        <v>-</v>
      </c>
      <c r="CX18" s="16" t="str">
        <f>IF(A18&lt;=①基本情報と建物情報の入力!$G$20, IF(①基本情報と建物情報の入力!H40&gt;=3, IF(OR(F18=0,A18=①基本情報と建物情報の入力!$G$20), 0, D18/①基本情報と建物情報の入力!H40), "-"), "-")</f>
        <v>-</v>
      </c>
      <c r="CY18" s="23" t="str">
        <f>IF(A18&lt;=①基本情報と建物情報の入力!$G$20, IF(①基本情報と建物情報の入力!H40&gt;=1, IF(OR(F17=0,A18=1), 0, D18/①基本情報と建物情報の入力!H40), "-"), "-")</f>
        <v>-</v>
      </c>
      <c r="CZ18" s="16" t="str">
        <f>IF(A18&lt;=①基本情報と建物情報の入力!$G$20, IF(①基本情報と建物情報の入力!H40&gt;=2, IF(OR(F17=0,A18=1), 0, D18/①基本情報と建物情報の入力!H40), "-"), "-")</f>
        <v>-</v>
      </c>
      <c r="DA18" s="24" t="str">
        <f>IF(A18&lt;=①基本情報と建物情報の入力!$G$20, IF(①基本情報と建物情報の入力!H40&gt;=3, IF(OR(F17=0,A18=1), 0, D18/①基本情報と建物情報の入力!H40), "-"), "-")</f>
        <v>-</v>
      </c>
      <c r="DB18" s="23" t="str">
        <f>IF(A18&lt;=①基本情報と建物情報の入力!$G$20, IF(①基本情報と建物情報の入力!H40&gt;=1, 0, "-"), "-")</f>
        <v>-</v>
      </c>
      <c r="DC18" s="16" t="str">
        <f>IF(A18&lt;=①基本情報と建物情報の入力!$G$20, IF(①基本情報と建物情報の入力!H40&gt;=2, IF(①基本情報と建物情報の入力!H40=1, 0, F18/D18), "-"), "-")</f>
        <v>-</v>
      </c>
      <c r="DD18" s="24" t="str">
        <f>IF(A18&lt;=①基本情報と建物情報の入力!$G$20, IF(①基本情報と建物情報の入力!H40&gt;=3, IF(①基本情報と建物情報の入力!H40=1, 0, F18/D18), "-"), "-")</f>
        <v>-</v>
      </c>
      <c r="DE18" s="16" t="str">
        <f>IF(A18&lt;=①基本情報と建物情報の入力!$G$20, IF(①基本情報と建物情報の入力!H40&gt;=1, IF(①基本情報と建物情報の入力!H40=1, 0, F18/D18), "-"), "-")</f>
        <v>-</v>
      </c>
      <c r="DF18" s="16" t="str">
        <f>IF(A18&lt;=①基本情報と建物情報の入力!$G$20, IF(①基本情報と建物情報の入力!H40&gt;=2, 0, "-"), "-")</f>
        <v>-</v>
      </c>
      <c r="DG18" s="16" t="str">
        <f>IF(A18&lt;=①基本情報と建物情報の入力!$G$20, IF(①基本情報と建物情報の入力!H40&gt;=3, IF(①基本情報と建物情報の入力!H40=1, 0, F18/D18), "-"), "-")</f>
        <v>-</v>
      </c>
      <c r="DH18" s="23" t="str">
        <f>IF(A18&lt;=①基本情報と建物情報の入力!$G$20, IF(①基本情報と建物情報の入力!H40&gt;=1, (F18/D18)*(D18/①基本情報と建物情報の入力!H40/20), "-"), "-")</f>
        <v>-</v>
      </c>
      <c r="DI18" s="16" t="str">
        <f>IF(A18&lt;=①基本情報と建物情報の入力!$G$20, IF(①基本情報と建物情報の入力!H40&gt;=2, (F18/D18)*(D18/①基本情報と建物情報の入力!H40/20), "-"), "-")</f>
        <v>-</v>
      </c>
      <c r="DJ18" s="24" t="str">
        <f>IF(A18&lt;=①基本情報と建物情報の入力!$G$20, IF(①基本情報と建物情報の入力!H40&gt;=3, (F18/D18)*(D18/①基本情報と建物情報の入力!H40/20), "-"), "-")</f>
        <v>-</v>
      </c>
      <c r="DK18" s="23" t="str">
        <f>IF(A18&lt;=①基本情報と建物情報の入力!$G$20, IF(①基本情報と建物情報の入力!H40&gt;=1, (D18/①基本情報と建物情報の入力!H40)*(F18/D18/20), "-"), "-")</f>
        <v>-</v>
      </c>
      <c r="DL18" s="16" t="str">
        <f>IF(A18&lt;=①基本情報と建物情報の入力!$G$20, IF(①基本情報と建物情報の入力!H40&gt;=2, (D18/①基本情報と建物情報の入力!H40)*(F18/D18/20), "-"), "-")</f>
        <v>-</v>
      </c>
      <c r="DM18" s="24" t="str">
        <f>IF(A18&lt;=①基本情報と建物情報の入力!$G$20, IF(①基本情報と建物情報の入力!H40&gt;=3, (D18/①基本情報と建物情報の入力!H40)*(F18/D18/20), "-"), "-")</f>
        <v>-</v>
      </c>
      <c r="DN18" s="23" t="str">
        <f>IF(A18&lt;=①基本情報と建物情報の入力!$G$20, IF(①基本情報と建物情報の入力!H40&gt;=1,  C18, "-"), "-")</f>
        <v>-</v>
      </c>
      <c r="DO18" s="16" t="str">
        <f>IF(A18&lt;=①基本情報と建物情報の入力!$G$20, IF(①基本情報と建物情報の入力!H40&gt;=2, 0, "-"), "-")</f>
        <v>-</v>
      </c>
      <c r="DP18" s="24" t="str">
        <f>IF(A18&lt;=①基本情報と建物情報の入力!$G$20, IF(①基本情報と建物情報の入力!H40&gt;=3, 0, "-"), "-")</f>
        <v>-</v>
      </c>
      <c r="DQ18" s="23" t="str">
        <f>IF(A18&lt;=①基本情報と建物情報の入力!$G$20, IF(①基本情報と建物情報の入力!H40&gt;=1,  C18, "-"), "-")</f>
        <v>-</v>
      </c>
      <c r="DR18" s="16" t="str">
        <f>IF(A18&lt;=①基本情報と建物情報の入力!$G$20, IF(①基本情報と建物情報の入力!H40&gt;=2, 0, "-"), "-")</f>
        <v>-</v>
      </c>
      <c r="DS18" s="24" t="str">
        <f>IF(A18&lt;=①基本情報と建物情報の入力!$G$20, IF(①基本情報と建物情報の入力!H40&gt;=3, 0, "-"), "-")</f>
        <v>-</v>
      </c>
      <c r="DT18" s="23" t="str">
        <f>IF(A18&lt;=①基本情報と建物情報の入力!$G$20, IF(①基本情報と建物情報の入力!H40&gt;=1, IF(①基本情報と建物情報の入力!H40=1, C18, 0), "-"), "-")</f>
        <v>-</v>
      </c>
      <c r="DU18" s="16" t="str">
        <f>IF(A18&lt;=①基本情報と建物情報の入力!$G$20, IF(①基本情報と建物情報の入力!H40&gt;=2, C18, "-"), "-")</f>
        <v>-</v>
      </c>
      <c r="DV18" s="24" t="str">
        <f>IF(A18&lt;=①基本情報と建物情報の入力!$G$20, IF(①基本情報と建物情報の入力!H40&gt;=3, 0, "-"), "-")</f>
        <v>-</v>
      </c>
      <c r="DW18" s="23" t="str">
        <f>IF(A18&lt;=①基本情報と建物情報の入力!$G$20, IF(①基本情報と建物情報の入力!H40&gt;=1, IF(①基本情報と建物情報の入力!H40=1, C18, 0), "-"), "-")</f>
        <v>-</v>
      </c>
      <c r="DX18" s="16" t="str">
        <f>IF(A18&lt;=①基本情報と建物情報の入力!$G$20, IF(①基本情報と建物情報の入力!H40&gt;=2, C18, "-"), "-")</f>
        <v>-</v>
      </c>
      <c r="DY18" s="24" t="str">
        <f>IF(A18&lt;=①基本情報と建物情報の入力!$G$20, IF(①基本情報と建物情報の入力!H40&gt;=3, 0, "-"), "-")</f>
        <v>-</v>
      </c>
      <c r="DZ18" s="23" t="str">
        <f>IF(A18&lt;=①基本情報と建物情報の入力!$G$20, IF(①基本情報と建物情報の入力!H40&gt;=1, 0, "-"), "-")</f>
        <v>-</v>
      </c>
      <c r="EA18" s="16" t="str">
        <f>IF(A18&lt;=①基本情報と建物情報の入力!$G$20, IF(①基本情報と建物情報の入力!H40&gt;=2, IF(①基本情報と建物情報の入力!H40=1, 0, C18), "-"), "-")</f>
        <v>-</v>
      </c>
      <c r="EB18" s="24" t="str">
        <f>IF(A18&lt;=①基本情報と建物情報の入力!$G$20, IF(①基本情報と建物情報の入力!H40&gt;=3, IF(①基本情報と建物情報の入力!H40=1, 0, C18), "-"), "-")</f>
        <v>-</v>
      </c>
      <c r="EC18" s="23" t="str">
        <f>IF(A18&lt;=①基本情報と建物情報の入力!$G$20, IF(①基本情報と建物情報の入力!H40&gt;=1, IF(①基本情報と建物情報の入力!H40=1, 0, C18), "-"), "-")</f>
        <v>-</v>
      </c>
      <c r="ED18" s="16" t="str">
        <f>IF(A18&lt;=①基本情報と建物情報の入力!$G$20, IF(①基本情報と建物情報の入力!H40&gt;=2, 0, "-"), "-")</f>
        <v>-</v>
      </c>
      <c r="EE18" s="24" t="str">
        <f>IF(A18&lt;=①基本情報と建物情報の入力!$G$20, IF(①基本情報と建物情報の入力!H40&gt;=3, IF(①基本情報と建物情報の入力!H40=1, 0, C18), "-"), "-")</f>
        <v>-</v>
      </c>
      <c r="EF18" s="23" t="str">
        <f>IF(A18&lt;=①基本情報と建物情報の入力!$G$20, IF(①基本情報と建物情報の入力!H40&gt;=1, 0, "-"), "-")</f>
        <v>-</v>
      </c>
      <c r="EG18" s="16" t="str">
        <f>IF(A18&lt;=①基本情報と建物情報の入力!$G$20, IF(①基本情報と建物情報の入力!H40&gt;=2, IF(①基本情報と建物情報の入力!H40=1, 0, C18), "-"), "-")</f>
        <v>-</v>
      </c>
      <c r="EH18" s="24" t="str">
        <f>IF(A18&lt;=①基本情報と建物情報の入力!$G$20, IF(①基本情報と建物情報の入力!H40&gt;=3, IF(①基本情報と建物情報の入力!H40=1, 0, C18), "-"), "-")</f>
        <v>-</v>
      </c>
      <c r="EI18" s="16" t="str">
        <f>IF(A18&lt;=①基本情報と建物情報の入力!$G$20, IF(①基本情報と建物情報の入力!H40&gt;=1, IF(①基本情報と建物情報の入力!H40=1, 0, C18), "-"), "-")</f>
        <v>-</v>
      </c>
      <c r="EJ18" s="16" t="str">
        <f>IF(A18&lt;=①基本情報と建物情報の入力!$G$20, IF(①基本情報と建物情報の入力!H40&gt;=2, 0, "-"), "-")</f>
        <v>-</v>
      </c>
      <c r="EK18" s="16" t="str">
        <f>IF(A18&lt;=①基本情報と建物情報の入力!$G$20, IF(①基本情報と建物情報の入力!H40&gt;=3, IF(①基本情報と建物情報の入力!H40=1, 0, C18), "-"), "-")</f>
        <v>-</v>
      </c>
      <c r="EL18" s="23" t="str">
        <f>IF(A18&lt;=①基本情報と建物情報の入力!$G$20, IF(①基本情報と建物情報の入力!H40&gt;=1, C18*D18/①基本情報と建物情報の入力!H40/20, "-"), "-")</f>
        <v>-</v>
      </c>
      <c r="EM18" s="16" t="str">
        <f>IF(A18&lt;=①基本情報と建物情報の入力!$G$20, IF(①基本情報と建物情報の入力!H40&gt;=2, C18*D18/①基本情報と建物情報の入力!H40/20, "-"), "-")</f>
        <v>-</v>
      </c>
      <c r="EN18" s="24" t="str">
        <f>IF(A18&lt;=①基本情報と建物情報の入力!$G$20, IF(①基本情報と建物情報の入力!H40&gt;=3, C18*D18/①基本情報と建物情報の入力!H40/20, "-"), "-")</f>
        <v>-</v>
      </c>
      <c r="EO18" s="23" t="str">
        <f>IF(A18&lt;=①基本情報と建物情報の入力!$G$20, IF(①基本情報と建物情報の入力!H40&gt;=1, C18*E18/20, "-"), "-")</f>
        <v>-</v>
      </c>
      <c r="EP18" s="16" t="str">
        <f>IF(A18&lt;=①基本情報と建物情報の入力!$G$20, IF(①基本情報と建物情報の入力!H40&gt;=2, 0, "-"), "-")</f>
        <v>-</v>
      </c>
      <c r="EQ18" s="24" t="str">
        <f>IF(A18&lt;=①基本情報と建物情報の入力!$G$20, IF(①基本情報と建物情報の入力!H40&gt;=3, 0, "-"), "-")</f>
        <v>-</v>
      </c>
      <c r="ER18" s="23" t="str">
        <f>IF(A18&lt;=①基本情報と建物情報の入力!$G$20, IF(①基本情報と建物情報の入力!H40&gt;=1, C18*D18/①基本情報と建物情報の入力!H40/20, "-"), "-")</f>
        <v>-</v>
      </c>
      <c r="ES18" s="16" t="str">
        <f>IF(A18&lt;=①基本情報と建物情報の入力!$G$20, IF(①基本情報と建物情報の入力!H40&gt;=2, C18*D18/①基本情報と建物情報の入力!H40/20, "-"), "-")</f>
        <v>-</v>
      </c>
      <c r="ET18" s="24" t="str">
        <f>IF(A18&lt;=①基本情報と建物情報の入力!$G$20, IF(①基本情報と建物情報の入力!H40&gt;=3, C18*D18/①基本情報と建物情報の入力!H40/20, "-"), "-")</f>
        <v>-</v>
      </c>
      <c r="EU18" s="23" t="str">
        <f>IF(A18&lt;=①基本情報と建物情報の入力!$G$20, IF(①基本情報と建物情報の入力!H40&gt;=1, IF(①基本情報と建物情報の入力!H40=1, C18*E18/20, 0), "-"), "-")</f>
        <v>-</v>
      </c>
      <c r="EV18" s="16" t="str">
        <f>IF(A18&lt;=①基本情報と建物情報の入力!$G$20, IF(①基本情報と建物情報の入力!H40&gt;=2, C18*E18/20, "-"), "-")</f>
        <v>-</v>
      </c>
      <c r="EW18" s="24" t="str">
        <f>IF(A18&lt;=①基本情報と建物情報の入力!$G$20, IF(①基本情報と建物情報の入力!H40&gt;=3, 0, "-"), "-")</f>
        <v>-</v>
      </c>
      <c r="EX18" s="23" t="str">
        <f>IF(A18&lt;=①基本情報と建物情報の入力!$G$20, IF(①基本情報と建物情報の入力!H40&gt;=1, IF(A18=①基本情報と建物情報の入力!$G$20, 0, IF(AND(W18=0, G19=0), D18/①基本情報と建物情報の入力!H40, 0)), "-"), "-")</f>
        <v>-</v>
      </c>
      <c r="EY18" s="16" t="str">
        <f>IF(A18&lt;=①基本情報と建物情報の入力!$G$20, IF(①基本情報と建物情報の入力!H40&gt;=2, IF(A18=①基本情報と建物情報の入力!$G$20, 0, IF(AND(X18=0, G19=0), D18/①基本情報と建物情報の入力!H40, 0)), "-"), "-")</f>
        <v>-</v>
      </c>
      <c r="EZ18" s="24" t="str">
        <f>IF(A18&lt;=①基本情報と建物情報の入力!$G$20, IF(①基本情報と建物情報の入力!H40&gt;=3, IF(A18=①基本情報と建物情報の入力!$G$20, 0, IF(AND(Y18=0, G19=0), D18/①基本情報と建物情報の入力!H40, 0)), "-"), "-")</f>
        <v>-</v>
      </c>
      <c r="FA18" s="23" t="str">
        <f>IF(A18&lt;=①基本情報と建物情報の入力!$G$20, IF(①基本情報と建物情報の入力!H40&gt;=1, IF(A18=1, 0, IF(AND(F17=0, Z18=0), D18/①基本情報と建物情報の入力!H40, 0)), "-"), "-")</f>
        <v>-</v>
      </c>
      <c r="FB18" s="16" t="str">
        <f>IF(A18&lt;=①基本情報と建物情報の入力!$G$20, IF(①基本情報と建物情報の入力!H40&gt;=2, IF(A18=1, 0, IF(AND(F17=0, AA18=0), D18/①基本情報と建物情報の入力!H40, 0)), "-"), "-")</f>
        <v>-</v>
      </c>
      <c r="FC18" s="24" t="str">
        <f>IF(A18&lt;=①基本情報と建物情報の入力!$G$20, IF(①基本情報と建物情報の入力!H40&gt;=3, IF(A18=1, 0, IF(AND(F17=0, AB18=0), D18/①基本情報と建物情報の入力!H40, 0)), "-"), "-")</f>
        <v>-</v>
      </c>
      <c r="FD18" s="23" t="str">
        <f>IF(A18&lt;=①基本情報と建物情報の入力!$G$20, IF(①基本情報と建物情報の入力!H40&gt;=1, IF(A18=①基本情報と建物情報の入力!$G$20, 0, E18-F18/D18), "-"), "-")</f>
        <v>-</v>
      </c>
      <c r="FE18" s="16" t="str">
        <f>IF(A18&lt;=①基本情報と建物情報の入力!$G$20, IF(①基本情報と建物情報の入力!H40&gt;=2, 0, "-"), "-")</f>
        <v>-</v>
      </c>
      <c r="FF18" s="24" t="str">
        <f>IF(A18&lt;=①基本情報と建物情報の入力!$G$20, IF(①基本情報と建物情報の入力!H40&gt;=3, 0, "-"), "-")</f>
        <v>-</v>
      </c>
      <c r="FG18" s="23" t="str">
        <f>IF(A18&lt;=①基本情報と建物情報の入力!$G$20, IF(①基本情報と建物情報の入力!H40&gt;=1, IF(A18=1, 0, E18-G18/D18), "-"), "-")</f>
        <v>-</v>
      </c>
      <c r="FH18" s="16" t="str">
        <f>IF(A18&lt;=①基本情報と建物情報の入力!$G$20, IF(①基本情報と建物情報の入力!H40&gt;=2, 0, "-"), "-")</f>
        <v>-</v>
      </c>
      <c r="FI18" s="24" t="str">
        <f>IF(A18&lt;=①基本情報と建物情報の入力!$G$20, IF(①基本情報と建物情報の入力!H40&gt;=3, 0, "-"), "-")</f>
        <v>-</v>
      </c>
      <c r="FJ18" s="23" t="str">
        <f>IF(A18&lt;=①基本情報と建物情報の入力!$G$20, IF(①基本情報と建物情報の入力!H40&gt;=1, IF(A18=①基本情報と建物情報の入力!$G$20, 0, D18/①基本情報と建物情報の入力!H40), "-"), "-")</f>
        <v>-</v>
      </c>
      <c r="FK18" s="16" t="str">
        <f>IF(A18&lt;=①基本情報と建物情報の入力!$G$20, IF(①基本情報と建物情報の入力!H40&gt;=2, IF(A18=①基本情報と建物情報の入力!$G$20, 0, D18/①基本情報と建物情報の入力!H40), "-"), "-")</f>
        <v>-</v>
      </c>
      <c r="FL18" s="24" t="str">
        <f>IF(A18&lt;=①基本情報と建物情報の入力!$G$20, IF(①基本情報と建物情報の入力!H40&gt;=3, IF(A18=①基本情報と建物情報の入力!$G$20, 0, D18/①基本情報と建物情報の入力!H40), "-"), "-")</f>
        <v>-</v>
      </c>
      <c r="FM18" s="23" t="str">
        <f>IF(A18&lt;=①基本情報と建物情報の入力!$G$20, IF(①基本情報と建物情報の入力!H40&gt;=1, IF(A18=1, 0, D18/①基本情報と建物情報の入力!H40), "-"), "-")</f>
        <v>-</v>
      </c>
      <c r="FN18" s="16" t="str">
        <f>IF(A18&lt;=①基本情報と建物情報の入力!$G$20, IF(①基本情報と建物情報の入力!H40&gt;=2, IF(A18=1, 0, D18/①基本情報と建物情報の入力!H40), "-"), "-")</f>
        <v>-</v>
      </c>
      <c r="FO18" s="24" t="str">
        <f>IF(A18&lt;=①基本情報と建物情報の入力!$G$20, IF(①基本情報と建物情報の入力!H40&gt;=3, IF(A18=1, 0, D18/①基本情報と建物情報の入力!H40), "-"), "-")</f>
        <v>-</v>
      </c>
      <c r="FP18" s="23" t="str">
        <f>IF(A18&lt;=①基本情報と建物情報の入力!$G$20, IF(①基本情報と建物情報の入力!H40&gt;=1, IF(A18=①基本情報と建物情報の入力!$G$20, 0, IF(①基本情報と建物情報の入力!H40=1, E18-F18/D18, 0)), "-"), "-")</f>
        <v>-</v>
      </c>
      <c r="FQ18" s="16" t="str">
        <f>IF(A18&lt;=①基本情報と建物情報の入力!$G$20, IF(①基本情報と建物情報の入力!H40&gt;=2, IF(A18=①基本情報と建物情報の入力!$G$20, 0, E18-F18/D18), "-"), "-")</f>
        <v>-</v>
      </c>
      <c r="FR18" s="24" t="str">
        <f>IF(A18&lt;=①基本情報と建物情報の入力!$G$20, IF(①基本情報と建物情報の入力!H40&gt;=3, 0, "-"), "-")</f>
        <v>-</v>
      </c>
      <c r="FS18" s="23" t="str">
        <f>IF(A18&lt;=①基本情報と建物情報の入力!$G$20, IF(①基本情報と建物情報の入力!H40&gt;=1, IF(A18=1, 0, IF(①基本情報と建物情報の入力!H40=1, E18-G18/D18, 0)), "-"), "-")</f>
        <v>-</v>
      </c>
      <c r="FT18" s="16" t="str">
        <f>IF(A18&lt;=①基本情報と建物情報の入力!$G$20, IF(①基本情報と建物情報の入力!H40&gt;=2, IF(A18=1, 0, E18-G18/D18), "-"), "-")</f>
        <v>-</v>
      </c>
      <c r="FU18" s="24" t="str">
        <f>IF(A18&lt;=①基本情報と建物情報の入力!$G$20, IF(①基本情報と建物情報の入力!H40&gt;=3, 0, "-"), "-")</f>
        <v>-</v>
      </c>
      <c r="FV18" s="23" t="str">
        <f>IF(A18&lt;=①基本情報と建物情報の入力!$G$20, IF(①基本情報と建物情報の入力!H40&gt;=1, IF(A18=1, D18/①基本情報と建物情報の入力!H40, 0), "-"), "-")</f>
        <v>-</v>
      </c>
      <c r="FW18" s="16" t="str">
        <f>IF(A18&lt;=①基本情報と建物情報の入力!$G$20, IF(①基本情報と建物情報の入力!H40&gt;=2, IF(A18=1, D18/①基本情報と建物情報の入力!H40, 0), "-"), "-")</f>
        <v>-</v>
      </c>
      <c r="FX18" s="24" t="str">
        <f>IF(A18&lt;=①基本情報と建物情報の入力!$G$20, IF(①基本情報と建物情報の入力!H40&gt;=3, IF(A18=1, D18/①基本情報と建物情報の入力!H40, 0), "-"), "-")</f>
        <v>-</v>
      </c>
      <c r="FY18" s="23" t="str">
        <f>IF(A18&lt;=①基本情報と建物情報の入力!$G$20, IF(①基本情報と建物情報の入力!H40&gt;=1, IF(A18=1, E18, 0), "-"), "-")</f>
        <v>-</v>
      </c>
      <c r="FZ18" s="16" t="str">
        <f>IF(A18&lt;=①基本情報と建物情報の入力!$G$20, IF(①基本情報と建物情報の入力!H40&gt;=2, 0, "-"), "-")</f>
        <v>-</v>
      </c>
      <c r="GA18" s="24" t="str">
        <f>IF(A18&lt;=①基本情報と建物情報の入力!$G$20, IF(①基本情報と建物情報の入力!H40&gt;=3, 0, "-"), "-")</f>
        <v>-</v>
      </c>
      <c r="GB18" s="23" t="str">
        <f>IF(A18&lt;=①基本情報と建物情報の入力!$G$20, IF(①基本情報と建物情報の入力!H40&gt;=1, IF(A18=1, D18/①基本情報と建物情報の入力!H40, 0), "-"), "-")</f>
        <v>-</v>
      </c>
      <c r="GC18" s="16" t="str">
        <f>IF(A18&lt;=①基本情報と建物情報の入力!$G$20, IF(①基本情報と建物情報の入力!H40&gt;=2, IF(A18=1, D18/①基本情報と建物情報の入力!H40, 0), "-"), "-")</f>
        <v>-</v>
      </c>
      <c r="GD18" s="24" t="str">
        <f>IF(A18&lt;=①基本情報と建物情報の入力!$G$20, IF(①基本情報と建物情報の入力!H40&gt;=3, IF(A18=1, D18/①基本情報と建物情報の入力!H40, 0), "-"), "-")</f>
        <v>-</v>
      </c>
      <c r="GE18" s="23" t="str">
        <f>IF(A18&lt;=①基本情報と建物情報の入力!$G$20, IF(①基本情報と建物情報の入力!H40&gt;=1, IF(A18=1, IF(①基本情報と建物情報の入力!H40=1, E18, 0), 0), "-"), "-")</f>
        <v>-</v>
      </c>
      <c r="GF18" s="16" t="str">
        <f>IF(A18&lt;=①基本情報と建物情報の入力!$G$20, IF(①基本情報と建物情報の入力!H40&gt;=2, IF(A18=1, E18, 0), "-"), "-")</f>
        <v>-</v>
      </c>
      <c r="GG18" s="24" t="str">
        <f>IF(A18&lt;=①基本情報と建物情報の入力!$G$20, IF(①基本情報と建物情報の入力!H40&gt;=3, 0, "-"), "-")</f>
        <v>-</v>
      </c>
      <c r="GH18" s="23" t="str">
        <f>IF(A18&lt;=①基本情報と建物情報の入力!$G$20, IF(①基本情報と建物情報の入力!H40&gt;=1, IF(G18=0, 0, D18/①基本情報と建物情報の入力!H40), "-"), "-")</f>
        <v>-</v>
      </c>
      <c r="GI18" s="16" t="str">
        <f>IF(A18&lt;=①基本情報と建物情報の入力!$G$20, IF(①基本情報と建物情報の入力!H40&gt;=2, IF(G18=0, 0, D18/①基本情報と建物情報の入力!H40), "-"), "-")</f>
        <v>-</v>
      </c>
      <c r="GJ18" s="24" t="str">
        <f>IF(A18&lt;=①基本情報と建物情報の入力!$G$20, IF(①基本情報と建物情報の入力!H40&gt;=3, IF(G18=0, 0, D18/①基本情報と建物情報の入力!H40), "-"), "-")</f>
        <v>-</v>
      </c>
      <c r="GK18" s="23" t="str">
        <f>IF(A18&lt;=①基本情報と建物情報の入力!$G$20, IF(①基本情報と建物情報の入力!H40&gt;=1, G18/D18, "-"), "-")</f>
        <v>-</v>
      </c>
      <c r="GL18" s="16" t="str">
        <f>IF(A18&lt;=①基本情報と建物情報の入力!$G$20, IF(①基本情報と建物情報の入力!H40&gt;=2, 0, "-"), "-")</f>
        <v>-</v>
      </c>
      <c r="GM18" s="24" t="str">
        <f>IF(A18&lt;=①基本情報と建物情報の入力!$G$20, IF(①基本情報と建物情報の入力!H40&gt;=3, 0, "-"), "-")</f>
        <v>-</v>
      </c>
      <c r="GN18" s="16" t="str">
        <f>IF(A18&lt;=①基本情報と建物情報の入力!$G$20, IF(①基本情報と建物情報の入力!H40&gt;=1, 0, "-"), "-")</f>
        <v>-</v>
      </c>
      <c r="GO18" s="16" t="str">
        <f>IF(A18&lt;=①基本情報と建物情報の入力!$G$20, IF(①基本情報と建物情報の入力!H40&gt;=2, 0, "-"), "-")</f>
        <v>-</v>
      </c>
      <c r="GP18" s="16" t="str">
        <f>IF(A18&lt;=①基本情報と建物情報の入力!$G$20, IF(①基本情報と建物情報の入力!H40&gt;=3, 0, "-"), "-")</f>
        <v>-</v>
      </c>
      <c r="GQ18" s="23" t="str">
        <f>IF(A18&lt;=①基本情報と建物情報の入力!$G$20, IF(①基本情報と建物情報の入力!H40&gt;=1, IF(①基本情報と建物情報の入力!H40=1, G18/D18, 0), "-"), "-")</f>
        <v>-</v>
      </c>
      <c r="GR18" s="16" t="str">
        <f>IF(A18&lt;=①基本情報と建物情報の入力!$G$20, IF(①基本情報と建物情報の入力!H40&gt;=2, G18/D18, "-"), "-")</f>
        <v>-</v>
      </c>
      <c r="GS18" s="24" t="str">
        <f>IF(A18&lt;=①基本情報と建物情報の入力!$G$20, IF(①基本情報と建物情報の入力!H40&gt;=3, 0, "-"), "-")</f>
        <v>-</v>
      </c>
      <c r="GT18" s="23" t="str">
        <f>IF(A18&lt;=①基本情報と建物情報の入力!$G$20, IF(①基本情報と建物情報の入力!H40&gt;=1, IF(OR(G19=0,A18=①基本情報と建物情報の入力!$G$20), 0, D18/①基本情報と建物情報の入力!H40), "-"), "-")</f>
        <v>-</v>
      </c>
      <c r="GU18" s="16" t="str">
        <f>IF(A18&lt;=①基本情報と建物情報の入力!$G$20, IF(①基本情報と建物情報の入力!H40&gt;=2, IF(OR(G19=0,A18=①基本情報と建物情報の入力!$G$20), 0, D18/①基本情報と建物情報の入力!H40), "-"), "-")</f>
        <v>-</v>
      </c>
      <c r="GV18" s="24" t="str">
        <f>IF(A18&lt;=①基本情報と建物情報の入力!$G$20, IF(①基本情報と建物情報の入力!H40&gt;=3, IF(OR(G19=0,A18=①基本情報と建物情報の入力!$G$20), 0, D18/①基本情報と建物情報の入力!H40), "-"), "-")</f>
        <v>-</v>
      </c>
      <c r="GW18" s="23" t="str">
        <f>IF(A18&lt;=①基本情報と建物情報の入力!$G$20, IF(①基本情報と建物情報の入力!H40&gt;=1, IF(G18=0, 0, D18/①基本情報と建物情報の入力!H40), "-"), "-")</f>
        <v>-</v>
      </c>
      <c r="GX18" s="16" t="str">
        <f>IF(A18&lt;=①基本情報と建物情報の入力!$G$20, IF(①基本情報と建物情報の入力!H40&gt;=2, IF(G18=0, 0, D18/①基本情報と建物情報の入力!H40), "-"), "-")</f>
        <v>-</v>
      </c>
      <c r="GY18" s="24" t="str">
        <f>IF(A18&lt;=①基本情報と建物情報の入力!$G$20, IF(①基本情報と建物情報の入力!H40&gt;=3, IF(G18=0, 0, D18/①基本情報と建物情報の入力!H40), "-"), "-")</f>
        <v>-</v>
      </c>
      <c r="GZ18" s="23" t="str">
        <f>IF(A18&lt;=①基本情報と建物情報の入力!$G$20, IF(①基本情報と建物情報の入力!H40&gt;=1, 0, "-"), "-")</f>
        <v>-</v>
      </c>
      <c r="HA18" s="16" t="str">
        <f>IF(A18&lt;=①基本情報と建物情報の入力!$G$20, IF(①基本情報と建物情報の入力!H40&gt;=2, IF(OR(①基本情報と建物情報の入力!H40=1,A18&lt;&gt;1), 0, E18), "-"), "-")</f>
        <v>-</v>
      </c>
      <c r="HB18" s="24" t="str">
        <f>IF(A18&lt;=①基本情報と建物情報の入力!$G$20, IF(①基本情報と建物情報の入力!H40&gt;=3, IF(OR(①基本情報と建物情報の入力!H40=1,A18&lt;&gt;1), 0, E18), "-"), "-")</f>
        <v>-</v>
      </c>
      <c r="HC18" s="23" t="str">
        <f>IF(A18&lt;=①基本情報と建物情報の入力!$G$20, IF(①基本情報と建物情報の入力!H40&gt;=1, IF(OR(①基本情報と建物情報の入力!H40=1,A18&lt;&gt;1), 0, E18), "-"), "-")</f>
        <v>-</v>
      </c>
      <c r="HD18" s="16" t="str">
        <f>IF(A18&lt;=①基本情報と建物情報の入力!$G$20, IF(①基本情報と建物情報の入力!H40&gt;=2, 0, "-"), "-")</f>
        <v>-</v>
      </c>
      <c r="HE18" s="24" t="str">
        <f>IF(A18&lt;=①基本情報と建物情報の入力!$G$20, IF(①基本情報と建物情報の入力!H40&gt;=3, IF(OR(①基本情報と建物情報の入力!H40=1,A18&lt;&gt;1), 0, E18), "-"), "-")</f>
        <v>-</v>
      </c>
      <c r="HF18" s="23" t="str">
        <f>IF(A18&lt;=①基本情報と建物情報の入力!$G$20, IF(①基本情報と建物情報の入力!H40&gt;=1, IF(A18=1, E18*(D18/①基本情報と建物情報の入力!H40/20), 0), "-"), "-")</f>
        <v>-</v>
      </c>
      <c r="HG18" s="16" t="str">
        <f>IF(A18&lt;=①基本情報と建物情報の入力!$G$20, IF(①基本情報と建物情報の入力!H40&gt;=2, IF(A18=1, E18*(D18/①基本情報と建物情報の入力!H40/20), 0), "-"), "-")</f>
        <v>-</v>
      </c>
      <c r="HH18" s="24" t="str">
        <f>IF(A18&lt;=①基本情報と建物情報の入力!$G$20, IF(①基本情報と建物情報の入力!H40&gt;=3, IF(A18=1, E18*(D18/①基本情報と建物情報の入力!H40/20), 0), "-"), "-")</f>
        <v>-</v>
      </c>
      <c r="HI18" s="23" t="str">
        <f>IF(A18&lt;=①基本情報と建物情報の入力!$G$20, IF(①基本情報と建物情報の入力!H40&gt;=1, IF(A18=1, D18*(E18/①基本情報と建物情報の入力!H40/20), 0), "-"), "-")</f>
        <v>-</v>
      </c>
      <c r="HJ18" s="16" t="str">
        <f>IF(A18&lt;=①基本情報と建物情報の入力!$G$20, IF(①基本情報と建物情報の入力!H40&gt;=2, IF(A18=1, D18*(E18/①基本情報と建物情報の入力!H40/20), 0), "-"), "-")</f>
        <v>-</v>
      </c>
      <c r="HK18" s="24" t="str">
        <f>IF(A18&lt;=①基本情報と建物情報の入力!$G$20, IF(①基本情報と建物情報の入力!H40&gt;=3, IF(A18=1, D18*(E18/①基本情報と建物情報の入力!H40/20), 0), "-"), "-")</f>
        <v>-</v>
      </c>
      <c r="HL18" s="23" t="str">
        <f>IF(A18&lt;=①基本情報と建物情報の入力!$G$20, IF(①基本情報と建物情報の入力!H40&gt;=1, 0, "-"), "-")</f>
        <v>-</v>
      </c>
      <c r="HM18" s="16" t="str">
        <f>IF(A18&lt;=①基本情報と建物情報の入力!$G$20, IF(①基本情報と建物情報の入力!H40&gt;=2, IF(①基本情報と建物情報の入力!H40=1, 0, G18/D18), "-"), "-")</f>
        <v>-</v>
      </c>
      <c r="HN18" s="24" t="str">
        <f>IF(A18&lt;=①基本情報と建物情報の入力!$G$20, IF(①基本情報と建物情報の入力!H40&gt;=3, IF(①基本情報と建物情報の入力!H40=1, 0, G18/D18), "-"), "-")</f>
        <v>-</v>
      </c>
      <c r="HO18" s="23" t="str">
        <f>IF(A18&lt;=①基本情報と建物情報の入力!$G$20, IF(①基本情報と建物情報の入力!H40&gt;=1, IF(①基本情報と建物情報の入力!H40=1, 0, G18/D18), "-"), "-")</f>
        <v>-</v>
      </c>
      <c r="HP18" s="16" t="str">
        <f>IF(A18&lt;=①基本情報と建物情報の入力!$G$20, IF(①基本情報と建物情報の入力!H40&gt;=2, 0, "-"), "-")</f>
        <v>-</v>
      </c>
      <c r="HQ18" s="24" t="str">
        <f>IF(A18&lt;=①基本情報と建物情報の入力!$G$20, IF(①基本情報と建物情報の入力!H40&gt;=3, IF(①基本情報と建物情報の入力!H40=1, 0, G18/D18), "-"), "-")</f>
        <v>-</v>
      </c>
      <c r="HR18" s="23" t="str">
        <f>IF(A18&lt;=①基本情報と建物情報の入力!$G$20, IF(①基本情報と建物情報の入力!H40&gt;=1, (G18/D18)*(D18/①基本情報と建物情報の入力!H40/20), "-"), "-")</f>
        <v>-</v>
      </c>
      <c r="HS18" s="16" t="str">
        <f>IF(A18&lt;=①基本情報と建物情報の入力!$G$20, IF(①基本情報と建物情報の入力!H40&gt;=2, (G18/D18)*(D18/①基本情報と建物情報の入力!H40/20), "-"), "-")</f>
        <v>-</v>
      </c>
      <c r="HT18" s="24" t="str">
        <f>IF(A18&lt;=①基本情報と建物情報の入力!$G$20, IF(①基本情報と建物情報の入力!H40&gt;=3, (G18/D18)*(D18/①基本情報と建物情報の入力!H40/20), "-"), "-")</f>
        <v>-</v>
      </c>
      <c r="HU18" s="23" t="str">
        <f>IF(A18&lt;=①基本情報と建物情報の入力!$G$20, IF(①基本情報と建物情報の入力!H40&gt;=1, (D18/①基本情報と建物情報の入力!H40)*(G18/D18/20), "-"), "-")</f>
        <v>-</v>
      </c>
      <c r="HV18" s="16" t="str">
        <f>IF(A18&lt;=①基本情報と建物情報の入力!$G$20, IF(①基本情報と建物情報の入力!H40&gt;=2, (D18/①基本情報と建物情報の入力!H40)*(G18/D18/20), "-"), "-")</f>
        <v>-</v>
      </c>
      <c r="HW18" s="24" t="str">
        <f>IF(A18&lt;=①基本情報と建物情報の入力!$G$20, IF(①基本情報と建物情報の入力!H40&gt;=3, (D18/①基本情報と建物情報の入力!H40)*(G18/D18/20), "-"), "-")</f>
        <v>-</v>
      </c>
      <c r="HX18" s="69"/>
      <c r="HY18" s="16" t="str">
        <f>IF($A18&lt;=①基本情報と建物情報の入力!$G$20, IF(①基本情報と建物情報の入力!$H40&gt;=1, SUM(W18,CF18,Z18,BZ18,CC18,AD18,AG18,AJ18,AM18,AP18,AS18,AV18,AY18,BB18,BE18,BH18,BK18,BN18,BQ18,BT18,BW18),"-"),"-")</f>
        <v>-</v>
      </c>
      <c r="HZ18" s="16" t="str">
        <f>IF($A18&lt;=①基本情報と建物情報の入力!$G$20, IF(①基本情報と建物情報の入力!$H40&gt;=2, SUM(X18,CG18,AA18,CA18,CD18,AE18,AH18,AK18,AN18,AQ18,AT18,AW18,AZ18,BC18,BF18,BI18,BL18,BO18,BR18,BU18,BX18),"-"),"-")</f>
        <v>-</v>
      </c>
      <c r="IA18" s="16" t="str">
        <f>IF($A18&lt;=①基本情報と建物情報の入力!$G$20, IF(①基本情報と建物情報の入力!$H40&gt;=3, SUM(Y18,CH18,AB18,CB18,CE18,AF18,AI18,AL18,AO18,AR18,AU18,AX18,BA18,BD18,BG18,BJ18,BM18,BP18,BS18,BV18,BY18),"-"),"-")</f>
        <v>-</v>
      </c>
      <c r="IB18" s="69"/>
      <c r="IC18" s="16" t="str">
        <f>IF($A18&lt;=①基本情報と建物情報の入力!$G$20, ①基本情報と建物情報の入力!H$62, "-")</f>
        <v>-</v>
      </c>
      <c r="ID18" s="16" t="str">
        <f>IF(A18&lt;=①基本情報と建物情報の入力!$G$20, ①基本情報と建物情報の入力!$H$66/(2*(0.09-0.15)*①基本情報と建物情報の入力!$H$66+1),"-")</f>
        <v>-</v>
      </c>
      <c r="IE18" s="16" t="str">
        <f>IF($A18&lt;=①基本情報と建物情報の入力!$G$20, ①基本情報と建物情報の入力!H$64, "-")</f>
        <v>-</v>
      </c>
      <c r="IF18" s="16" t="str">
        <f>IF($A18&lt;=①基本情報と建物情報の入力!$G$20, ①基本情報と建物情報の入力!H$63, "-")</f>
        <v>-</v>
      </c>
      <c r="IG18" s="16" t="str">
        <f>IF($A18&lt;=①基本情報と建物情報の入力!$G$20, ①基本情報と建物情報の入力!H$66, "-")</f>
        <v>-</v>
      </c>
      <c r="IH18" s="16" t="str">
        <f>IF($A18&lt;=①基本情報と建物情報の入力!$G$20, ①基本情報と建物情報の入力!H$61, "-")</f>
        <v>-</v>
      </c>
      <c r="II18" s="16" t="str">
        <f>IF($A18&lt;=①基本情報と建物情報の入力!$G$20, ①基本情報と建物情報の入力!H$65, "-")</f>
        <v>-</v>
      </c>
      <c r="IJ18" s="16" t="str">
        <f>IF($A18&lt;=①基本情報と建物情報の入力!$G$20, ①基本情報と建物情報の入力!H$67, "-")</f>
        <v>-</v>
      </c>
      <c r="IK18" s="24" t="str">
        <f>IF($A18&lt;=①基本情報と建物情報の入力!$G$20, 4.65, "-")</f>
        <v>-</v>
      </c>
      <c r="IL18" s="69"/>
      <c r="IM18" s="23" t="str">
        <f t="array" ref="IM18">IF($A18&lt;=①基本情報と建物情報の入力!$G$20,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8" s="16" t="str">
        <f t="array" ref="IN18">IF($A18&lt;=①基本情報と建物情報の入力!$G$20,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8" s="16" t="str">
        <f t="array" ref="IO18">IF($A18&lt;=①基本情報と建物情報の入力!$G$20,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8" s="16" t="str">
        <f>IF($A18&lt;=①基本情報と建物情報の入力!$G$20,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8" s="16" t="str">
        <f t="array" ref="IQ18">IF($A18&lt;=①基本情報と建物情報の入力!$G$20,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8" s="16" t="str">
        <f t="array" ref="IR18">IF($A18&lt;=①基本情報と建物情報の入力!$G$20,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8" s="16" t="str">
        <f t="array" ref="IS18">IF($A18&lt;=①基本情報と建物情報の入力!$G$20,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8" s="16" t="str">
        <f t="array" ref="IT18">IF($A18&lt;=①基本情報と建物情報の入力!$G$20,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8" s="16" t="str">
        <f t="array" ref="IU18">IF($A18&lt;=①基本情報と建物情報の入力!$G$20,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8" s="16" t="str">
        <f t="array" ref="IV18">IF($A18&lt;=①基本情報と建物情報の入力!$G$20,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8" s="24" t="str">
        <f t="array" ref="IW18">IF($A18&lt;=①基本情報と建物情報の入力!$G$20,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8" s="69"/>
      <c r="IY18" s="23" t="str">
        <f>IF($A18&lt;=①基本情報と建物情報の入力!$G$20, 温度差係数!$A$10, "-")</f>
        <v>-</v>
      </c>
      <c r="IZ18" s="16" t="str">
        <f>IF($A18&lt;=①基本情報と建物情報の入力!$G$20,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8" s="16" t="str">
        <f>IF($A18&lt;=①基本情報と建物情報の入力!$G$20, 温度差係数!$B$10, "-")</f>
        <v>-</v>
      </c>
      <c r="JB18" s="24" t="str">
        <f>IF($A18&lt;=①基本情報と建物情報の入力!$G$20, INDEX(温度差係数!$C$10:$J$10, 0, MATCH(①基本情報と建物情報の入力!$G$13, 温度差係数!$C$9:$J$9, 0)), "-")</f>
        <v>-</v>
      </c>
      <c r="JC18" s="69"/>
      <c r="JD18" s="23" t="str">
        <f>IF($A18&lt;=①基本情報と建物情報の入力!$G$20, IF(①基本情報と建物情報の入力!$H40&gt;=1, W18*$IY18*$IC18,"-"),"-")</f>
        <v>-</v>
      </c>
      <c r="JE18" s="16" t="str">
        <f>IF($A18&lt;=①基本情報と建物情報の入力!$G$20, IF(①基本情報と建物情報の入力!$H40&gt;=2, X18*$IY18*$IC18,"-"),"-")</f>
        <v>-</v>
      </c>
      <c r="JF18" s="24" t="str">
        <f>IF($A18&lt;=①基本情報と建物情報の入力!$G$20, IF(①基本情報と建物情報の入力!$H40&gt;=3, Y18*$IY18*$IC18,"-"),"-")</f>
        <v>-</v>
      </c>
      <c r="JG18" s="23" t="str">
        <f>IF($A18&lt;=①基本情報と建物情報の入力!$G$20, IF(①基本情報と建物情報の入力!$H40&gt;=1, CF18*$JB18*$ID18,"-"),"-")</f>
        <v>-</v>
      </c>
      <c r="JH18" s="16" t="str">
        <f>IF($A18&lt;=①基本情報と建物情報の入力!$G$20, IF(①基本情報と建物情報の入力!$H40&gt;=2, CG18*$JB18*$ID18,"-"),"-")</f>
        <v>-</v>
      </c>
      <c r="JI18" s="24" t="str">
        <f>IF($A18&lt;=①基本情報と建物情報の入力!$G$20, IF(①基本情報と建物情報の入力!$H40&gt;=3, CH18*$JB18*$ID18,"-"),"-")</f>
        <v>-</v>
      </c>
      <c r="JJ18" s="23" t="str">
        <f>IF($A18&lt;=①基本情報と建物情報の入力!$G$20, IF(①基本情報と建物情報の入力!$H40&gt;=1, ((BB18+BE18+BK18)*$IY18+BH18*$IZ18)*$IH18,"-"),"-")</f>
        <v>-</v>
      </c>
      <c r="JK18" s="16" t="str">
        <f>IF($A18&lt;=①基本情報と建物情報の入力!$G$20, IF(①基本情報と建物情報の入力!$H40&gt;=2, ((BC18+BF18+BL18)*$IY18+BI18*$IZ18)*$IH18,"-"),"-")</f>
        <v>-</v>
      </c>
      <c r="JL18" s="24" t="str">
        <f>IF($A18&lt;=①基本情報と建物情報の入力!$G$20, IF(①基本情報と建物情報の入力!$H40&gt;=3, ((BD18+BG18+BM18)*$IY18+BJ18*$IZ18)*$IH18,"-"),"-")</f>
        <v>-</v>
      </c>
      <c r="JM18" s="23" t="str">
        <f>IF($A18&lt;=①基本情報と建物情報の入力!$G$20, IF(①基本情報と建物情報の入力!$H40&gt;=1, (BN18+BQ18+BT18+BW18)*$JB18*$II18,"-"),"-")</f>
        <v>-</v>
      </c>
      <c r="JN18" s="16" t="str">
        <f>IF($A18&lt;=①基本情報と建物情報の入力!$G$20, IF(①基本情報と建物情報の入力!$H40&gt;=2, (BO18+BR18+BU18+BX18)*$JB18*$II18,"-"),"-")</f>
        <v>-</v>
      </c>
      <c r="JO18" s="24" t="str">
        <f>IF($A18&lt;=①基本情報と建物情報の入力!$G$20, IF(①基本情報と建物情報の入力!$H40&gt;=3, (BP18+BS18+BV18+BY18)*$JB18*$II18,"-"),"-")</f>
        <v>-</v>
      </c>
      <c r="JP18" s="23" t="str">
        <f>IF($A18&lt;=①基本情報と建物情報の入力!$G$20, IF(①基本情報と建物情報の入力!$H40&gt;=1, ((AD18+AG18+AM18)*$IY18+AJ18*$IZ18)*$IJ18,"-"),"-")</f>
        <v>-</v>
      </c>
      <c r="JQ18" s="16" t="str">
        <f>IF($A18&lt;=①基本情報と建物情報の入力!$G$20, IF(①基本情報と建物情報の入力!$H40&gt;=2, ((AE18+AH18+AN18)*$IY18+AK18*$IZ18)*$IJ18,"-"),"-")</f>
        <v>-</v>
      </c>
      <c r="JR18" s="24" t="str">
        <f>IF($A18&lt;=①基本情報と建物情報の入力!$G$20, IF(①基本情報と建物情報の入力!$H40&gt;=3, ((AF18+AI18+AO18)*$IY18+AL18*$IZ18)*$IJ18,"-"),"-")</f>
        <v>-</v>
      </c>
      <c r="JS18" s="23" t="str">
        <f>IF($A18&lt;=①基本情報と建物情報の入力!$G$20, IF(①基本情報と建物情報の入力!$H40&gt;=1, ((AP18+AS18+AY18)*IY18+AV18*$IZ18)*$IK18,"-"),"-")</f>
        <v>-</v>
      </c>
      <c r="JT18" s="16" t="str">
        <f>IF($A18&lt;=①基本情報と建物情報の入力!$G$20, IF(①基本情報と建物情報の入力!$H40&gt;=2, ((AQ18+AT18+AZ18)*IY18+AW18*$IZ18)*$IK18,"-"),"-")</f>
        <v>-</v>
      </c>
      <c r="JU18" s="24" t="str">
        <f>IF($A18&lt;=①基本情報と建物情報の入力!$G$20, IF(①基本情報と建物情報の入力!$H40&gt;=3, ((AR18+AU18+BA18)*IY18+AX18*$IZ18)*$IK18,"-"),"-")</f>
        <v>-</v>
      </c>
      <c r="JV18" s="23" t="str">
        <f>IF($A18&lt;=①基本情報と建物情報の入力!$G$20, IF(①基本情報と建物情報の入力!$H40&gt;=1, BZ18*$JB18*$IG18,"-"),"-")</f>
        <v>-</v>
      </c>
      <c r="JW18" s="16" t="str">
        <f>IF($A18&lt;=①基本情報と建物情報の入力!$G$20, IF(①基本情報と建物情報の入力!$H40&gt;=2, CA18*$JB18*$IG18,"-"),"-")</f>
        <v>-</v>
      </c>
      <c r="JX18" s="24" t="str">
        <f>IF($A18&lt;=①基本情報と建物情報の入力!$G$20, IF(①基本情報と建物情報の入力!$H40&gt;=3, CB18*$IG18*$JB18,"-"),"-")</f>
        <v>-</v>
      </c>
      <c r="JY18" s="23" t="str">
        <f>IF($A18&lt;=①基本情報と建物情報の入力!$G$20, IF(①基本情報と建物情報の入力!$H40&gt;=1, CC18*$JA18*$IF18,"-"),"-")</f>
        <v>-</v>
      </c>
      <c r="JZ18" s="16" t="str">
        <f>IF($A18&lt;=①基本情報と建物情報の入力!$G$20, IF(①基本情報と建物情報の入力!$H40&gt;=2, CD18*$JA18*$IF18,"-"),"-")</f>
        <v>-</v>
      </c>
      <c r="KA18" s="24" t="str">
        <f>IF($A18&lt;=①基本情報と建物情報の入力!$G$20, IF(①基本情報と建物情報の入力!$H40&gt;=3, CE18*$JA18*$IF18,"-"),"-")</f>
        <v>-</v>
      </c>
      <c r="KB18" s="23" t="str">
        <f>IF($A18&lt;=①基本情報と建物情報の入力!$G$20, IF(①基本情報と建物情報の入力!$H40&gt;=1, Z18*$IY18*$IE18,"-"),"-")</f>
        <v>-</v>
      </c>
      <c r="KC18" s="16" t="str">
        <f>IF($A18&lt;=①基本情報と建物情報の入力!$G$20, IF(①基本情報と建物情報の入力!$H40&gt;=2, AA18*$IY18*$IE18,"-"),"-")</f>
        <v>-</v>
      </c>
      <c r="KD18" s="24" t="str">
        <f>IF($A18&lt;=①基本情報と建物情報の入力!$G$20, IF(①基本情報と建物情報の入力!$H40&gt;=3, AB18*$IY18*$IE18,"-"),"-")</f>
        <v>-</v>
      </c>
      <c r="KE18" s="69"/>
      <c r="KF18" s="23" t="str">
        <f>IF($A18&lt;=①基本情報と建物情報の入力!$G$20, IF(①基本情報と建物情報の入力!$H40&gt;=1, (CJ18+CM18+CP18+CS18)*$IY18*$IM18,"-"),"-")</f>
        <v>-</v>
      </c>
      <c r="KG18" s="16" t="str">
        <f>IF($A18&lt;=①基本情報と建物情報の入力!$G$20, IF(①基本情報と建物情報の入力!$H40&gt;=2, (CK18+CN18+CQ18+CT18)*$IY18*$IM18,"-"),"-")</f>
        <v>-</v>
      </c>
      <c r="KH18" s="24" t="str">
        <f>IF($A18&lt;=①基本情報と建物情報の入力!$G$20, IF(①基本情報と建物情報の入力!$H40&gt;=3, (CL18+CO18+CR18+CU18)*$IY18*$IM18,"-"),"-")</f>
        <v>-</v>
      </c>
      <c r="KI18" s="23" t="str">
        <f>IF($A18&lt;=①基本情報と建物情報の入力!$G$20, IF(①基本情報と建物情報の入力!$H40&gt;=1, (CV18+CY18)*$IY18*$IN18/2,"-"),"-")</f>
        <v>-</v>
      </c>
      <c r="KJ18" s="16" t="str">
        <f>IF($A18&lt;=①基本情報と建物情報の入力!$G$20, IF(①基本情報と建物情報の入力!$H40&gt;=2, (CW18+CZ18)*$IY18*$IN18/2,"-"),"-")</f>
        <v>-</v>
      </c>
      <c r="KK18" s="24" t="str">
        <f>IF($A18&lt;=①基本情報と建物情報の入力!$G$20, IF(①基本情報と建物情報の入力!$H40&gt;=3, (CX18+DA18)*$IY18*$IN18/2,"-"),"-")</f>
        <v>-</v>
      </c>
      <c r="KL18" s="23" t="str">
        <f>IF($A18&lt;=①基本情報と建物情報の入力!$G$20, IF(①基本情報と建物情報の入力!$H40&gt;=1, (DB18+DE18)*$IY18*$IO18/2 + (DH18+DK18)*$IY18*$IO18,"-"),"-")</f>
        <v>-</v>
      </c>
      <c r="KM18" s="16" t="str">
        <f>IF($A18&lt;=①基本情報と建物情報の入力!$G$20, IF(①基本情報と建物情報の入力!$H40&gt;=2, (DC18+DF18)*$IY18*$IO18/2 + (DI18+DL18)*$IY18*$IO18,"-"),"-")</f>
        <v>-</v>
      </c>
      <c r="KN18" s="24" t="str">
        <f>IF($A18&lt;=①基本情報と建物情報の入力!$G$20, IF(①基本情報と建物情報の入力!$H40&gt;=3, (DD18+DG18)*$IY18*$IO18/2 + (DJ18+DM18)*$IY18*$IO18,"-"),"-")</f>
        <v>-</v>
      </c>
      <c r="KO18" s="23" t="str">
        <f>IF($A18&lt;=①基本情報と建物情報の入力!$G$20, IF(①基本情報と建物情報の入力!$H40&gt;=1, ((DN18+DW18)*$IY18 + DQ18*($IY18/2+$IZ18/2) + DT18*($IZ18/2+$IY18/2))*$IP18,"-"),"-")</f>
        <v>-</v>
      </c>
      <c r="KP18" s="16" t="str">
        <f>IF($A18&lt;=①基本情報と建物情報の入力!$G$20, IF(①基本情報と建物情報の入力!$H40&gt;=2, ((DO18+DX18)*$IY18 + DR18*($IY18/2+$IZ18/2) + DU18*($IZ18/2+$IY18/2))*$IP18,"-"),"-")</f>
        <v>-</v>
      </c>
      <c r="KQ18" s="24" t="str">
        <f>IF($A18&lt;=①基本情報と建物情報の入力!$G$20, IF(①基本情報と建物情報の入力!$H40&gt;=3, ((DP18+DY18)*$IY18 + DS18*($IY18/2+$IZ18/2) + DV18*($IZ18/2+$IY18/2))*$IP18,"-"),"-")</f>
        <v>-</v>
      </c>
      <c r="KR18" s="23" t="str">
        <f>IF($A18&lt;=①基本情報と建物情報の入力!$G$20, IF(①基本情報と建物情報の入力!$H40&gt;=1, ((DZ18+EC18)*$IY18+(EF18+EI18)*$IZ18)*$IQ18/2 + ((EL18+EO18+EU18)*$IY18+ER18*$IZ18)*$IQ18,"-"),"-")</f>
        <v>-</v>
      </c>
      <c r="KS18" s="16" t="str">
        <f>IF($A18&lt;=①基本情報と建物情報の入力!$G$20, IF(①基本情報と建物情報の入力!$H40&gt;=2, ((EA18+ED18)*$IY18+(EG18+EJ18)*$IZ18)*$IQ18/2 + ((EM18+EP18+EV18)*$IY18+ES18*$IZ18)*$IQ18,"-"),"-")</f>
        <v>-</v>
      </c>
      <c r="KT18" s="24" t="str">
        <f>IF($A18&lt;=①基本情報と建物情報の入力!$G$20, IF(①基本情報と建物情報の入力!$H40&gt;=3, ((EB18+EE18)*$IY18+(EH18+EK18)*$IZ18)*$IQ18/2 + ((EN18+EQ18+EW18)*$IY18+ET18*$IZ18)*$IQ18,"-"),"-")</f>
        <v>-</v>
      </c>
      <c r="KU18" s="23" t="str">
        <f>IF($A18&lt;=①基本情報と建物情報の入力!$G$20, IF(①基本情報と建物情報の入力!$H40&gt;=1, ((EX18+FA18+FD18+FG18+FP18+FS18)*$IY18 + (FJ18+FM18)*$IZ18)*$IR18/2,"-"),"-")</f>
        <v>-</v>
      </c>
      <c r="KV18" s="16" t="str">
        <f>IF($A18&lt;=①基本情報と建物情報の入力!$G$20, IF(①基本情報と建物情報の入力!$H40&gt;=2, ((EY18+FB18+FE18+FH18+FQ18+FT18)*$IY18 + (FK18+FN18)*$IZ18)*$IR18/2,"-"),"-")</f>
        <v>-</v>
      </c>
      <c r="KW18" s="24" t="str">
        <f>IF($A18&lt;=①基本情報と建物情報の入力!$G$20, IF(①基本情報と建物情報の入力!$H40&gt;=3, ((EZ18+FC18+FF18+FI18+FR18+FU18)*$IY18 + (FL18+FO18)*$IZ18)*$IR18/2,"-"),"-")</f>
        <v>-</v>
      </c>
      <c r="KX18" s="23" t="str">
        <f>IF($A18&lt;=①基本情報と建物情報の入力!$G$20, IF(①基本情報と建物情報の入力!$H40&gt;=1, ((FV18+FY18+GE18)*$IY18 + GB18*$IZ18)*$IS18,"-"),"-")</f>
        <v>-</v>
      </c>
      <c r="KY18" s="16" t="str">
        <f>IF($A18&lt;=①基本情報と建物情報の入力!$G$20, IF(①基本情報と建物情報の入力!$H40&gt;=2, ((FW18+FZ18+GF18)*$IY18 + GC18*$IZ18)*$IS18,"-"),"-")</f>
        <v>-</v>
      </c>
      <c r="KZ18" s="24" t="str">
        <f>IF($A18&lt;=①基本情報と建物情報の入力!$G$20, IF(①基本情報と建物情報の入力!$H40&gt;=3, ((FX18+GA18+GG18)*$IY18 + GD18*$IZ18)*$IS18,"-"),"-")</f>
        <v>-</v>
      </c>
      <c r="LA18" s="23" t="str">
        <f>IF($A18&lt;=①基本情報と建物情報の入力!$G$20, IF(①基本情報と建物情報の入力!$H40&gt;=1, (GH18+GK18+GN18+GQ18)*$IY18*$IT18,"-"),"-")</f>
        <v>-</v>
      </c>
      <c r="LB18" s="16" t="str">
        <f>IF($A18&lt;=①基本情報と建物情報の入力!$G$20, IF(①基本情報と建物情報の入力!$H40&gt;=2, (GI18+GL18+GO18+GR18)*$IY18*$IT18,"-"),"-")</f>
        <v>-</v>
      </c>
      <c r="LC18" s="24" t="str">
        <f>IF($A18&lt;=①基本情報と建物情報の入力!$G$20, IF(①基本情報と建物情報の入力!$H40&gt;=3, (GJ18+GM18+GP18+GS18)*$IY18*$IT18,"-"),"-")</f>
        <v>-</v>
      </c>
      <c r="LD18" s="23" t="str">
        <f>IF($A18&lt;=①基本情報と建物情報の入力!$G$20, IF(①基本情報と建物情報の入力!$H40&gt;=1, (GT18+GW18)*$IY18*$IU18/2,"-"),"-")</f>
        <v>-</v>
      </c>
      <c r="LE18" s="16" t="str">
        <f>IF($A18&lt;=①基本情報と建物情報の入力!$G$20, IF(①基本情報と建物情報の入力!$H40&gt;=2, (GU18+GX18)*$IY18*$IU18/2,"-"),"-")</f>
        <v>-</v>
      </c>
      <c r="LF18" s="24" t="str">
        <f>IF($A18&lt;=①基本情報と建物情報の入力!$G$20, IF(①基本情報と建物情報の入力!$H40&gt;=3, (GV18+GY18)*$IY18*$IU18/2,"-"),"-")</f>
        <v>-</v>
      </c>
      <c r="LG18" s="23" t="str">
        <f>IF($A18&lt;=①基本情報と建物情報の入力!$G$20, IF(①基本情報と建物情報の入力!$H40&gt;=1, (GZ18+HC18)*$JA18*$IV18/2 + (HF18+HI18)*$JA18*$IV18,"-"),"-")</f>
        <v>-</v>
      </c>
      <c r="LH18" s="16" t="str">
        <f>IF($A18&lt;=①基本情報と建物情報の入力!$G$20, IF(①基本情報と建物情報の入力!$H40&gt;=2, (HA18+HD18)*$JA18*$IV18/2 + (HG18+HJ18)*$JA18*$IV18,"-"),"-")</f>
        <v>-</v>
      </c>
      <c r="LI18" s="24" t="str">
        <f>IF($A18&lt;=①基本情報と建物情報の入力!$G$20, IF(①基本情報と建物情報の入力!$H40&gt;=3, (HB18+HE18)*$JA18*$IV18/2 + (HH18+HK18)*$JA18*$IV18,"-"),"-")</f>
        <v>-</v>
      </c>
      <c r="LJ18" s="23" t="str">
        <f>IF($A18&lt;=①基本情報と建物情報の入力!$G$20, IF(①基本情報と建物情報の入力!$H40&gt;=1, (HL18+HO18)*$IY18*$IW18/2 + (HR18+HU18)*$IY18*$IW18,"-"),"-")</f>
        <v>-</v>
      </c>
      <c r="LK18" s="16" t="str">
        <f>IF($A18&lt;=①基本情報と建物情報の入力!$G$20, IF(①基本情報と建物情報の入力!$H40&gt;=2, (HM18+HP18)*$IY18*$IW18/2 + (HS18+HV18)*$IY18*$IW18,"-"),"-")</f>
        <v>-</v>
      </c>
      <c r="LL18" s="24" t="str">
        <f>IF($A18&lt;=①基本情報と建物情報の入力!$G$20, IF(①基本情報と建物情報の入力!$H40&gt;=3, (HN18+HQ18)*$IY18*$IW18/2 + (HT18+HW18)*$IY18*$IW18,"-"),"-")</f>
        <v>-</v>
      </c>
      <c r="LM18" s="69"/>
      <c r="LN18" s="23" t="str">
        <f>IF($A18&lt;=①基本情報と建物情報の入力!$G$20, IF(①基本情報と建物情報の入力!$H40&gt;=1, SUM(JJ18,JD18,JY18,KB18,JM18,JV18,JG18,JP18,JS18)+SUM(KO18,KF18,LA18,KR18,KL18,KU18,LJ18,KI18,LD18,KX18,LG18),"-"),"-")</f>
        <v>-</v>
      </c>
      <c r="LO18" s="16" t="str">
        <f>IF($A18&lt;=①基本情報と建物情報の入力!$G$20, IF(①基本情報と建物情報の入力!$H40&gt;=2, SUM(JK18,JE18,JZ18,KC18,JN18,JW18,JH18,JQ18,JT18)+SUM(KP18,KG18,LB18,KS18,KM18,KV18,LK18,KJ18,LE18,KY18,LH18),"-"),"-")</f>
        <v>-</v>
      </c>
      <c r="LP18" s="24" t="str">
        <f>IF($A18&lt;=①基本情報と建物情報の入力!$G$20, IF(①基本情報と建物情報の入力!$H40&gt;=3, SUM(JL18,JF18,KA18,KD18,JO18,JX18,JI18,JR18,JU18)+SUM(KQ18,KH18,LC18,KT18,KN18,KW18,LL18,KK18,LF18,KZ18,LI18),"-"),"-")</f>
        <v>-</v>
      </c>
      <c r="LQ18" s="16" t="str">
        <f>IF($A18&lt;=①基本情報と建物情報の入力!$G$20, IF(①基本情報と建物情報の入力!$H40&gt;=1, ROUNDUP(LN18/HY18, 2),"-"),"-")</f>
        <v>-</v>
      </c>
      <c r="LR18" s="16" t="str">
        <f>IF($A18&lt;=①基本情報と建物情報の入力!$G$20, IF(①基本情報と建物情報の入力!$H40&gt;=2, ROUNDUP(LO18/HZ18, 2),"-"),"-")</f>
        <v>-</v>
      </c>
      <c r="LS18" s="16" t="str">
        <f>IF($A18&lt;=①基本情報と建物情報の入力!$G$20, IF(①基本情報と建物情報の入力!$H40&gt;=3, ROUNDUP(LP18/IA18, 2),"-"),"-")</f>
        <v>-</v>
      </c>
      <c r="LT18" s="69"/>
      <c r="LU18" s="16" t="str">
        <f>IF($A18&lt;=①基本情報と建物情報の入力!$G$20, 0.51,"-")</f>
        <v>-</v>
      </c>
      <c r="LV18" s="16" t="str">
        <f>IF($A18&lt;=①基本情報と建物情報の入力!$G$20, IF(①基本情報と建物情報の入力!$H40&gt;=1, ①基本情報と建物情報の入力!$H$68,"-"),"-")</f>
        <v>-</v>
      </c>
      <c r="LW18" s="69"/>
      <c r="LX18" s="223" t="str">
        <f>IF($A18&lt;=①基本情報と建物情報の入力!$G$20, 0.034*1*IC18, "-")</f>
        <v>-</v>
      </c>
      <c r="LY18" s="219" t="str">
        <f>IF($A18&lt;=①基本情報と建物情報の入力!$G$20, 0.034*1*IH18, "-")</f>
        <v>-</v>
      </c>
      <c r="LZ18" s="219" t="str">
        <f>IF($A18&lt;=①基本情報と建物情報の入力!$G$20, IF(①基本情報と建物情報の入力!$H40&gt;=1, $LU18*$LV18,"-"),"-")</f>
        <v>-</v>
      </c>
      <c r="MA18" s="219" t="str">
        <f>IF($A18&lt;=①基本情報と建物情報の入力!$G$20, IF(①基本情報と建物情報の入力!$H40&gt;=1, $LU18*$LV18,"-"),"-")</f>
        <v>-</v>
      </c>
      <c r="MB18" s="219" t="str">
        <f>IF($A18&lt;=①基本情報と建物情報の入力!$G$20, IF(①基本情報と建物情報の入力!$H40&gt;=1, $LU18*$LV18,"-"),"-")</f>
        <v>-</v>
      </c>
      <c r="MC18" s="219" t="str">
        <f>IF($A18&lt;=①基本情報と建物情報の入力!$G$20, IF(①基本情報と建物情報の入力!$H40&gt;=1, $LU18*$LV18,"-"),"-")</f>
        <v>-</v>
      </c>
      <c r="MD18" s="219" t="str">
        <f>IF($A18&lt;=①基本情報と建物情報の入力!$G$20, 0.034*1*IK18, "-")</f>
        <v>-</v>
      </c>
      <c r="ME18" s="219" t="str">
        <f>IF($A18&lt;=①基本情報と建物情報の入力!$G$20, 0.034*1*IE18, "-")</f>
        <v>-</v>
      </c>
      <c r="MF18" s="69"/>
      <c r="MG18" s="219" t="str">
        <f>IF($A18&lt;=①基本情報と建物情報の入力!$G$20, 0.034*1*IM18, "-")</f>
        <v>-</v>
      </c>
      <c r="MH18" s="219" t="str">
        <f>IF($A18&lt;=①基本情報と建物情報の入力!$G$20, 0.034*1*IN18, "-")</f>
        <v>-</v>
      </c>
      <c r="MI18" s="219" t="str">
        <f>IF($A18&lt;=①基本情報と建物情報の入力!$G$20, 0.034*1*IO18, "-")</f>
        <v>-</v>
      </c>
      <c r="MJ18" s="219" t="str">
        <f>IF($A18&lt;=①基本情報と建物情報の入力!$G$20, 0.034*1*IP18, "-")</f>
        <v>-</v>
      </c>
      <c r="MK18" s="219" t="str">
        <f>IF($A18&lt;=①基本情報と建物情報の入力!$G$20, 0.034*1*IQ18, "-")</f>
        <v>-</v>
      </c>
      <c r="ML18" s="219" t="str">
        <f>IF($A18&lt;=①基本情報と建物情報の入力!$G$20, 0.034*1*IR18, "-")</f>
        <v>-</v>
      </c>
      <c r="MM18" s="219" t="str">
        <f>IF($A18&lt;=①基本情報と建物情報の入力!$G$20, 0.034*1*IS18, "-")</f>
        <v>-</v>
      </c>
      <c r="MN18" s="219" t="str">
        <f>IF($A18&lt;=①基本情報と建物情報の入力!$G$20, 0.034*1*IT18, "-")</f>
        <v>-</v>
      </c>
      <c r="MO18" s="219" t="str">
        <f>IF($A18&lt;=①基本情報と建物情報の入力!$G$20, 0.034*1*IU18, "-")</f>
        <v>-</v>
      </c>
      <c r="MP18" s="219" t="str">
        <f>IF($A18&lt;=①基本情報と建物情報の入力!$G$20, 0.034*1*IV18, "-")</f>
        <v>-</v>
      </c>
      <c r="MQ18" s="224" t="str">
        <f>IF($A18&lt;=①基本情報と建物情報の入力!$G$20, 0.034*1*IW18, "-")</f>
        <v>-</v>
      </c>
      <c r="MR18" s="69"/>
      <c r="MS18" s="71" t="str">
        <f>IF($A18&lt;=①基本情報と建物情報の入力!$G$20, INDEX(方位係数!$B$7:$H$16, MATCH(MS$4, 方位係数!$A$7:$A$16,0), MATCH(①基本情報と建物情報の入力!$G$13, 方位係数!$B$6:$I$6,0)),"-")</f>
        <v>-</v>
      </c>
      <c r="MT18" s="71" t="str">
        <f>IF($A18&lt;=①基本情報と建物情報の入力!$G$20, INDEX(方位係数!$B$7:$H$16, MATCH(MT$4, 方位係数!$A$7:$A$16,0), MATCH(①基本情報と建物情報の入力!$G$13, 方位係数!$B$6:$I$6,0)),"-")</f>
        <v>-</v>
      </c>
      <c r="MU18" s="71" t="str">
        <f>IF($A18&lt;=①基本情報と建物情報の入力!$G$20, INDEX(方位係数!$B$7:$H$16, MATCH(MU$4, 方位係数!$A$7:$A$16,0), MATCH(①基本情報と建物情報の入力!$G$13, 方位係数!$B$6:$I$6,0)),"-")</f>
        <v>-</v>
      </c>
      <c r="MV18" s="71" t="str">
        <f>IF($A18&lt;=①基本情報と建物情報の入力!$G$20, INDEX(方位係数!$B$7:$H$16, MATCH(MV$4, 方位係数!$A$7:$A$16,0), MATCH(①基本情報と建物情報の入力!$G$13, 方位係数!$B$6:$I$6,0)),"-")</f>
        <v>-</v>
      </c>
      <c r="MW18" s="71" t="str">
        <f>IF($A18&lt;=①基本情報と建物情報の入力!$G$20, INDEX(方位係数!$B$7:$H$16, MATCH(MW$4, 方位係数!$A$7:$A$16,0), MATCH(①基本情報と建物情報の入力!$G$13, 方位係数!$B$6:$I$6,0)),"-")</f>
        <v>-</v>
      </c>
      <c r="MX18" s="71" t="str">
        <f>IF($A18&lt;=①基本情報と建物情報の入力!$G$20, INDEX(方位係数!$B$7:$H$16, MATCH(MX$4, 方位係数!$A$7:$A$16,0), MATCH(①基本情報と建物情報の入力!$G$13, 方位係数!$B$6:$I$6,0)),"-")</f>
        <v>-</v>
      </c>
      <c r="MY18" s="69"/>
      <c r="MZ18" s="23" t="str">
        <f>IF($A18&lt;=①基本情報と建物情報の入力!$G$20, IF(①基本情報と建物情報の入力!$H40&gt;=1, W18*$MW18*$LX18,"-"),"-")</f>
        <v>-</v>
      </c>
      <c r="NA18" s="16" t="str">
        <f>IF($A18&lt;=①基本情報と建物情報の入力!$G$20, IF(①基本情報と建物情報の入力!$H40&gt;=2, X18*$MW18*$LX18,"-"),"-")</f>
        <v>-</v>
      </c>
      <c r="NB18" s="24" t="str">
        <f>IF($A18&lt;=①基本情報と建物情報の入力!$G$20, IF(①基本情報と建物情報の入力!$H40&gt;=3, Y18*$MW18*$LX18,"-"),"-")</f>
        <v>-</v>
      </c>
      <c r="NC18" s="23" t="str">
        <f>IF($A18&lt;=①基本情報と建物情報の入力!$G$20, IF(①基本情報と建物情報の入力!$H40&gt;=1, (BB18*$MS18+BE18*$MT18+BH18*$MU18+BK18*$MV18)*$LY18,"-"),"-")</f>
        <v>-</v>
      </c>
      <c r="ND18" s="16" t="str">
        <f>IF($A18&lt;=①基本情報と建物情報の入力!$G$20, IF(①基本情報と建物情報の入力!$H40&gt;=2, (BC18*$MS18+BF18*$MT18+BI18*$MU18+BL18*$MV18)*$LY18,"-"),"-")</f>
        <v>-</v>
      </c>
      <c r="NE18" s="24" t="str">
        <f>IF($A18&lt;=①基本情報と建物情報の入力!$G$20, IF(①基本情報と建物情報の入力!$H40&gt;=3, (BD18*$MS18+BG18*$MT18+BJ18*$MU18+BM18*$MV18)*$LY18,"-"),"-")</f>
        <v>-</v>
      </c>
      <c r="NF18" s="23" t="str">
        <f>IF($A18&lt;=①基本情報と建物情報の入力!$G$20, IF(①基本情報と建物情報の入力!$H40&gt;=1, AD18*$MS18*$LZ18+AG18*$MT18*$MA18+AJ18*$MU18*$MB18+AM18*$MV18*$MC18,"-"),"-")</f>
        <v>-</v>
      </c>
      <c r="NG18" s="16" t="str">
        <f>IF($A18&lt;=①基本情報と建物情報の入力!$G$20, IF(①基本情報と建物情報の入力!$H40&gt;=2, AE18*$MS18*$LZ18+AH18*$MT18*$MA18+AK18*$MU18*$MB18+AN18*$MV18*$MC18,"-"),"-")</f>
        <v>-</v>
      </c>
      <c r="NH18" s="24" t="str">
        <f>IF($A18&lt;=①基本情報と建物情報の入力!$G$20, IF(①基本情報と建物情報の入力!$H40&gt;=3, AF18*$MS18*$LZ18+AI18*$MT18*$MA18+AL18*$MU18*$MB18+AO18*$MV18*$MC18,"-"),"-")</f>
        <v>-</v>
      </c>
      <c r="NI18" s="23" t="str">
        <f>IF($A18&lt;=①基本情報と建物情報の入力!$G$20, IF(①基本情報と建物情報の入力!$H40&gt;=1, (AP18*MS18+AS18*MT18+AV18*MU18+AY18*$MV18)*$MD18,"-"),"-")</f>
        <v>-</v>
      </c>
      <c r="NJ18" s="16" t="str">
        <f>IF($A18&lt;=①基本情報と建物情報の入力!$G$20, IF(①基本情報と建物情報の入力!$H40&gt;=2, (AQ18*MS18+AT18*MT18+AW18*MU18+AZ18*$MV18)*$MD18,"-"),"-")</f>
        <v>-</v>
      </c>
      <c r="NK18" s="24" t="str">
        <f>IF($A18&lt;=①基本情報と建物情報の入力!$G$20, IF(①基本情報と建物情報の入力!$H40&gt;=3, (AR18*MS18+AU18*MT18+AX18*MU18+BA18*$MV18)*$MD18,"-"),"-")</f>
        <v>-</v>
      </c>
      <c r="NL18" s="23" t="str">
        <f>IF($A18&lt;=①基本情報と建物情報の入力!$G$20, IF(①基本情報と建物情報の入力!$H40&gt;=1, Z18*$MX18*$ME18,"-"),"-")</f>
        <v>-</v>
      </c>
      <c r="NM18" s="16" t="str">
        <f>IF($A18&lt;=①基本情報と建物情報の入力!$G$20, IF(①基本情報と建物情報の入力!$H40&gt;=2, AA18*$MX18*$ME18,"-"),"-")</f>
        <v>-</v>
      </c>
      <c r="NN18" s="24" t="str">
        <f>IF($A18&lt;=①基本情報と建物情報の入力!$G$20, IF(①基本情報と建物情報の入力!$H40&gt;=3, AB18*$MX18*$ME18,"-"),"-")</f>
        <v>-</v>
      </c>
      <c r="NO18" s="69"/>
      <c r="NP18" s="23" t="str">
        <f>IF($A18&lt;=①基本情報と建物情報の入力!$G$20, IF(①基本情報と建物情報の入力!$H40&gt;=1, (CJ18*($MW18+$MS18)/2+CM18*($MW18+$MT18)/2+CP18*($MW18+$MU18)/2+CS18*($MW18+$MV18)/2)*$MG18,"-"),"-")</f>
        <v>-</v>
      </c>
      <c r="NQ18" s="16" t="str">
        <f>IF($A18&lt;=①基本情報と建物情報の入力!$G$20, IF(①基本情報と建物情報の入力!$H40&gt;=2, (CK18*($MW18+$MS18)/2+CN18*($MW18+$MT18)/2+CQ18*($MW18+$MU18)/2+CT18*($MW18+$MV18)/2)*$MG18,"-"),"-")</f>
        <v>-</v>
      </c>
      <c r="NR18" s="24" t="str">
        <f>IF($A18&lt;=①基本情報と建物情報の入力!$G$20, IF(①基本情報と建物情報の入力!$H40&gt;=3, (CL18*($MW18+$MS18)/2+CO18*($MW18+$MT18)/2+CR18*($MW18+$MU18)/2+CU18*($MW18+$MV18)/2)*$MG18,"-"),"-")</f>
        <v>-</v>
      </c>
      <c r="NS18" s="23" t="str">
        <f>IF($A18&lt;=①基本情報と建物情報の入力!$G$20, IF(①基本情報と建物情報の入力!$H40&gt;=1, (CV18*($MW18+$MS18)/2+CY18*($MW18+$MS18)/2)*$MH18/2,"-"),"-")</f>
        <v>-</v>
      </c>
      <c r="NT18" s="16" t="str">
        <f>IF($A18&lt;=①基本情報と建物情報の入力!$G$20, IF(①基本情報と建物情報の入力!$H40&gt;=2, (CW18*($MW18+$MS18)/2+CZ18*($MW18+$MS18)/2)*$MH18/2,"-"),"-")</f>
        <v>-</v>
      </c>
      <c r="NU18" s="24" t="str">
        <f>IF($A18&lt;=①基本情報と建物情報の入力!$G$20, IF(①基本情報と建物情報の入力!$H40&gt;=3, (CX18*($MW18+$MS18)/2+DA18*($MW18+$MS18)/2)*$MH18/2,"-"),"-")</f>
        <v>-</v>
      </c>
      <c r="NV18" s="23" t="str">
        <f>IF($A18&lt;=①基本情報と建物情報の入力!$G$20, IF(①基本情報と建物情報の入力!$H40&gt;=1, (DB18+DE18)*$MW18*$MI18/2 + (DH18+DK18)*$MW18*$MI18,"-"),"-")</f>
        <v>-</v>
      </c>
      <c r="NW18" s="16" t="str">
        <f>IF($A18&lt;=①基本情報と建物情報の入力!$G$20, IF(①基本情報と建物情報の入力!$H40&gt;=2, (DC18+DF18)*$MW18*$MI18/2 + (DI18+DL18)*$MW18*$MI18,"-"),"-")</f>
        <v>-</v>
      </c>
      <c r="NX18" s="24" t="str">
        <f>IF($A18&lt;=①基本情報と建物情報の入力!$G$20, IF(①基本情報と建物情報の入力!$H40&gt;=3, (DD18+DG18)*$MW18*$MI18/2 + (DJ18+DM18)*$MW18*$MI18,"-"),"-")</f>
        <v>-</v>
      </c>
      <c r="NY18" s="23" t="str">
        <f>IF($A18&lt;=①基本情報と建物情報の入力!$G$20, IF(①基本情報と建物情報の入力!$H40&gt;=1, (DN18*($MS18+$MT18)/2 +DW18*($MV18+$MS18)/2 + DQ18*($MT18+$MU18)/2 + DT18*($MU18+$MV18)/2)*$MJ18,"-"),"-")</f>
        <v>-</v>
      </c>
      <c r="NZ18" s="16" t="str">
        <f>IF($A18&lt;=①基本情報と建物情報の入力!$G$20, IF(①基本情報と建物情報の入力!$H40&gt;=2, (DO18*($MS18+$MT18)/2 +DX18*($MV18+$MS18)/2 + DR18*($MT18+$MU18)/2 + DU18*($MU18+$MV18)/2)*$MJ18,"-"),"-")</f>
        <v>-</v>
      </c>
      <c r="OA18" s="24" t="str">
        <f>IF($A18&lt;=①基本情報と建物情報の入力!$G$20, IF(①基本情報と建物情報の入力!$H40&gt;=3, (DP18*($MS18+$MT18)/2 +DY18*($MV18+$MS18)/2 + DS18*($MT18+$MU18)/2 + DV18*($MU18+$MV18)/2)*$MJ18,"-"),"-")</f>
        <v>-</v>
      </c>
      <c r="OB18" s="23" t="str">
        <f>IF($A18&lt;=①基本情報と建物情報の入力!$G$20, IF(①基本情報と建物情報の入力!$H40&gt;=1, ((DZ18+EC18)*$MS18+(EF18+EI18)*$MU18)*$MK18/2 + (EL18*$MS18+EO18*$MT18+ER18*$MU18+EU18*$MV18)*$MK18,"-"),"-")</f>
        <v>-</v>
      </c>
      <c r="OC18" s="16" t="str">
        <f>IF($A18&lt;=①基本情報と建物情報の入力!$G$20, IF(①基本情報と建物情報の入力!$H40&gt;=2, ((EA18+ED18)*$MS18+(EG18+EJ18)*$MU18)*$MK18/2 + (EM18*$MS18+EP18*$MT18+ES18*$MU18+EV18*$MV18)*$MK18,"-"),"-")</f>
        <v>-</v>
      </c>
      <c r="OD18" s="24" t="str">
        <f>IF($A18&lt;=①基本情報と建物情報の入力!$G$20, IF(①基本情報と建物情報の入力!$H40&gt;=3, ((EB18+EE18)*$MS18+(EH18+EK18)*$MU18)*$MK18/2 + (EN18*$MS18+EQ18*$MT18+ET18*$MU18+EW18*$MV18)*$MK18,"-"),"-")</f>
        <v>-</v>
      </c>
      <c r="OE18" s="23" t="str">
        <f>IF($A18&lt;=①基本情報と建物情報の入力!$G$20, IF(①基本情報と建物情報の入力!$H40&gt;=1, ((EX18+FA18)*$MS18+(FD18+FG18)*$MT18+ (FJ18+FM18)*$MU18 +(FP18+FS18)*$MV18)*$ML18/2,"-"),"-")</f>
        <v>-</v>
      </c>
      <c r="OF18" s="16" t="str">
        <f>IF($A18&lt;=①基本情報と建物情報の入力!$G$20, IF(①基本情報と建物情報の入力!$H40&gt;=2, ((EY18+FB18)*$MS18+(FE18+FH18)*$MT18+ (FK18+FN18)*$MU18 +(FQ18+FT18)*$MV18)*$ML18/2,"-"),"-")</f>
        <v>-</v>
      </c>
      <c r="OG18" s="24" t="str">
        <f>IF($A18&lt;=①基本情報と建物情報の入力!$G$20, IF(①基本情報と建物情報の入力!$H40&gt;=3, ((EZ18+FC18)*$MS18+(FF18+FI18)*$MT18+ (FL18+FO18)*$MU18 +(FR18+FU18)*$MV18)*$ML18/2,"-"),"-")</f>
        <v>-</v>
      </c>
      <c r="OH18" s="16" t="str">
        <f>IF($A18&lt;=①基本情報と建物情報の入力!$G$20, IF(①基本情報と建物情報の入力!$H40&gt;=1, (FV18*$MS18/2+FY18*$MT18/2+GB18*$MU18/2+GE18*$MV18/2)*$MM18,"-"),"-")</f>
        <v>-</v>
      </c>
      <c r="OI18" s="16" t="str">
        <f>IF($A18&lt;=①基本情報と建物情報の入力!$G$20, IF(①基本情報と建物情報の入力!$H40&gt;=2, (FW18*$MS18/2+FZ18*$MT18/2+GC18*$MU18/2+GF18*$MV18/2)*$MM18,"-"),"-")</f>
        <v>-</v>
      </c>
      <c r="OJ18" s="16" t="str">
        <f>IF($A18&lt;=①基本情報と建物情報の入力!$G$20, IF(①基本情報と建物情報の入力!$H40&gt;=3, (FX18*$MS18/2+GA18*$MT18/2+GD18*$MU18/2+GG18*$MV18/2)*$MM18,"-"),"-")</f>
        <v>-</v>
      </c>
      <c r="OK18" s="23" t="str">
        <f>IF($A18&lt;=①基本情報と建物情報の入力!$G$20, IF(①基本情報と建物情報の入力!$H40&gt;=1, (GH18*($MS18+$MX18)/2+GK18*($MT18+$MX18)/2+GN18*($MU18+$MX18)/2+GQ18*($MV18+$MX18)/2)*$MN18,"-"),"-")</f>
        <v>-</v>
      </c>
      <c r="OL18" s="16" t="str">
        <f>IF($A18&lt;=①基本情報と建物情報の入力!$G$20, IF(①基本情報と建物情報の入力!$H40&gt;=2, (GI18*($MS18+$MX18)/2+GL18*($MT18+$MX18)/2+GO18*($MU18+$MX18)/2+GR18*($MV18+$MX18)/2)*$MN18,"-"),"-")</f>
        <v>-</v>
      </c>
      <c r="OM18" s="24" t="str">
        <f>IF($A18&lt;=①基本情報と建物情報の入力!$G$20, IF(①基本情報と建物情報の入力!$H40&gt;=3, (GJ18*($MS18+$MX18)/2+GM18*($MT18+$MX18)/2+GP18*($MU18+$MX18)/2+GS18*($MV18+$MX18)/2)*$MN18,"-"),"-")</f>
        <v>-</v>
      </c>
      <c r="ON18" s="23" t="str">
        <f>IF($A18&lt;=①基本情報と建物情報の入力!$G$20, IF(①基本情報と建物情報の入力!$H40&gt;=1, (GT18+GW18)*($MS18+$MX18)/2*$MO18/2,"-"),"-")</f>
        <v>-</v>
      </c>
      <c r="OO18" s="16" t="str">
        <f>IF($A18&lt;=①基本情報と建物情報の入力!$G$20, IF(①基本情報と建物情報の入力!$H40&gt;=2, (GU18+GX18)*($MS18+$MX18)/2*$MO18/2,"-"),"-")</f>
        <v>-</v>
      </c>
      <c r="OP18" s="24" t="str">
        <f>IF($A18&lt;=①基本情報と建物情報の入力!$G$20, IF(①基本情報と建物情報の入力!$H40&gt;=3, (GV18+GY18)*($MS18+$MX18)/2*$MO18/2,"-"),"-")</f>
        <v>-</v>
      </c>
      <c r="OQ18" s="23" t="str">
        <f>IF($A18&lt;=①基本情報と建物情報の入力!$G$20, IF(①基本情報と建物情報の入力!$H40&gt;=1, (HL18+HO18)*$MX18*$MQ18/2 + (HR18+HU18)*$MX18*$MQ18,"-"),"-")</f>
        <v>-</v>
      </c>
      <c r="OR18" s="16" t="str">
        <f>IF($A18&lt;=①基本情報と建物情報の入力!$G$20, IF(①基本情報と建物情報の入力!$H40&gt;=2, (HM18+HP18)*$MX18*$MQ18/2 + (HS18+HV18)*$MX18*$MQ18,"-"),"-")</f>
        <v>-</v>
      </c>
      <c r="OS18" s="24" t="str">
        <f>IF($A18&lt;=①基本情報と建物情報の入力!$G$20, IF(①基本情報と建物情報の入力!$H40&gt;=3, (HN18+HQ18)*$MX18*$MQ18/2 + (HT18+HW18)*$MX18*$MQ18,"-"),"-")</f>
        <v>-</v>
      </c>
      <c r="OT18" s="16" t="str">
        <f>IF($A18&lt;=①基本情報と建物情報の入力!$G$20, IF(①基本情報と建物情報の入力!$H40&gt;=1, SUM(MZ18,NC18,NF18,NI18,NL18)+SUM(NP18,NS18,NV18,NY18,OB18,OE18,OH18,OK18,ON18,OQ18), "-"), "-")</f>
        <v>-</v>
      </c>
      <c r="OU18" s="16" t="str">
        <f>IF($A18&lt;=①基本情報と建物情報の入力!$G$20, IF(①基本情報と建物情報の入力!$H40&gt;=2, SUM(NA18,ND18,NG18,NJ18,NM18)+SUM(NQ18,NT18,NW18,NZ18,OC18,OF18,OI18,OL18,OO18,OR18), "-"), "-")</f>
        <v>-</v>
      </c>
      <c r="OV18" s="16" t="str">
        <f>IF($A18&lt;=①基本情報と建物情報の入力!$G$20, IF(①基本情報と建物情報の入力!$H40&gt;=3, SUM(NB18,NE18,NH18,NK18,NN18)+SUM(NR18,NU18,NX18,OA18,OD18,OG18,OJ18,OM18,OP18,OS18), "-"), "-")</f>
        <v>-</v>
      </c>
      <c r="OW18" s="84" t="str">
        <f>IF($A18&lt;=①基本情報と建物情報の入力!$G$20, IF(①基本情報と建物情報の入力!$H40&gt;=1, ROUNDUP(OT18/HY18*100, 1),"-"),"-")</f>
        <v>-</v>
      </c>
      <c r="OX18" s="85" t="str">
        <f>IF($A18&lt;=①基本情報と建物情報の入力!$G$20, IF(①基本情報と建物情報の入力!$H40&gt;=2, ROUNDUP(OU18/HZ18*100, 1),"-"),"-")</f>
        <v>-</v>
      </c>
      <c r="OY18" s="85" t="str">
        <f>IF($A18&lt;=①基本情報と建物情報の入力!$G$20, IF(①基本情報と建物情報の入力!$H40&gt;=3, ROUNDUP(OV18/IA18*100, 1),"-"),"-")</f>
        <v>-</v>
      </c>
      <c r="OZ18" s="69"/>
      <c r="PA18" s="223" t="str">
        <f>IF($A18&lt;=①基本情報と建物情報の入力!$G$20, 0.93,"-")</f>
        <v>-</v>
      </c>
      <c r="PB18" s="224" t="str">
        <f>IF($A18&lt;=①基本情報と建物情報の入力!$G$20, IF(①基本情報と建物情報の入力!$H40&gt;=1, ①基本情報と建物情報の入力!$H$69,"-"),"-")</f>
        <v>-</v>
      </c>
      <c r="PC18" s="219" t="str">
        <f>IF($A18&lt;=①基本情報と建物情報の入力!$G$20, 0.034*1*IC18, "-")</f>
        <v>-</v>
      </c>
      <c r="PD18" s="219" t="str">
        <f>IF($A18&lt;=①基本情報と建物情報の入力!$G$20, 0.034*1*IH18, "-")</f>
        <v>-</v>
      </c>
      <c r="PE18" s="219" t="str">
        <f>IF($A18&lt;=①基本情報と建物情報の入力!$G$20, IF(①基本情報と建物情報の入力!$H40&gt;=1, $PA18*$PB18,"-"),"-")</f>
        <v>-</v>
      </c>
      <c r="PF18" s="219" t="str">
        <f>IF($A18&lt;=①基本情報と建物情報の入力!$G$20, IF(①基本情報と建物情報の入力!$H40&gt;=1, $PA18*$PB18,"-"),"-")</f>
        <v>-</v>
      </c>
      <c r="PG18" s="219" t="str">
        <f>IF($A18&lt;=①基本情報と建物情報の入力!$G$20, IF(①基本情報と建物情報の入力!$H40&gt;=1, $PA18*$PB18,"-"),"-")</f>
        <v>-</v>
      </c>
      <c r="PH18" s="219" t="str">
        <f>IF($A18&lt;=①基本情報と建物情報の入力!$G$20, IF(①基本情報と建物情報の入力!$H40&gt;=1, $PA18*$PB18,"-"),"-")</f>
        <v>-</v>
      </c>
      <c r="PI18" s="219" t="str">
        <f>IF($A18&lt;=①基本情報と建物情報の入力!$G$20, 0.034*1*IK18, "-")</f>
        <v>-</v>
      </c>
      <c r="PJ18" s="219" t="str">
        <f>IF($A18&lt;=①基本情報と建物情報の入力!$G$20, 0.034*1*IE18, "-")</f>
        <v>-</v>
      </c>
      <c r="PK18" s="69"/>
      <c r="PL18" s="219" t="str">
        <f>IF($A18&lt;=①基本情報と建物情報の入力!$G$20, 0.034*1*IM18, "-")</f>
        <v>-</v>
      </c>
      <c r="PM18" s="219" t="str">
        <f>IF($A18&lt;=①基本情報と建物情報の入力!$G$20, 0.034*1*IN18, "-")</f>
        <v>-</v>
      </c>
      <c r="PN18" s="219" t="str">
        <f>IF($A18&lt;=①基本情報と建物情報の入力!$G$20, 0.034*1*IO18, "-")</f>
        <v>-</v>
      </c>
      <c r="PO18" s="219" t="str">
        <f>IF($A18&lt;=①基本情報と建物情報の入力!$G$20, 0.034*1*IP18, "-")</f>
        <v>-</v>
      </c>
      <c r="PP18" s="219" t="str">
        <f>IF($A18&lt;=①基本情報と建物情報の入力!$G$20, 0.034*1*IQ18, "-")</f>
        <v>-</v>
      </c>
      <c r="PQ18" s="219" t="str">
        <f>IF($A18&lt;=①基本情報と建物情報の入力!$G$20, 0.034*1*IR18, "-")</f>
        <v>-</v>
      </c>
      <c r="PR18" s="219" t="str">
        <f>IF($A18&lt;=①基本情報と建物情報の入力!$G$20, 0.034*1*IS18, "-")</f>
        <v>-</v>
      </c>
      <c r="PS18" s="219" t="str">
        <f>IF($A18&lt;=①基本情報と建物情報の入力!$G$20, 0.034*1*IT18, "-")</f>
        <v>-</v>
      </c>
      <c r="PT18" s="219" t="str">
        <f>IF($A18&lt;=①基本情報と建物情報の入力!$G$20, 0.034*1*IU18, "-")</f>
        <v>-</v>
      </c>
      <c r="PU18" s="219" t="str">
        <f>IF($A18&lt;=①基本情報と建物情報の入力!$G$20, 0.034*1*IV18, "-")</f>
        <v>-</v>
      </c>
      <c r="PV18" s="219" t="str">
        <f>IF($A18&lt;=①基本情報と建物情報の入力!$G$20, 0.034*1*IW18, "-")</f>
        <v>-</v>
      </c>
      <c r="PW18" s="69"/>
      <c r="PX18" s="72" t="str">
        <f>IF($A18&lt;=①基本情報と建物情報の入力!$G$20, INDEX(方位係数!$B$21:$I$30, MATCH(PX$4, 方位係数!$A$21:$A$30,0), MATCH(①基本情報と建物情報の入力!$G$13, 方位係数!$B$20:$I$20,0)),"-")</f>
        <v>-</v>
      </c>
      <c r="PY18" s="71" t="str">
        <f>IF($A18&lt;=①基本情報と建物情報の入力!$G$20, INDEX(方位係数!$B$21:$I$30, MATCH(PY$4, 方位係数!$A$21:$A$30,0), MATCH(①基本情報と建物情報の入力!$G$13, 方位係数!$B$20:$I$20,0)),"-")</f>
        <v>-</v>
      </c>
      <c r="PZ18" s="71" t="str">
        <f>IF($A18&lt;=①基本情報と建物情報の入力!$G$20, INDEX(方位係数!$B$21:$I$30, MATCH(PZ$4, 方位係数!$A$21:$A$30,0), MATCH(①基本情報と建物情報の入力!$G$13, 方位係数!$B$20:$I$20,0)),"-")</f>
        <v>-</v>
      </c>
      <c r="QA18" s="71" t="str">
        <f>IF($A18&lt;=①基本情報と建物情報の入力!$G$20, INDEX(方位係数!$B$21:$I$30, MATCH(QA$4, 方位係数!$A$21:$A$30,0), MATCH(①基本情報と建物情報の入力!$G$13, 方位係数!$B$20:$I$20,0)),"-")</f>
        <v>-</v>
      </c>
      <c r="QB18" s="71" t="str">
        <f>IF($A18&lt;=①基本情報と建物情報の入力!$G$20, INDEX(方位係数!$B$21:$I$30, MATCH(QB$4, 方位係数!$A$21:$A$30,0), MATCH(①基本情報と建物情報の入力!$G$13, 方位係数!$B$20:$I$20,0)),"-")</f>
        <v>-</v>
      </c>
      <c r="QC18" s="71" t="str">
        <f>IF($A18&lt;=①基本情報と建物情報の入力!$G$20, INDEX(方位係数!$B$21:$I$30, MATCH(QC$4, 方位係数!$A$21:$A$30,0), MATCH(①基本情報と建物情報の入力!$G$13, 方位係数!$B$20:$I$20,0)),"-")</f>
        <v>-</v>
      </c>
      <c r="QD18" s="69"/>
      <c r="QE18" s="223" t="str">
        <f>IF($A18&lt;=①基本情報と建物情報の入力!$G$20, IF(①基本情報と建物情報の入力!$H40&gt;=1, W18*$QB18*$PC18,"-"),"-")</f>
        <v>-</v>
      </c>
      <c r="QF18" s="219" t="str">
        <f>IF($A18&lt;=①基本情報と建物情報の入力!$G$20, IF(①基本情報と建物情報の入力!$H40&gt;=2, X18*$QB18*$PC18,"-"),"-")</f>
        <v>-</v>
      </c>
      <c r="QG18" s="219" t="str">
        <f>IF($A18&lt;=①基本情報と建物情報の入力!$G$20, IF(①基本情報と建物情報の入力!$H40&gt;=3, Y18*$QB18*$PC18,"-"),"-")</f>
        <v>-</v>
      </c>
      <c r="QH18" s="223" t="str">
        <f>IF($A18&lt;=①基本情報と建物情報の入力!$G$20, IF(①基本情報と建物情報の入力!$H40&gt;=1, (BB18*$PX18+BE18*$PY18+BH18*$PZ18+BK18*$QA18)*$PD18,"-"),"-")</f>
        <v>-</v>
      </c>
      <c r="QI18" s="219" t="str">
        <f>IF($A18&lt;=①基本情報と建物情報の入力!$G$20, IF(①基本情報と建物情報の入力!$H40&gt;=2, (BC18*$PX18+BF18*$PY18+BI18*$PZ18+BL18*$QA18)*$PD18,"-"),"-")</f>
        <v>-</v>
      </c>
      <c r="QJ18" s="224" t="str">
        <f>IF($A18&lt;=①基本情報と建物情報の入力!$G$20, IF(①基本情報と建物情報の入力!$H40&gt;=3, (BD18*$PX18+BG18*$PY18+BJ18*$PZ18+BM18*$QA18)*$PD18,"-"),"-")</f>
        <v>-</v>
      </c>
      <c r="QK18" s="223" t="str">
        <f>IF($A18&lt;=①基本情報と建物情報の入力!$G$20, IF(①基本情報と建物情報の入力!$H40&gt;=1, AD18*$PX18*$PE18+AG18*$PY18*$PF18+AJ18*$PZ18*$PG18+AM18*$QA18*$PH18,"-"),"-")</f>
        <v>-</v>
      </c>
      <c r="QL18" s="219" t="str">
        <f>IF($A18&lt;=①基本情報と建物情報の入力!$G$20, IF(①基本情報と建物情報の入力!$H40&gt;=2, AE18*$PX18*$PE18+AH18*$PY18*$PF18+AK18*$PZ18*$PG18+AN18*$QA18*$PH18,"-"),"-")</f>
        <v>-</v>
      </c>
      <c r="QM18" s="224" t="str">
        <f>IF($A18&lt;=①基本情報と建物情報の入力!$G$20, IF(①基本情報と建物情報の入力!$H40&gt;=3, AF18*$PX18*$PE18+AI18*$PY18*$PF18+AL18*$PZ18*$PG18+AO18*$QA18*$PH18,"-"),"-")</f>
        <v>-</v>
      </c>
      <c r="QN18" s="223" t="str">
        <f>IF($A18&lt;=①基本情報と建物情報の入力!$G$20, IF(①基本情報と建物情報の入力!$H40&gt;=1, (AP18*PX18+AS18*PY18+AV18*PZ18+AY18*$QA18)*$PI18,"-"),"-")</f>
        <v>-</v>
      </c>
      <c r="QO18" s="219" t="str">
        <f>IF($A18&lt;=①基本情報と建物情報の入力!$G$20, IF(①基本情報と建物情報の入力!$H40&gt;=2, (AQ18*PX18+AT18*PY18+AW18*PZ18+AZ18*$QA18)*$PI18,"-"),"-")</f>
        <v>-</v>
      </c>
      <c r="QP18" s="224" t="str">
        <f>IF($A18&lt;=①基本情報と建物情報の入力!$G$20, IF(①基本情報と建物情報の入力!$H40&gt;=3, (AR18*PX18+AU18*PY18+AX18*PZ18+BA18*$QA18)*$PI18,"-"),"-")</f>
        <v>-</v>
      </c>
      <c r="QQ18" s="223" t="str">
        <f>IF($A18&lt;=①基本情報と建物情報の入力!$G$20, IF(①基本情報と建物情報の入力!$H40&gt;=1, Z18*$QC18*$PJ18,"-"),"-")</f>
        <v>-</v>
      </c>
      <c r="QR18" s="219" t="str">
        <f>IF($A18&lt;=①基本情報と建物情報の入力!$G$20, IF(①基本情報と建物情報の入力!$H40&gt;=2, AA18*$QC18*$PJ18,"-"),"-")</f>
        <v>-</v>
      </c>
      <c r="QS18" s="224" t="str">
        <f>IF($A18&lt;=①基本情報と建物情報の入力!$G$20, IF(①基本情報と建物情報の入力!$H40&gt;=3, AB18*$QC18*$PJ18,"-"),"-")</f>
        <v>-</v>
      </c>
      <c r="QT18" s="69"/>
      <c r="QU18" s="223" t="str">
        <f>IF($A18&lt;=①基本情報と建物情報の入力!$G$20, IF(①基本情報と建物情報の入力!$H40&gt;=1, (CJ18*($QB18+$PX18)/2+CM18*($QB18+$PY18)/2+CP18*($QB18+$PZ18)/2+CS18*($QB18+$QA18)/2)*$PL18,"-"),"-")</f>
        <v>-</v>
      </c>
      <c r="QV18" s="219" t="str">
        <f>IF($A18&lt;=①基本情報と建物情報の入力!$G$20, IF(①基本情報と建物情報の入力!$H40&gt;=2, (CK18*($QB18+$PX18)/2+CN18*($QB18+$PY18)/2+CQ18*($QB18+$PZ18)/2+CT18*($QB18+$QA18)/2)*$PL18,"-"),"-")</f>
        <v>-</v>
      </c>
      <c r="QW18" s="224" t="str">
        <f>IF($A18&lt;=①基本情報と建物情報の入力!$G$20, IF(①基本情報と建物情報の入力!$H40&gt;=3, (CL18*($QB18+$PX18)/2+CO18*($QB18+$PY18)/2+CR18*($QB18+$PZ18)/2+CU18*($QB18+$QA18)/2)*$PL18,"-"),"-")</f>
        <v>-</v>
      </c>
      <c r="QX18" s="223" t="str">
        <f>IF($A18&lt;=①基本情報と建物情報の入力!$G$20, IF(①基本情報と建物情報の入力!$H40&gt;=1, (CV18*($QB18+$PX18)/2+CY18*($QB18+$PX18)/2)*$PM18/2,"-"),"-")</f>
        <v>-</v>
      </c>
      <c r="QY18" s="219" t="str">
        <f>IF($A18&lt;=①基本情報と建物情報の入力!$G$20, IF(①基本情報と建物情報の入力!$H40&gt;=2, (CW18*($QB18+$PX18)/2+CZ18*($QB18+$PX18)/2)*$PM18/2,"-"),"-")</f>
        <v>-</v>
      </c>
      <c r="QZ18" s="224" t="str">
        <f>IF($A18&lt;=①基本情報と建物情報の入力!$G$20, IF(①基本情報と建物情報の入力!$H40&gt;=3, (CX18*($QB18+$PX18)/2+DA18*($QB18+$PX18)/2)*$PM18/2,"-"),"-")</f>
        <v>-</v>
      </c>
      <c r="RA18" s="223" t="str">
        <f>IF($A18&lt;=①基本情報と建物情報の入力!$G$20, IF(①基本情報と建物情報の入力!$H40&gt;=1, (DB18+DE18)*$QB18*$PN18/2 + (DH18+DK18)*$QB18*$PN18,"-"),"-")</f>
        <v>-</v>
      </c>
      <c r="RB18" s="219" t="str">
        <f>IF($A18&lt;=①基本情報と建物情報の入力!$G$20, IF(①基本情報と建物情報の入力!$H40&gt;=2, (DC18+DF18)*$QB18*$PN18/2 + (DI18+DL18)*$QB18*$PN18,"-"),"-")</f>
        <v>-</v>
      </c>
      <c r="RC18" s="224" t="str">
        <f>IF($A18&lt;=①基本情報と建物情報の入力!$G$20, IF(①基本情報と建物情報の入力!$H40&gt;=3, (DD18+DG18)*$QB18*$PN18/2 + (DJ18+DM18)*$QB18*$PN18,"-"),"-")</f>
        <v>-</v>
      </c>
      <c r="RD18" s="223" t="str">
        <f>IF($A18&lt;=①基本情報と建物情報の入力!$G$20, IF(①基本情報と建物情報の入力!$H40&gt;=1, (DN18*($PX18+$PY18)/2 +DW18*($QA18+$PX18)/2 + DQ18*($PY18+$PZ18)/2 + DT18*($PZ18+$QA18)/2)*$PO18,"-"),"-")</f>
        <v>-</v>
      </c>
      <c r="RE18" s="219" t="str">
        <f>IF($A18&lt;=①基本情報と建物情報の入力!$G$20, IF(①基本情報と建物情報の入力!$H40&gt;=2, (DO18*($PX18+$PY18)/2 +DX18*($QA18+$PX18)/2 + DR18*($PY18+$PZ18)/2 + DU18*($PZ18+$QA18)/2)*$PO18,"-"),"-")</f>
        <v>-</v>
      </c>
      <c r="RF18" s="224" t="str">
        <f>IF($A18&lt;=①基本情報と建物情報の入力!$G$20, IF(①基本情報と建物情報の入力!$H40&gt;=3, (DP18*($PX18+$PY18)/2 +DY18*($QA18+$PX18)/2 + DS18*($PY18+$PZ18)/2 + DV18*($PZ18+$QA18)/2)*$PO18,"-"),"-")</f>
        <v>-</v>
      </c>
      <c r="RG18" s="223" t="str">
        <f>IF($A18&lt;=①基本情報と建物情報の入力!$G$20, IF(①基本情報と建物情報の入力!$H40&gt;=1, ((DZ18+EC18)*$PX18+(EF18+EI18)*$PZ18)*$PP18/2 + (EL18*$PX18+EO18*$PY18+ER18*$PZ18+EU18*$QA18)*$PP18,"-"),"-")</f>
        <v>-</v>
      </c>
      <c r="RH18" s="219" t="str">
        <f>IF($A18&lt;=①基本情報と建物情報の入力!$G$20, IF(①基本情報と建物情報の入力!$H40&gt;=2, ((EA18+ED18)*$PX18+(EG18+EJ18)*$PZ18)*$PP18/2 + (EM18*$PX18+EP18*$PY18+ES18*$PZ18+EV18*$QA18)*$PP18,"-"),"-")</f>
        <v>-</v>
      </c>
      <c r="RI18" s="224" t="str">
        <f>IF($A18&lt;=①基本情報と建物情報の入力!$G$20, IF(①基本情報と建物情報の入力!$H40&gt;=3, ((EB18+EE18)*$PX18+(EH18+EK18)*$PZ18)*$PP18/2 + (EN18*$PX18+EQ18*$PY18+ET18*$PZ18+EW18*$QA18)*$PP18,"-"),"-")</f>
        <v>-</v>
      </c>
      <c r="RJ18" s="223" t="str">
        <f>IF($A18&lt;=①基本情報と建物情報の入力!$G$20, IF(①基本情報と建物情報の入力!$H40&gt;=1, ((EX18+FA18)*$PX18+(FD18+FG18)*$PY18+ (FJ18+FM18)*$PZ18 +(FP18+FS18)*$QA18)*$PQ18/2,"-"),"-")</f>
        <v>-</v>
      </c>
      <c r="RK18" s="219" t="str">
        <f>IF($A18&lt;=①基本情報と建物情報の入力!$G$20, IF(①基本情報と建物情報の入力!$H40&gt;=2, ((EY18+FB18)*$PX18+(FE18+FH18)*$PY18+ (FK18+FN18)*$PZ18 +(FQ18+FT18)*$QA18)*$PQ18/2,"-"),"-")</f>
        <v>-</v>
      </c>
      <c r="RL18" s="224" t="str">
        <f>IF($A18&lt;=①基本情報と建物情報の入力!$G$20, IF(①基本情報と建物情報の入力!$H40&gt;=3, ((EZ18+FC18)*$PX18+(FF18+FI18)*$PY18+ (FL18+FO18)*$PZ18 +(FR18+FU18)*$QA18)*$PQ18/2,"-"),"-")</f>
        <v>-</v>
      </c>
      <c r="RM18" s="223" t="str">
        <f>IF($A18&lt;=①基本情報と建物情報の入力!$G$20, IF(①基本情報と建物情報の入力!$H40&gt;=1, (FV18*$PX18/2+FY18*$PY18/2+GB18*$PZ18/2+GE18*$QA18/2)*$PR18,"-"),"-")</f>
        <v>-</v>
      </c>
      <c r="RN18" s="219" t="str">
        <f>IF($A18&lt;=①基本情報と建物情報の入力!$G$20, IF(①基本情報と建物情報の入力!$H40&gt;=2, (FW18*$PX18/2+FZ18*$PY18/2+GC18*$PZ18/2+GF18*$QA18/2)*$PR18,"-"),"-")</f>
        <v>-</v>
      </c>
      <c r="RO18" s="224" t="str">
        <f>IF($A18&lt;=①基本情報と建物情報の入力!$G$20, IF(①基本情報と建物情報の入力!$H40&gt;=3, (FX18*$PX18/2+GA18*$PY18/2+GD18*$PZ18/2+GG18*$QA18/2)*$PR18,"-"),"-")</f>
        <v>-</v>
      </c>
      <c r="RP18" s="223" t="str">
        <f>IF($A18&lt;=①基本情報と建物情報の入力!$G$20, IF(①基本情報と建物情報の入力!$H40&gt;=1, (GH18*($PX18+$QC18)/2+GK18*($PY18+$QC18)/2+GN18*($PZ18+$QC18)/2+GQ18*($QA18+$QC18)/2)*$PS18,"-"),"-")</f>
        <v>-</v>
      </c>
      <c r="RQ18" s="219" t="str">
        <f>IF($A18&lt;=①基本情報と建物情報の入力!$G$20, IF(①基本情報と建物情報の入力!$H40&gt;=2, (GI18*($PX18+$QC18)/2+GL18*($PY18+$QC18)/2+GO18*($PZ18+$QC18)/2+GR18*($QA18+$QC18)/2)*$PS18,"-"),"-")</f>
        <v>-</v>
      </c>
      <c r="RR18" s="224" t="str">
        <f>IF($A18&lt;=①基本情報と建物情報の入力!$G$20, IF(①基本情報と建物情報の入力!$H40&gt;=3, (GJ18*($PX18+$QC18)/2+GM18*($PY18+$QC18)/2+GP18*($PZ18+$QC18)/2+GS18*($QA18+$QC18)/2)*$PS18,"-"),"-")</f>
        <v>-</v>
      </c>
      <c r="RS18" s="223" t="str">
        <f>IF($A18&lt;=①基本情報と建物情報の入力!$G$20, IF(①基本情報と建物情報の入力!$H40&gt;=1, (GT18+GW18)*($PX18+$QC18)/2*$PT18/2,"-"),"-")</f>
        <v>-</v>
      </c>
      <c r="RT18" s="219" t="str">
        <f>IF($A18&lt;=①基本情報と建物情報の入力!$G$20, IF(①基本情報と建物情報の入力!$H40&gt;=2, (GU18+GX18)*($PX18+$QC18)/2*$PT18/2,"-"),"-")</f>
        <v>-</v>
      </c>
      <c r="RU18" s="224" t="str">
        <f>IF($A18&lt;=①基本情報と建物情報の入力!$G$20, IF(①基本情報と建物情報の入力!$H40&gt;=3, (GV18+GY18)*($PX18+$QC18)/2*$PT18/2,"-"),"-")</f>
        <v>-</v>
      </c>
      <c r="RV18" s="223" t="str">
        <f>IF($A18&lt;=①基本情報と建物情報の入力!$G$20, IF(①基本情報と建物情報の入力!$H40&gt;=1, (HL18+HO18)*$QC18*$PV18/2 + (HR18+HU18)*$QC18*$PV18,"-"),"-")</f>
        <v>-</v>
      </c>
      <c r="RW18" s="219" t="str">
        <f>IF($A18&lt;=①基本情報と建物情報の入力!$G$20, IF(①基本情報と建物情報の入力!$H40&gt;=2, (HM18+HP18)*$QC18*$PV18/2 + (HS18+HV18)*$QC18*$PV18,"-"),"-")</f>
        <v>-</v>
      </c>
      <c r="RX18" s="224" t="str">
        <f>IF($A18&lt;=①基本情報と建物情報の入力!$G$20, IF(①基本情報と建物情報の入力!$H40&gt;=3, (HN18+HQ18)*$QC18*$PV18/2 + (HT18+HW18)*$QC18*$PV18,"-"),"-")</f>
        <v>-</v>
      </c>
      <c r="RY18" s="16" t="str">
        <f>IF($A18&lt;=①基本情報と建物情報の入力!$G$20, IF(①基本情報と建物情報の入力!$H40&gt;=1, SUM(QE18,QH18,QK18,QN18,QQ18)+SUM(QU18,QX18,RA18,RD18,RG18,RJ18,RM18,RP18,RS18,RV18), "-"), "-")</f>
        <v>-</v>
      </c>
      <c r="RZ18" s="16" t="str">
        <f>IF($A18&lt;=①基本情報と建物情報の入力!$G$20, IF(①基本情報と建物情報の入力!$H40&gt;=2, SUM(QF18,QI18,QL18,QO18,QR18)+SUM(QV18,QY18,RB18,RE18,RH18,RK18,RN18,RQ18,RT18,RW18), "-"), "-")</f>
        <v>-</v>
      </c>
      <c r="SA18" s="16" t="str">
        <f>IF($A18&lt;=①基本情報と建物情報の入力!$G$20, IF(①基本情報と建物情報の入力!$H40&gt;=3, SUM(QG18,QJ18,QM18,QP18,QS18)+SUM(QW18,QZ18,RC18,RF18,RI18,RL18,RO18,RR18,RU18,RX18), "-"), "-")</f>
        <v>-</v>
      </c>
      <c r="SB18" s="84" t="str">
        <f>IF($A18&lt;=①基本情報と建物情報の入力!$G$20, IF(①基本情報と建物情報の入力!$H40&gt;=1, ROUNDUP(RY18/HY18*100,1),"-"),"-")</f>
        <v>-</v>
      </c>
      <c r="SC18" s="85" t="str">
        <f>IF($A18&lt;=①基本情報と建物情報の入力!$G$20, IF(①基本情報と建物情報の入力!$H40&gt;=2,ROUNDUP(RZ18/HZ18*100,1),"-"),"-")</f>
        <v>-</v>
      </c>
      <c r="SD18" s="86" t="str">
        <f>IF($A18&lt;=①基本情報と建物情報の入力!$G$20, IF(①基本情報と建物情報の入力!$H40&gt;=3, ROUNDUP(SA18/IA18*100,1),"-"),"-")</f>
        <v>-</v>
      </c>
      <c r="SE18" s="69"/>
      <c r="SF18" s="129" t="str">
        <f>IF($A18&lt;=①基本情報と建物情報の入力!$G$20, IF(①基本情報と建物情報の入力!$H40&gt;=1, 1,"-"), "-")</f>
        <v>-</v>
      </c>
      <c r="SG18" s="130" t="str">
        <f>IF($A18&lt;=①基本情報と建物情報の入力!$G$20, IF(①基本情報と建物情報の入力!$H40&gt;=2, 1,"-"), "-")</f>
        <v>-</v>
      </c>
      <c r="SH18" s="131" t="str">
        <f>IF($A18&lt;=①基本情報と建物情報の入力!$G$20, IF(①基本情報と建物情報の入力!$H40&gt;=3, ①基本情報と建物情報の入力!$H40-2,"-"), "-")</f>
        <v>-</v>
      </c>
      <c r="SI18" s="23" t="str">
        <f>IF($A18&lt;=①基本情報と建物情報の入力!$G$20, IF(①基本情報と建物情報の入力!$H40&gt;=1, HY18*SF18, "-"),"-")</f>
        <v>-</v>
      </c>
      <c r="SJ18" s="16" t="str">
        <f>IF($A18&lt;=①基本情報と建物情報の入力!$G$20, IF(①基本情報と建物情報の入力!$H40&gt;=2, HZ18*SG18, "-"),"-")</f>
        <v>-</v>
      </c>
      <c r="SK18" s="24" t="str">
        <f>IF($A18&lt;=①基本情報と建物情報の入力!$G$20, IF(①基本情報と建物情報の入力!$H40&gt;=3, IA18*SH18, "-"),"-")</f>
        <v>-</v>
      </c>
      <c r="SL18" s="23" t="str">
        <f>IF($A18&lt;=①基本情報と建物情報の入力!$G$20, IF(①基本情報と建物情報の入力!$H40&gt;=1,  LN18*SF18, "-"),"-")</f>
        <v>-</v>
      </c>
      <c r="SM18" s="16" t="str">
        <f>IF($A18&lt;=①基本情報と建物情報の入力!$G$20, IF(①基本情報と建物情報の入力!$H40&gt;=2,  LO18*SG18, "-"),"-")</f>
        <v>-</v>
      </c>
      <c r="SN18" s="24" t="str">
        <f>IF($A18&lt;=①基本情報と建物情報の入力!$G$20, IF(①基本情報と建物情報の入力!$H40&gt;=3,  LP18*SH18, "-"),"-")</f>
        <v>-</v>
      </c>
      <c r="SO18" s="23" t="str">
        <f>IF($A18&lt;=①基本情報と建物情報の入力!$G$20, IF(①基本情報と建物情報の入力!$H40&gt;=1,  RY18*SF18, "-"),"-")</f>
        <v>-</v>
      </c>
      <c r="SP18" s="16" t="str">
        <f>IF($A18&lt;=①基本情報と建物情報の入力!$G$20, IF(①基本情報と建物情報の入力!$H40&gt;=2,  RZ18*SG18, "-"),"-")</f>
        <v>-</v>
      </c>
      <c r="SQ18" s="24" t="str">
        <f>IF($A18&lt;=①基本情報と建物情報の入力!$G$20, IF(①基本情報と建物情報の入力!$H40&gt;=3,  SA18*SH18, "-"),"-")</f>
        <v>-</v>
      </c>
      <c r="SR18" s="76"/>
      <c r="SS18" s="76"/>
      <c r="ST18" s="69"/>
      <c r="SU18" s="129" t="str">
        <f>IF($A18&lt;=①基本情報と建物情報の入力!$G$20,IF(①基本情報と建物情報の入力!$H40&gt;=1,③一次エネルギー消費量の計算結果!E48-③一次エネルギー消費量の計算結果!F48,"-"),"-")</f>
        <v>-</v>
      </c>
      <c r="SV18" s="130" t="str">
        <f>IF($A18&lt;=①基本情報と建物情報の入力!$G$20,IF(①基本情報と建物情報の入力!$H40&gt;=2,③一次エネルギー消費量の計算結果!E49-③一次エネルギー消費量の計算結果!F49,"-"),"-")</f>
        <v>-</v>
      </c>
      <c r="SW18" s="131" t="str">
        <f>IF($A18&lt;=①基本情報と建物情報の入力!$G$20,IF(①基本情報と建物情報の入力!$H40&gt;=3,③一次エネルギー消費量の計算結果!E50-③一次エネルギー消費量の計算結果!F50,"-"),"-")</f>
        <v>-</v>
      </c>
      <c r="SX18" s="129" t="str">
        <f>IF($A18&lt;=①基本情報と建物情報の入力!$G$20,IF(①基本情報と建物情報の入力!$H40&gt;=1,③一次エネルギー消費量の計算結果!G48-③一次エネルギー消費量の計算結果!H48,"-"),"-")</f>
        <v>-</v>
      </c>
      <c r="SY18" s="130" t="str">
        <f>IF($A18&lt;=①基本情報と建物情報の入力!$G$20,IF(①基本情報と建物情報の入力!$H40&gt;=2,③一次エネルギー消費量の計算結果!G49-③一次エネルギー消費量の計算結果!H49,"-"),"-")</f>
        <v>-</v>
      </c>
      <c r="SZ18" s="131" t="str">
        <f>IF($A18&lt;=①基本情報と建物情報の入力!$G$20,IF(①基本情報と建物情報の入力!$H40&gt;=3,③一次エネルギー消費量の計算結果!G50-③一次エネルギー消費量の計算結果!H50,"-"),"-")</f>
        <v>-</v>
      </c>
      <c r="TA18" s="129" t="str">
        <f>IF($A18&lt;=①基本情報と建物情報の入力!$G$20, IF(①基本情報と建物情報の入力!$H40&gt;=1,SU18*SF18,"-"), "-")</f>
        <v>-</v>
      </c>
      <c r="TB18" s="130" t="str">
        <f>IF($A18&lt;=①基本情報と建物情報の入力!$G$20, IF(①基本情報と建物情報の入力!$H40&gt;=2,SV18*SG18,"-"), "-")</f>
        <v>-</v>
      </c>
      <c r="TC18" s="131" t="str">
        <f>IF($A18&lt;=①基本情報と建物情報の入力!$G$20, IF(①基本情報と建物情報の入力!$H40&gt;=3,SW18*SH18,"-"), "-")</f>
        <v>-</v>
      </c>
      <c r="TD18" s="129" t="str">
        <f>IF($A18&lt;=①基本情報と建物情報の入力!$G$20, IF(①基本情報と建物情報の入力!$H40&gt;=1,SX18*SF18,"-"), "-")</f>
        <v>-</v>
      </c>
      <c r="TE18" s="130" t="str">
        <f>IF($A18&lt;=①基本情報と建物情報の入力!$G$20, IF(①基本情報と建物情報の入力!$H40&gt;=2,SY18*SG18,"-"), "-")</f>
        <v>-</v>
      </c>
      <c r="TF18" s="130" t="str">
        <f>IF($A18&lt;=①基本情報と建物情報の入力!$G$20, IF(①基本情報と建物情報の入力!$H40&gt;=3,SZ18*SH18,"-"), "-")</f>
        <v>-</v>
      </c>
      <c r="TG18" s="76"/>
      <c r="TH18" s="76"/>
    </row>
    <row r="19" spans="1:528" s="16" customFormat="1" x14ac:dyDescent="0.45">
      <c r="A19" s="17">
        <f t="shared" si="0"/>
        <v>13</v>
      </c>
      <c r="B19" s="93" t="s">
        <v>65</v>
      </c>
      <c r="C19" s="16" t="str">
        <f>IF(A19&lt;=①基本情報と建物情報の入力!$G$20, ①基本情報と建物情報の入力!$G$19/①基本情報と建物情報の入力!$G$20, "-")</f>
        <v>-</v>
      </c>
      <c r="D19" s="16" t="str">
        <f>IF(A19&lt;=①基本情報と建物情報の入力!$G$20, IF(①基本情報と建物情報の入力!H41&gt;=1, (①基本情報と建物情報の入力!$D41+SQRT(①基本情報と建物情報の入力!$D41^2-16*①基本情報と建物情報の入力!$C41))/4, "-"), "-")</f>
        <v>-</v>
      </c>
      <c r="E19" s="16" t="str">
        <f>IF(A19&lt;=①基本情報と建物情報の入力!$G$20, IF(①基本情報と建物情報の入力!H41&gt;=1, (①基本情報と建物情報の入力!$D41-SQRT(①基本情報と建物情報の入力!$D41^2-16*①基本情報と建物情報の入力!$C41))/4, "-"), "-")</f>
        <v>-</v>
      </c>
      <c r="F19" s="16" t="str">
        <f>IF(A19&lt;=①基本情報と建物情報の入力!$G$20, IF(①基本情報と建物情報の入力!H41&gt;=1, IF(A19=①基本情報と建物情報の入力!$G$20, ①基本情報と建物情報の入力!$C41, ①基本情報と建物情報の入力!G41), "-"), "-")</f>
        <v>-</v>
      </c>
      <c r="G19" s="16" t="str">
        <f>IF(A19&lt;=①基本情報と建物情報の入力!$G$20, IF(①基本情報と建物情報の入力!H41&gt;=1, IF(A19=1, 0, ①基本情報と建物情報の入力!F41), "-"), "-")</f>
        <v>-</v>
      </c>
      <c r="H19" s="16" t="str">
        <f>IF(A19&lt;=①基本情報と建物情報の入力!$G$20, IF(①基本情報と建物情報の入力!H41&gt;=1, IF(A19=1, 0, ①基本情報と建物情報の入力!C41-G19), "-"), "-")</f>
        <v>-</v>
      </c>
      <c r="I19" s="16" t="str">
        <f>IF(A19&lt;=①基本情報と建物情報の入力!$G$20, IF(①基本情報と建物情報の入力!H41&gt;=1, IF(A19=1, ①基本情報と建物情報の入力!C41, 0), "-"), "-")</f>
        <v>-</v>
      </c>
      <c r="J19" s="23" t="str">
        <f>IF(A19&lt;=①基本情報と建物情報の入力!$G$20,IF(①基本情報と建物情報の入力!H41&gt;=1, ①基本情報と建物情報の入力!$E41*(1-(0.24/①基本情報と建物情報の入力!$H41))*0.64,"-"), "-")</f>
        <v>-</v>
      </c>
      <c r="K19" s="16" t="str">
        <f>IF(A19&lt;=①基本情報と建物情報の入力!$G$20,IF(①基本情報と建物情報の入力!H41&gt;=1,①基本情報と建物情報の入力!$E41*0.12/①基本情報と建物情報の入力!$H41,"-"), "-")</f>
        <v>-</v>
      </c>
      <c r="L19" s="16" t="str">
        <f>IF(A19&lt;=①基本情報と建物情報の入力!$G$20,IF(①基本情報と建物情報の入力!H41&gt;=1,①基本情報と建物情報の入力!$E41*(1-(0.24/①基本情報と建物情報の入力!$H41))*0.36,"-"), "-")</f>
        <v>-</v>
      </c>
      <c r="M19" s="24" t="str">
        <f>IF(A19&lt;=①基本情報と建物情報の入力!$G$20,IF(①基本情報と建物情報の入力!H41&gt;=1,①基本情報と建物情報の入力!$E41*0.12/①基本情報と建物情報の入力!$H41,"-"), "-")</f>
        <v>-</v>
      </c>
      <c r="N19" s="23" t="str">
        <f>IF(A19&lt;=①基本情報と建物情報の入力!$G$20, IF(①基本情報と建物情報の入力!H41&gt;=1,①基本情報と建物情報の入力!C41/①基本情報と建物情報の入力!H41, "-"), "-")</f>
        <v>-</v>
      </c>
      <c r="O19" s="16" t="str">
        <f>IF(A19&lt;=①基本情報と建物情報の入力!$G$20, IF(①基本情報と建物情報の入力!H41&gt;=2, ①基本情報と建物情報の入力!C41/①基本情報と建物情報の入力!H41, "-"),"-")</f>
        <v>-</v>
      </c>
      <c r="P19" s="24" t="str">
        <f>IF(A19&lt;=①基本情報と建物情報の入力!$G$20, IF(①基本情報と建物情報の入力!H41&gt;=3, ①基本情報と建物情報の入力!C41/①基本情報と建物情報の入力!H41, "-"),"-")</f>
        <v>-</v>
      </c>
      <c r="Q19" s="23" t="str">
        <f>IF($A19&lt;=①基本情報と建物情報の入力!$G$20, IF(①基本情報と建物情報の入力!$H41&gt;=1, IF(①基本情報と建物情報の入力!$I41="有り", N19*室面積の比率!$B$4, N19*室面積の比率!$B$5),"-"), "-")</f>
        <v>-</v>
      </c>
      <c r="R19" s="16" t="str">
        <f>IF($A19&lt;=①基本情報と建物情報の入力!$G$20, IF(①基本情報と建物情報の入力!$H41&gt;=2, IF(①基本情報と建物情報の入力!$I41="有り", O19*室面積の比率!$B$4, O19*室面積の比率!$B$5),"-"), "-")</f>
        <v>-</v>
      </c>
      <c r="S19" s="24" t="str">
        <f>IF($A19&lt;=①基本情報と建物情報の入力!$G$20, IF(①基本情報と建物情報の入力!$H41&gt;=3, IF(①基本情報と建物情報の入力!$I41="有り", P19*室面積の比率!$B$4, P19*室面積の比率!$B$5),"-"), "-")</f>
        <v>-</v>
      </c>
      <c r="T19" s="23" t="str">
        <f>IF($A19&lt;=①基本情報と建物情報の入力!$G$20, IF(①基本情報と建物情報の入力!$H41&gt;=1, IF(①基本情報と建物情報の入力!$I41="有り", N19*室面積の比率!$C$4, 0),"-"), "-")</f>
        <v>-</v>
      </c>
      <c r="U19" s="16" t="str">
        <f>IF($A19&lt;=①基本情報と建物情報の入力!$G$20, IF(①基本情報と建物情報の入力!$H41&gt;=2, IF(①基本情報と建物情報の入力!$I41="有り", O19*室面積の比率!$C$4, 0),"-"), "-")</f>
        <v>-</v>
      </c>
      <c r="V19" s="24" t="str">
        <f>IF($A19&lt;=①基本情報と建物情報の入力!$G$20, IF(①基本情報と建物情報の入力!$H41&gt;=3, IF(①基本情報と建物情報の入力!$I41="有り", P19*室面積の比率!$C$4, 0),"-"), "-")</f>
        <v>-</v>
      </c>
      <c r="W19" s="23" t="str">
        <f>IF(A19&lt;=①基本情報と建物情報の入力!$G$20, IF(①基本情報と建物情報の入力!H41&gt;=1, F19/①基本情報と建物情報の入力!H41, "-"),"-")</f>
        <v>-</v>
      </c>
      <c r="X19" s="16" t="str">
        <f>IF(A19&lt;=①基本情報と建物情報の入力!$G$20, IF(①基本情報と建物情報の入力!H41&gt;=2, F19/①基本情報と建物情報の入力!H41, "-"),"-")</f>
        <v>-</v>
      </c>
      <c r="Y19" s="24" t="str">
        <f>IF(A19&lt;=①基本情報と建物情報の入力!$G$20, IF(①基本情報と建物情報の入力!H41&gt;=3, F19/①基本情報と建物情報の入力!H41, "-"),"-")</f>
        <v>-</v>
      </c>
      <c r="Z19" s="23" t="str">
        <f>IF(A19&lt;=①基本情報と建物情報の入力!$G$20, IF(①基本情報と建物情報の入力!H41&gt;=1, G19/①基本情報と建物情報の入力!H41, "-"),"-")</f>
        <v>-</v>
      </c>
      <c r="AA19" s="16" t="str">
        <f>IF(A19&lt;=①基本情報と建物情報の入力!$G$20, IF(①基本情報と建物情報の入力!H41&gt;=2, G19/①基本情報と建物情報の入力!H41, "-"),"-")</f>
        <v>-</v>
      </c>
      <c r="AB19" s="24" t="str">
        <f>IF(A19&lt;=①基本情報と建物情報の入力!$G$20, IF(①基本情報と建物情報の入力!H41&gt;=3, G19/①基本情報と建物情報の入力!H41, "-"),"-")</f>
        <v>-</v>
      </c>
      <c r="AC19" s="69"/>
      <c r="AD19" s="23" t="str">
        <f>IF(A19&lt;=①基本情報と建物情報の入力!$G$20, IF(①基本情報と建物情報の入力!H41&gt;=1,J19/①基本情報と建物情報の入力!H41,"-"), "-")</f>
        <v>-</v>
      </c>
      <c r="AE19" s="16" t="str">
        <f>IF(A19&lt;=①基本情報と建物情報の入力!$G$20, IF(①基本情報と建物情報の入力!H41&gt;=2,J19/①基本情報と建物情報の入力!H41,"-"), "-")</f>
        <v>-</v>
      </c>
      <c r="AF19" s="24" t="str">
        <f>IF(A19&lt;=①基本情報と建物情報の入力!$G$20, IF(①基本情報と建物情報の入力!H41&gt;=3,J19/①基本情報と建物情報の入力!H41,"-"), "-")</f>
        <v>-</v>
      </c>
      <c r="AG19" s="23" t="str">
        <f>IF(A19&lt;=①基本情報と建物情報の入力!$G$20,IF(①基本情報と建物情報の入力!H41&gt;=1,K19,"-"), "-")</f>
        <v>-</v>
      </c>
      <c r="AH19" s="16" t="str">
        <f>IF(A19&lt;=①基本情報と建物情報の入力!$G$20,IF(①基本情報と建物情報の入力!H41&gt;=2,0,"-"), "-")</f>
        <v>-</v>
      </c>
      <c r="AI19" s="24" t="str">
        <f>IF(A19&lt;=①基本情報と建物情報の入力!$G$20,IF(①基本情報と建物情報の入力!H41&gt;=3,0,"-"), "-")</f>
        <v>-</v>
      </c>
      <c r="AJ19" s="16" t="str">
        <f>IF(A19&lt;=①基本情報と建物情報の入力!$G$20, IF(①基本情報と建物情報の入力!H41&gt;=1,L19/①基本情報と建物情報の入力!H41,"-"), "-")</f>
        <v>-</v>
      </c>
      <c r="AK19" s="16" t="str">
        <f>IF(A19&lt;=①基本情報と建物情報の入力!$G$20, IF(①基本情報と建物情報の入力!H41&gt;=2,L19/①基本情報と建物情報の入力!H41,"-"), "-")</f>
        <v>-</v>
      </c>
      <c r="AL19" s="16" t="str">
        <f>IF(A19&lt;=①基本情報と建物情報の入力!$G$20, IF(①基本情報と建物情報の入力!H41&gt;=3,L19/①基本情報と建物情報の入力!H41,"-"), "-")</f>
        <v>-</v>
      </c>
      <c r="AM19" s="23" t="str">
        <f>IF(A19&lt;=①基本情報と建物情報の入力!$G$20,IF(①基本情報と建物情報の入力!H41&gt;=1,IF(①基本情報と建物情報の入力!H41=1, M19,0), "-"),"-")</f>
        <v>-</v>
      </c>
      <c r="AN19" s="16" t="str">
        <f>IF(A19&lt;=①基本情報と建物情報の入力!$G$20, IF(①基本情報と建物情報の入力!H41&gt;=2, M19, "-"), "-")</f>
        <v>-</v>
      </c>
      <c r="AO19" s="24" t="str">
        <f>IF(A19&lt;=①基本情報と建物情報の入力!$G$20,IF(①基本情報と建物情報の入力!H41&gt;=3, 0, "-"),"-")</f>
        <v>-</v>
      </c>
      <c r="AP19" s="23" t="str">
        <f>IF(A19&lt;=①基本情報と建物情報の入力!$G$20,IF(①基本情報と建物情報の入力!H41&gt;=1,0,"-"), "-")</f>
        <v>-</v>
      </c>
      <c r="AQ19" s="16" t="str">
        <f>IF(A19&lt;=①基本情報と建物情報の入力!$G$20,IF(①基本情報と建物情報の入力!H41&gt;=2,0,"-"), "-")</f>
        <v>-</v>
      </c>
      <c r="AR19" s="24" t="str">
        <f>IF(A19&lt;=①基本情報と建物情報の入力!$G$20,IF(①基本情報と建物情報の入力!H41&gt;=3,0,"-"), "-")</f>
        <v>-</v>
      </c>
      <c r="AS19" s="23" t="str">
        <f>IF(A19&lt;=①基本情報と建物情報の入力!$G$20,IF(①基本情報と建物情報の入力!H41&gt;=1,0,"-"), "-")</f>
        <v>-</v>
      </c>
      <c r="AT19" s="16" t="str">
        <f>IF(A19&lt;=①基本情報と建物情報の入力!$G$20,IF(①基本情報と建物情報の入力!H41&gt;=2,0,"-"), "-")</f>
        <v>-</v>
      </c>
      <c r="AU19" s="24" t="str">
        <f>IF(A19&lt;=①基本情報と建物情報の入力!$G$20,IF(①基本情報と建物情報の入力!H41&gt;=3,0,"-"), "-")</f>
        <v>-</v>
      </c>
      <c r="AV19" s="23" t="str">
        <f>IF(A19&lt;=①基本情報と建物情報の入力!$G$20,IF(①基本情報と建物情報の入力!H41&gt;=1,1.6,"-"), "-")</f>
        <v>-</v>
      </c>
      <c r="AW19" s="16" t="str">
        <f>IF(A19&lt;=①基本情報と建物情報の入力!$G$20,IF(①基本情報と建物情報の入力!H41&gt;=2,1.6,"-"), "-")</f>
        <v>-</v>
      </c>
      <c r="AX19" s="24" t="str">
        <f>IF(A19&lt;=①基本情報と建物情報の入力!$G$20,IF(①基本情報と建物情報の入力!H41&gt;=3,1.6,"-"), "-")</f>
        <v>-</v>
      </c>
      <c r="AY19" s="16" t="str">
        <f>IF(A19&lt;=①基本情報と建物情報の入力!$G$20,IF(①基本情報と建物情報の入力!H41&gt;=1,0,"-"), "-")</f>
        <v>-</v>
      </c>
      <c r="AZ19" s="16" t="str">
        <f>IF(A19&lt;=①基本情報と建物情報の入力!$G$20,IF(①基本情報と建物情報の入力!H41&gt;=2,0,"-"), "-")</f>
        <v>-</v>
      </c>
      <c r="BA19" s="16" t="str">
        <f>IF(A19&lt;=①基本情報と建物情報の入力!$G$20,IF(①基本情報と建物情報の入力!H41&gt;=3,0,"-"), "-")</f>
        <v>-</v>
      </c>
      <c r="BB19" s="23" t="str">
        <f>IF(A19&lt;=①基本情報と建物情報の入力!$G$20, IF(①基本情報と建物情報の入力!H41&gt;=1,(D19*C19-J19)/①基本情報と建物情報の入力!H41, "-"), "-")</f>
        <v>-</v>
      </c>
      <c r="BC19" s="16" t="str">
        <f>IF(A19&lt;=①基本情報と建物情報の入力!$G$20, IF(①基本情報と建物情報の入力!H41&gt;=2,(D19*C19-J19)/①基本情報と建物情報の入力!H41, "-"), "-")</f>
        <v>-</v>
      </c>
      <c r="BD19" s="24" t="str">
        <f>IF(A19&lt;=①基本情報と建物情報の入力!$G$20, IF(①基本情報と建物情報の入力!H41&gt;=3,(D19*C19-J19)/①基本情報と建物情報の入力!H41, "-"), "-")</f>
        <v>-</v>
      </c>
      <c r="BE19" s="16" t="str">
        <f>IF(A19&lt;=①基本情報と建物情報の入力!$G$20, IF(①基本情報と建物情報の入力!H41&gt;=1,E19*C19-K19, "-"), "-")</f>
        <v>-</v>
      </c>
      <c r="BF19" s="16" t="str">
        <f>IF(A19&lt;=①基本情報と建物情報の入力!$G$20, IF(①基本情報と建物情報の入力!H41&gt;=2,0, "-"), "-")</f>
        <v>-</v>
      </c>
      <c r="BG19" s="16" t="str">
        <f>IF(A19&lt;=①基本情報と建物情報の入力!$G$20, IF(①基本情報と建物情報の入力!H41&gt;=3,0, "-"), "-")</f>
        <v>-</v>
      </c>
      <c r="BH19" s="23" t="str">
        <f>IF(A19&lt;=①基本情報と建物情報の入力!$G$20, IF(①基本情報と建物情報の入力!H41&gt;=1,(D19*C19-L19)/①基本情報と建物情報の入力!H41-AV19, "-"), "-")</f>
        <v>-</v>
      </c>
      <c r="BI19" s="16" t="str">
        <f>IF(A19&lt;=①基本情報と建物情報の入力!$G$20, IF(①基本情報と建物情報の入力!H41&gt;=2,(D19*C19-L19)/①基本情報と建物情報の入力!H41-AV19, "-"), "-")</f>
        <v>-</v>
      </c>
      <c r="BJ19" s="24" t="str">
        <f>IF(A19&lt;=①基本情報と建物情報の入力!$G$20, IF(①基本情報と建物情報の入力!H41&gt;=3,(D19*C19-L19)/①基本情報と建物情報の入力!H41-AV19, "-"), "-")</f>
        <v>-</v>
      </c>
      <c r="BK19" s="23" t="str">
        <f>IF(A19&lt;=①基本情報と建物情報の入力!$G$20, IF(①基本情報と建物情報の入力!H41&gt;=1,IF(①基本情報と建物情報の入力!H41=1, E19*C19-K19, 0), "-"), "-")</f>
        <v>-</v>
      </c>
      <c r="BL19" s="16" t="str">
        <f>IF(A19&lt;=①基本情報と建物情報の入力!$G$20, IF(①基本情報と建物情報の入力!H41&gt;=2,E19*C19-M19, "-"), "-")</f>
        <v>-</v>
      </c>
      <c r="BM19" s="24" t="str">
        <f>IF(A19&lt;=①基本情報と建物情報の入力!$G$20, IF(①基本情報と建物情報の入力!H41&gt;=3,0, "-"), "-")</f>
        <v>-</v>
      </c>
      <c r="BN19" s="16" t="str">
        <f>IF(A19&lt;=①基本情報と建物情報の入力!$G$20, IF(①基本情報と建物情報の入力!H41&gt;=1, 0, "-"), "-")</f>
        <v>-</v>
      </c>
      <c r="BO19" s="16" t="str">
        <f>IF(A19&lt;=①基本情報と建物情報の入力!$G$20, IF(①基本情報と建物情報の入力!H41&gt;=2, 0, "-"), "-")</f>
        <v>-</v>
      </c>
      <c r="BP19" s="24" t="str">
        <f>IF(A19&lt;=①基本情報と建物情報の入力!$G$20, IF(①基本情報と建物情報の入力!H41&gt;=3, 0, "-"), "-")</f>
        <v>-</v>
      </c>
      <c r="BQ19" s="16" t="str">
        <f>IF(A19&lt;=①基本情報と建物情報の入力!$G$20, IF(①基本情報と建物情報の入力!H41&gt;=1, 0, "-"), "-")</f>
        <v>-</v>
      </c>
      <c r="BR19" s="16" t="str">
        <f>IF(A19&lt;=①基本情報と建物情報の入力!$G$20, IF(①基本情報と建物情報の入力!H41&gt;=2, E19*C19, "-"), "-")</f>
        <v>-</v>
      </c>
      <c r="BS19" s="24" t="str">
        <f>IF(A19&lt;=①基本情報と建物情報の入力!$G$20, IF(①基本情報と建物情報の入力!H41&gt;=3, E19*C19, "-"), "-")</f>
        <v>-</v>
      </c>
      <c r="BT19" s="16" t="str">
        <f>IF(A19&lt;=①基本情報と建物情報の入力!$G$20, IF(①基本情報と建物情報の入力!H41&gt;=1, 0, "-"), "-")</f>
        <v>-</v>
      </c>
      <c r="BU19" s="16" t="str">
        <f>IF(A19&lt;=①基本情報と建物情報の入力!$G$20, IF(①基本情報と建物情報の入力!H41&gt;=2, 0, "-"), "-")</f>
        <v>-</v>
      </c>
      <c r="BV19" s="24" t="str">
        <f>IF(A19&lt;=①基本情報と建物情報の入力!$G$20, IF(①基本情報と建物情報の入力!H41&gt;=3, 0, "-"), "-")</f>
        <v>-</v>
      </c>
      <c r="BW19" s="23" t="str">
        <f>IF(A19&lt;=①基本情報と建物情報の入力!$G$20, IF(①基本情報と建物情報の入力!H41&gt;=1, IF(①基本情報と建物情報の入力!H41=1, 0, E19*C19), "-"), "-")</f>
        <v>-</v>
      </c>
      <c r="BX19" s="16" t="str">
        <f>IF(A19&lt;=①基本情報と建物情報の入力!$G$20, IF(①基本情報と建物情報の入力!H41&gt;=2, 0, "-"), "-")</f>
        <v>-</v>
      </c>
      <c r="BY19" s="24" t="str">
        <f>IF(A19&lt;=①基本情報と建物情報の入力!$G$20, IF(①基本情報と建物情報の入力!H41&gt;=3, E19*C19, "-"), "-")</f>
        <v>-</v>
      </c>
      <c r="BZ19" s="16" t="str">
        <f>IF(A19&lt;=①基本情報と建物情報の入力!$G$20, IF(①基本情報と建物情報の入力!H41&gt;=1,  H19/①基本情報と建物情報の入力!H41, "-"), "-")</f>
        <v>-</v>
      </c>
      <c r="CA19" s="16" t="str">
        <f>IF(A19&lt;=①基本情報と建物情報の入力!$G$20, IF(①基本情報と建物情報の入力!H41&gt;=2,  H19/①基本情報と建物情報の入力!H41, "-"), "-")</f>
        <v>-</v>
      </c>
      <c r="CB19" s="16" t="str">
        <f>IF(A19&lt;=①基本情報と建物情報の入力!$G$20, IF(①基本情報と建物情報の入力!H41&gt;=3,  H19/①基本情報と建物情報の入力!H41, "-"), "-")</f>
        <v>-</v>
      </c>
      <c r="CC19" s="23" t="str">
        <f>IF(A19&lt;=①基本情報と建物情報の入力!$G$20, IF(①基本情報と建物情報の入力!H41&gt;=1, I19/①基本情報と建物情報の入力!H41, "-"), "-")</f>
        <v>-</v>
      </c>
      <c r="CD19" s="16" t="str">
        <f>IF(A19&lt;=①基本情報と建物情報の入力!$G$20, IF(①基本情報と建物情報の入力!H41&gt;=2, I19/①基本情報と建物情報の入力!H41, "-"), "-")</f>
        <v>-</v>
      </c>
      <c r="CE19" s="24" t="str">
        <f>IF(A19&lt;=①基本情報と建物情報の入力!$G$20, IF(①基本情報と建物情報の入力!H41&gt;=3, I19/①基本情報と建物情報の入力!H41, "-"), "-")</f>
        <v>-</v>
      </c>
      <c r="CF19" s="16" t="str">
        <f>IF(A19&lt;=①基本情報と建物情報の入力!$G$20, IF(①基本情報と建物情報の入力!H41&gt;=1, IF(A19=①基本情報と建物情報の入力!$G$20, 0,(①基本情報と建物情報の入力!C41-F19)/①基本情報と建物情報の入力!H41), "-"), "-")</f>
        <v>-</v>
      </c>
      <c r="CG19" s="16" t="str">
        <f>IF(A19&lt;=①基本情報と建物情報の入力!$G$20, IF(①基本情報と建物情報の入力!H41&gt;=2, IF(A19=①基本情報と建物情報の入力!$G$20, 0,(①基本情報と建物情報の入力!C41-F19)/①基本情報と建物情報の入力!H41), "-"), "-")</f>
        <v>-</v>
      </c>
      <c r="CH19" s="16" t="str">
        <f>IF(A19&lt;=①基本情報と建物情報の入力!$G$20, IF(①基本情報と建物情報の入力!H41&gt;=3, IF(A19=①基本情報と建物情報の入力!$G$20, 0,(①基本情報と建物情報の入力!C41-F19)/①基本情報と建物情報の入力!H41), "-"), "-")</f>
        <v>-</v>
      </c>
      <c r="CI19" s="69"/>
      <c r="CJ19" s="23" t="str">
        <f>IF(A19&lt;=①基本情報と建物情報の入力!$G$20, IF(①基本情報と建物情報の入力!H41&gt;=1, IF(F19=0, 0, D19/①基本情報と建物情報の入力!H41), "-"), "-")</f>
        <v>-</v>
      </c>
      <c r="CK19" s="16" t="str">
        <f>IF(A19&lt;=①基本情報と建物情報の入力!$G$20, IF(①基本情報と建物情報の入力!H41&gt;=2, IF(F19=0, 0, D19/①基本情報と建物情報の入力!H41), "-"), "-")</f>
        <v>-</v>
      </c>
      <c r="CL19" s="24" t="str">
        <f>IF(A19&lt;=①基本情報と建物情報の入力!$G$20, IF(①基本情報と建物情報の入力!H41&gt;=3, IF(F19=0, 0, D19/①基本情報と建物情報の入力!H41), "-"), "-")</f>
        <v>-</v>
      </c>
      <c r="CM19" s="23" t="str">
        <f>IF(A19&lt;=①基本情報と建物情報の入力!$G$20, IF(①基本情報と建物情報の入力!H41&gt;=1, F19/D19, "-"), "-")</f>
        <v>-</v>
      </c>
      <c r="CN19" s="16" t="str">
        <f>IF(A19&lt;=①基本情報と建物情報の入力!$G$20, IF(①基本情報と建物情報の入力!H41&gt;=2, 0, "-"), "-")</f>
        <v>-</v>
      </c>
      <c r="CO19" s="24" t="str">
        <f>IF(A19&lt;=①基本情報と建物情報の入力!$G$20, IF(①基本情報と建物情報の入力!H41&gt;=3, 0, "-"), "-")</f>
        <v>-</v>
      </c>
      <c r="CP19" s="23" t="str">
        <f>IF(A19&lt;=①基本情報と建物情報の入力!$G$20, IF(①基本情報と建物情報の入力!H41&gt;=1, IF(A19=①基本情報と建物情報の入力!$G$20, D19/①基本情報と建物情報の入力!H41, 0), "-"), "-")</f>
        <v>-</v>
      </c>
      <c r="CQ19" s="16" t="str">
        <f>IF(A19&lt;=①基本情報と建物情報の入力!$G$20, IF(①基本情報と建物情報の入力!H41&gt;=2, IF(A19=①基本情報と建物情報の入力!$G$20, D19/①基本情報と建物情報の入力!H41, 0), "-"), "-")</f>
        <v>-</v>
      </c>
      <c r="CR19" s="24" t="str">
        <f>IF(A19&lt;=①基本情報と建物情報の入力!$G$20, IF(①基本情報と建物情報の入力!H41&gt;=3, IF(A19=①基本情報と建物情報の入力!$G$20, D19/①基本情報と建物情報の入力!H41, 0), "-"), "-")</f>
        <v>-</v>
      </c>
      <c r="CS19" s="23" t="str">
        <f>IF(A19&lt;=①基本情報と建物情報の入力!$G$20, IF(①基本情報と建物情報の入力!H41&gt;=1, IF(①基本情報と建物情報の入力!H41=1, F19/D19, 0), "-"), "-")</f>
        <v>-</v>
      </c>
      <c r="CT19" s="16" t="str">
        <f>IF(A19&lt;=①基本情報と建物情報の入力!$G$20, IF(①基本情報と建物情報の入力!H41&gt;=2, F19/D19, "-"), "-")</f>
        <v>-</v>
      </c>
      <c r="CU19" s="24" t="str">
        <f>IF(A19&lt;=①基本情報と建物情報の入力!$G$20, IF(①基本情報と建物情報の入力!H41&gt;=3, 0, "-"), "-")</f>
        <v>-</v>
      </c>
      <c r="CV19" s="16" t="str">
        <f>IF(A19&lt;=①基本情報と建物情報の入力!$G$20, IF(①基本情報と建物情報の入力!H41&gt;=1, IF(OR(F19=0,A19=①基本情報と建物情報の入力!$G$20), 0, D19/①基本情報と建物情報の入力!H41), "-"), "-")</f>
        <v>-</v>
      </c>
      <c r="CW19" s="16" t="str">
        <f>IF(A19&lt;=①基本情報と建物情報の入力!$G$20, IF(①基本情報と建物情報の入力!H41&gt;=2, IF(OR(F19=0,A19=①基本情報と建物情報の入力!$G$20), 0, D19/①基本情報と建物情報の入力!H41), "-"), "-")</f>
        <v>-</v>
      </c>
      <c r="CX19" s="16" t="str">
        <f>IF(A19&lt;=①基本情報と建物情報の入力!$G$20, IF(①基本情報と建物情報の入力!H41&gt;=3, IF(OR(F19=0,A19=①基本情報と建物情報の入力!$G$20), 0, D19/①基本情報と建物情報の入力!H41), "-"), "-")</f>
        <v>-</v>
      </c>
      <c r="CY19" s="23" t="str">
        <f>IF(A19&lt;=①基本情報と建物情報の入力!$G$20, IF(①基本情報と建物情報の入力!H41&gt;=1, IF(OR(F18=0,A19=1), 0, D19/①基本情報と建物情報の入力!H41), "-"), "-")</f>
        <v>-</v>
      </c>
      <c r="CZ19" s="16" t="str">
        <f>IF(A19&lt;=①基本情報と建物情報の入力!$G$20, IF(①基本情報と建物情報の入力!H41&gt;=2, IF(OR(F18=0,A19=1), 0, D19/①基本情報と建物情報の入力!H41), "-"), "-")</f>
        <v>-</v>
      </c>
      <c r="DA19" s="24" t="str">
        <f>IF(A19&lt;=①基本情報と建物情報の入力!$G$20, IF(①基本情報と建物情報の入力!H41&gt;=3, IF(OR(F18=0,A19=1), 0, D19/①基本情報と建物情報の入力!H41), "-"), "-")</f>
        <v>-</v>
      </c>
      <c r="DB19" s="23" t="str">
        <f>IF(A19&lt;=①基本情報と建物情報の入力!$G$20, IF(①基本情報と建物情報の入力!H41&gt;=1, 0, "-"), "-")</f>
        <v>-</v>
      </c>
      <c r="DC19" s="16" t="str">
        <f>IF(A19&lt;=①基本情報と建物情報の入力!$G$20, IF(①基本情報と建物情報の入力!H41&gt;=2, IF(①基本情報と建物情報の入力!H41=1, 0, F19/D19), "-"), "-")</f>
        <v>-</v>
      </c>
      <c r="DD19" s="24" t="str">
        <f>IF(A19&lt;=①基本情報と建物情報の入力!$G$20, IF(①基本情報と建物情報の入力!H41&gt;=3, IF(①基本情報と建物情報の入力!H41=1, 0, F19/D19), "-"), "-")</f>
        <v>-</v>
      </c>
      <c r="DE19" s="16" t="str">
        <f>IF(A19&lt;=①基本情報と建物情報の入力!$G$20, IF(①基本情報と建物情報の入力!H41&gt;=1, IF(①基本情報と建物情報の入力!H41=1, 0, F19/D19), "-"), "-")</f>
        <v>-</v>
      </c>
      <c r="DF19" s="16" t="str">
        <f>IF(A19&lt;=①基本情報と建物情報の入力!$G$20, IF(①基本情報と建物情報の入力!H41&gt;=2, 0, "-"), "-")</f>
        <v>-</v>
      </c>
      <c r="DG19" s="16" t="str">
        <f>IF(A19&lt;=①基本情報と建物情報の入力!$G$20, IF(①基本情報と建物情報の入力!H41&gt;=3, IF(①基本情報と建物情報の入力!H41=1, 0, F19/D19), "-"), "-")</f>
        <v>-</v>
      </c>
      <c r="DH19" s="23" t="str">
        <f>IF(A19&lt;=①基本情報と建物情報の入力!$G$20, IF(①基本情報と建物情報の入力!H41&gt;=1, (F19/D19)*(D19/①基本情報と建物情報の入力!H41/20), "-"), "-")</f>
        <v>-</v>
      </c>
      <c r="DI19" s="16" t="str">
        <f>IF(A19&lt;=①基本情報と建物情報の入力!$G$20, IF(①基本情報と建物情報の入力!H41&gt;=2, (F19/D19)*(D19/①基本情報と建物情報の入力!H41/20), "-"), "-")</f>
        <v>-</v>
      </c>
      <c r="DJ19" s="24" t="str">
        <f>IF(A19&lt;=①基本情報と建物情報の入力!$G$20, IF(①基本情報と建物情報の入力!H41&gt;=3, (F19/D19)*(D19/①基本情報と建物情報の入力!H41/20), "-"), "-")</f>
        <v>-</v>
      </c>
      <c r="DK19" s="23" t="str">
        <f>IF(A19&lt;=①基本情報と建物情報の入力!$G$20, IF(①基本情報と建物情報の入力!H41&gt;=1, (D19/①基本情報と建物情報の入力!H41)*(F19/D19/20), "-"), "-")</f>
        <v>-</v>
      </c>
      <c r="DL19" s="16" t="str">
        <f>IF(A19&lt;=①基本情報と建物情報の入力!$G$20, IF(①基本情報と建物情報の入力!H41&gt;=2, (D19/①基本情報と建物情報の入力!H41)*(F19/D19/20), "-"), "-")</f>
        <v>-</v>
      </c>
      <c r="DM19" s="24" t="str">
        <f>IF(A19&lt;=①基本情報と建物情報の入力!$G$20, IF(①基本情報と建物情報の入力!H41&gt;=3, (D19/①基本情報と建物情報の入力!H41)*(F19/D19/20), "-"), "-")</f>
        <v>-</v>
      </c>
      <c r="DN19" s="23" t="str">
        <f>IF(A19&lt;=①基本情報と建物情報の入力!$G$20, IF(①基本情報と建物情報の入力!H41&gt;=1,  C19, "-"), "-")</f>
        <v>-</v>
      </c>
      <c r="DO19" s="16" t="str">
        <f>IF(A19&lt;=①基本情報と建物情報の入力!$G$20, IF(①基本情報と建物情報の入力!H41&gt;=2, 0, "-"), "-")</f>
        <v>-</v>
      </c>
      <c r="DP19" s="24" t="str">
        <f>IF(A19&lt;=①基本情報と建物情報の入力!$G$20, IF(①基本情報と建物情報の入力!H41&gt;=3, 0, "-"), "-")</f>
        <v>-</v>
      </c>
      <c r="DQ19" s="23" t="str">
        <f>IF(A19&lt;=①基本情報と建物情報の入力!$G$20, IF(①基本情報と建物情報の入力!H41&gt;=1,  C19, "-"), "-")</f>
        <v>-</v>
      </c>
      <c r="DR19" s="16" t="str">
        <f>IF(A19&lt;=①基本情報と建物情報の入力!$G$20, IF(①基本情報と建物情報の入力!H41&gt;=2, 0, "-"), "-")</f>
        <v>-</v>
      </c>
      <c r="DS19" s="24" t="str">
        <f>IF(A19&lt;=①基本情報と建物情報の入力!$G$20, IF(①基本情報と建物情報の入力!H41&gt;=3, 0, "-"), "-")</f>
        <v>-</v>
      </c>
      <c r="DT19" s="23" t="str">
        <f>IF(A19&lt;=①基本情報と建物情報の入力!$G$20, IF(①基本情報と建物情報の入力!H41&gt;=1, IF(①基本情報と建物情報の入力!H41=1, C19, 0), "-"), "-")</f>
        <v>-</v>
      </c>
      <c r="DU19" s="16" t="str">
        <f>IF(A19&lt;=①基本情報と建物情報の入力!$G$20, IF(①基本情報と建物情報の入力!H41&gt;=2, C19, "-"), "-")</f>
        <v>-</v>
      </c>
      <c r="DV19" s="24" t="str">
        <f>IF(A19&lt;=①基本情報と建物情報の入力!$G$20, IF(①基本情報と建物情報の入力!H41&gt;=3, 0, "-"), "-")</f>
        <v>-</v>
      </c>
      <c r="DW19" s="23" t="str">
        <f>IF(A19&lt;=①基本情報と建物情報の入力!$G$20, IF(①基本情報と建物情報の入力!H41&gt;=1, IF(①基本情報と建物情報の入力!H41=1, C19, 0), "-"), "-")</f>
        <v>-</v>
      </c>
      <c r="DX19" s="16" t="str">
        <f>IF(A19&lt;=①基本情報と建物情報の入力!$G$20, IF(①基本情報と建物情報の入力!H41&gt;=2, C19, "-"), "-")</f>
        <v>-</v>
      </c>
      <c r="DY19" s="24" t="str">
        <f>IF(A19&lt;=①基本情報と建物情報の入力!$G$20, IF(①基本情報と建物情報の入力!H41&gt;=3, 0, "-"), "-")</f>
        <v>-</v>
      </c>
      <c r="DZ19" s="23" t="str">
        <f>IF(A19&lt;=①基本情報と建物情報の入力!$G$20, IF(①基本情報と建物情報の入力!H41&gt;=1, 0, "-"), "-")</f>
        <v>-</v>
      </c>
      <c r="EA19" s="16" t="str">
        <f>IF(A19&lt;=①基本情報と建物情報の入力!$G$20, IF(①基本情報と建物情報の入力!H41&gt;=2, IF(①基本情報と建物情報の入力!H41=1, 0, C19), "-"), "-")</f>
        <v>-</v>
      </c>
      <c r="EB19" s="24" t="str">
        <f>IF(A19&lt;=①基本情報と建物情報の入力!$G$20, IF(①基本情報と建物情報の入力!H41&gt;=3, IF(①基本情報と建物情報の入力!H41=1, 0, C19), "-"), "-")</f>
        <v>-</v>
      </c>
      <c r="EC19" s="23" t="str">
        <f>IF(A19&lt;=①基本情報と建物情報の入力!$G$20, IF(①基本情報と建物情報の入力!H41&gt;=1, IF(①基本情報と建物情報の入力!H41=1, 0, C19), "-"), "-")</f>
        <v>-</v>
      </c>
      <c r="ED19" s="16" t="str">
        <f>IF(A19&lt;=①基本情報と建物情報の入力!$G$20, IF(①基本情報と建物情報の入力!H41&gt;=2, 0, "-"), "-")</f>
        <v>-</v>
      </c>
      <c r="EE19" s="24" t="str">
        <f>IF(A19&lt;=①基本情報と建物情報の入力!$G$20, IF(①基本情報と建物情報の入力!H41&gt;=3, IF(①基本情報と建物情報の入力!H41=1, 0, C19), "-"), "-")</f>
        <v>-</v>
      </c>
      <c r="EF19" s="23" t="str">
        <f>IF(A19&lt;=①基本情報と建物情報の入力!$G$20, IF(①基本情報と建物情報の入力!H41&gt;=1, 0, "-"), "-")</f>
        <v>-</v>
      </c>
      <c r="EG19" s="16" t="str">
        <f>IF(A19&lt;=①基本情報と建物情報の入力!$G$20, IF(①基本情報と建物情報の入力!H41&gt;=2, IF(①基本情報と建物情報の入力!H41=1, 0, C19), "-"), "-")</f>
        <v>-</v>
      </c>
      <c r="EH19" s="24" t="str">
        <f>IF(A19&lt;=①基本情報と建物情報の入力!$G$20, IF(①基本情報と建物情報の入力!H41&gt;=3, IF(①基本情報と建物情報の入力!H41=1, 0, C19), "-"), "-")</f>
        <v>-</v>
      </c>
      <c r="EI19" s="16" t="str">
        <f>IF(A19&lt;=①基本情報と建物情報の入力!$G$20, IF(①基本情報と建物情報の入力!H41&gt;=1, IF(①基本情報と建物情報の入力!H41=1, 0, C19), "-"), "-")</f>
        <v>-</v>
      </c>
      <c r="EJ19" s="16" t="str">
        <f>IF(A19&lt;=①基本情報と建物情報の入力!$G$20, IF(①基本情報と建物情報の入力!H41&gt;=2, 0, "-"), "-")</f>
        <v>-</v>
      </c>
      <c r="EK19" s="16" t="str">
        <f>IF(A19&lt;=①基本情報と建物情報の入力!$G$20, IF(①基本情報と建物情報の入力!H41&gt;=3, IF(①基本情報と建物情報の入力!H41=1, 0, C19), "-"), "-")</f>
        <v>-</v>
      </c>
      <c r="EL19" s="23" t="str">
        <f>IF(A19&lt;=①基本情報と建物情報の入力!$G$20, IF(①基本情報と建物情報の入力!H41&gt;=1, C19*D19/①基本情報と建物情報の入力!H41/20, "-"), "-")</f>
        <v>-</v>
      </c>
      <c r="EM19" s="16" t="str">
        <f>IF(A19&lt;=①基本情報と建物情報の入力!$G$20, IF(①基本情報と建物情報の入力!H41&gt;=2, C19*D19/①基本情報と建物情報の入力!H41/20, "-"), "-")</f>
        <v>-</v>
      </c>
      <c r="EN19" s="24" t="str">
        <f>IF(A19&lt;=①基本情報と建物情報の入力!$G$20, IF(①基本情報と建物情報の入力!H41&gt;=3, C19*D19/①基本情報と建物情報の入力!H41/20, "-"), "-")</f>
        <v>-</v>
      </c>
      <c r="EO19" s="23" t="str">
        <f>IF(A19&lt;=①基本情報と建物情報の入力!$G$20, IF(①基本情報と建物情報の入力!H41&gt;=1, C19*E19/20, "-"), "-")</f>
        <v>-</v>
      </c>
      <c r="EP19" s="16" t="str">
        <f>IF(A19&lt;=①基本情報と建物情報の入力!$G$20, IF(①基本情報と建物情報の入力!H41&gt;=2, 0, "-"), "-")</f>
        <v>-</v>
      </c>
      <c r="EQ19" s="24" t="str">
        <f>IF(A19&lt;=①基本情報と建物情報の入力!$G$20, IF(①基本情報と建物情報の入力!H41&gt;=3, 0, "-"), "-")</f>
        <v>-</v>
      </c>
      <c r="ER19" s="23" t="str">
        <f>IF(A19&lt;=①基本情報と建物情報の入力!$G$20, IF(①基本情報と建物情報の入力!H41&gt;=1, C19*D19/①基本情報と建物情報の入力!H41/20, "-"), "-")</f>
        <v>-</v>
      </c>
      <c r="ES19" s="16" t="str">
        <f>IF(A19&lt;=①基本情報と建物情報の入力!$G$20, IF(①基本情報と建物情報の入力!H41&gt;=2, C19*D19/①基本情報と建物情報の入力!H41/20, "-"), "-")</f>
        <v>-</v>
      </c>
      <c r="ET19" s="24" t="str">
        <f>IF(A19&lt;=①基本情報と建物情報の入力!$G$20, IF(①基本情報と建物情報の入力!H41&gt;=3, C19*D19/①基本情報と建物情報の入力!H41/20, "-"), "-")</f>
        <v>-</v>
      </c>
      <c r="EU19" s="23" t="str">
        <f>IF(A19&lt;=①基本情報と建物情報の入力!$G$20, IF(①基本情報と建物情報の入力!H41&gt;=1, IF(①基本情報と建物情報の入力!H41=1, C19*E19/20, 0), "-"), "-")</f>
        <v>-</v>
      </c>
      <c r="EV19" s="16" t="str">
        <f>IF(A19&lt;=①基本情報と建物情報の入力!$G$20, IF(①基本情報と建物情報の入力!H41&gt;=2, C19*E19/20, "-"), "-")</f>
        <v>-</v>
      </c>
      <c r="EW19" s="24" t="str">
        <f>IF(A19&lt;=①基本情報と建物情報の入力!$G$20, IF(①基本情報と建物情報の入力!H41&gt;=3, 0, "-"), "-")</f>
        <v>-</v>
      </c>
      <c r="EX19" s="23" t="str">
        <f>IF(A19&lt;=①基本情報と建物情報の入力!$G$20, IF(①基本情報と建物情報の入力!H41&gt;=1, IF(A19=①基本情報と建物情報の入力!$G$20, 0, IF(AND(W19=0, G20=0), D19/①基本情報と建物情報の入力!H41, 0)), "-"), "-")</f>
        <v>-</v>
      </c>
      <c r="EY19" s="16" t="str">
        <f>IF(A19&lt;=①基本情報と建物情報の入力!$G$20, IF(①基本情報と建物情報の入力!H41&gt;=2, IF(A19=①基本情報と建物情報の入力!$G$20, 0, IF(AND(X19=0, G20=0), D19/①基本情報と建物情報の入力!H41, 0)), "-"), "-")</f>
        <v>-</v>
      </c>
      <c r="EZ19" s="24" t="str">
        <f>IF(A19&lt;=①基本情報と建物情報の入力!$G$20, IF(①基本情報と建物情報の入力!H41&gt;=3, IF(A19=①基本情報と建物情報の入力!$G$20, 0, IF(AND(Y19=0, G20=0), D19/①基本情報と建物情報の入力!H41, 0)), "-"), "-")</f>
        <v>-</v>
      </c>
      <c r="FA19" s="23" t="str">
        <f>IF(A19&lt;=①基本情報と建物情報の入力!$G$20, IF(①基本情報と建物情報の入力!H41&gt;=1, IF(A19=1, 0, IF(AND(F18=0, Z19=0), D19/①基本情報と建物情報の入力!H41, 0)), "-"), "-")</f>
        <v>-</v>
      </c>
      <c r="FB19" s="16" t="str">
        <f>IF(A19&lt;=①基本情報と建物情報の入力!$G$20, IF(①基本情報と建物情報の入力!H41&gt;=2, IF(A19=1, 0, IF(AND(F18=0, AA19=0), D19/①基本情報と建物情報の入力!H41, 0)), "-"), "-")</f>
        <v>-</v>
      </c>
      <c r="FC19" s="24" t="str">
        <f>IF(A19&lt;=①基本情報と建物情報の入力!$G$20, IF(①基本情報と建物情報の入力!H41&gt;=3, IF(A19=1, 0, IF(AND(F18=0, AB19=0), D19/①基本情報と建物情報の入力!H41, 0)), "-"), "-")</f>
        <v>-</v>
      </c>
      <c r="FD19" s="23" t="str">
        <f>IF(A19&lt;=①基本情報と建物情報の入力!$G$20, IF(①基本情報と建物情報の入力!H41&gt;=1, IF(A19=①基本情報と建物情報の入力!$G$20, 0, E19-F19/D19), "-"), "-")</f>
        <v>-</v>
      </c>
      <c r="FE19" s="16" t="str">
        <f>IF(A19&lt;=①基本情報と建物情報の入力!$G$20, IF(①基本情報と建物情報の入力!H41&gt;=2, 0, "-"), "-")</f>
        <v>-</v>
      </c>
      <c r="FF19" s="24" t="str">
        <f>IF(A19&lt;=①基本情報と建物情報の入力!$G$20, IF(①基本情報と建物情報の入力!H41&gt;=3, 0, "-"), "-")</f>
        <v>-</v>
      </c>
      <c r="FG19" s="23" t="str">
        <f>IF(A19&lt;=①基本情報と建物情報の入力!$G$20, IF(①基本情報と建物情報の入力!H41&gt;=1, IF(A19=1, 0, E19-G19/D19), "-"), "-")</f>
        <v>-</v>
      </c>
      <c r="FH19" s="16" t="str">
        <f>IF(A19&lt;=①基本情報と建物情報の入力!$G$20, IF(①基本情報と建物情報の入力!H41&gt;=2, 0, "-"), "-")</f>
        <v>-</v>
      </c>
      <c r="FI19" s="24" t="str">
        <f>IF(A19&lt;=①基本情報と建物情報の入力!$G$20, IF(①基本情報と建物情報の入力!H41&gt;=3, 0, "-"), "-")</f>
        <v>-</v>
      </c>
      <c r="FJ19" s="23" t="str">
        <f>IF(A19&lt;=①基本情報と建物情報の入力!$G$20, IF(①基本情報と建物情報の入力!H41&gt;=1, IF(A19=①基本情報と建物情報の入力!$G$20, 0, D19/①基本情報と建物情報の入力!H41), "-"), "-")</f>
        <v>-</v>
      </c>
      <c r="FK19" s="16" t="str">
        <f>IF(A19&lt;=①基本情報と建物情報の入力!$G$20, IF(①基本情報と建物情報の入力!H41&gt;=2, IF(A19=①基本情報と建物情報の入力!$G$20, 0, D19/①基本情報と建物情報の入力!H41), "-"), "-")</f>
        <v>-</v>
      </c>
      <c r="FL19" s="24" t="str">
        <f>IF(A19&lt;=①基本情報と建物情報の入力!$G$20, IF(①基本情報と建物情報の入力!H41&gt;=3, IF(A19=①基本情報と建物情報の入力!$G$20, 0, D19/①基本情報と建物情報の入力!H41), "-"), "-")</f>
        <v>-</v>
      </c>
      <c r="FM19" s="23" t="str">
        <f>IF(A19&lt;=①基本情報と建物情報の入力!$G$20, IF(①基本情報と建物情報の入力!H41&gt;=1, IF(A19=1, 0, D19/①基本情報と建物情報の入力!H41), "-"), "-")</f>
        <v>-</v>
      </c>
      <c r="FN19" s="16" t="str">
        <f>IF(A19&lt;=①基本情報と建物情報の入力!$G$20, IF(①基本情報と建物情報の入力!H41&gt;=2, IF(A19=1, 0, D19/①基本情報と建物情報の入力!H41), "-"), "-")</f>
        <v>-</v>
      </c>
      <c r="FO19" s="24" t="str">
        <f>IF(A19&lt;=①基本情報と建物情報の入力!$G$20, IF(①基本情報と建物情報の入力!H41&gt;=3, IF(A19=1, 0, D19/①基本情報と建物情報の入力!H41), "-"), "-")</f>
        <v>-</v>
      </c>
      <c r="FP19" s="23" t="str">
        <f>IF(A19&lt;=①基本情報と建物情報の入力!$G$20, IF(①基本情報と建物情報の入力!H41&gt;=1, IF(A19=①基本情報と建物情報の入力!$G$20, 0, IF(①基本情報と建物情報の入力!H41=1, E19-F19/D19, 0)), "-"), "-")</f>
        <v>-</v>
      </c>
      <c r="FQ19" s="16" t="str">
        <f>IF(A19&lt;=①基本情報と建物情報の入力!$G$20, IF(①基本情報と建物情報の入力!H41&gt;=2, IF(A19=①基本情報と建物情報の入力!$G$20, 0, E19-F19/D19), "-"), "-")</f>
        <v>-</v>
      </c>
      <c r="FR19" s="24" t="str">
        <f>IF(A19&lt;=①基本情報と建物情報の入力!$G$20, IF(①基本情報と建物情報の入力!H41&gt;=3, 0, "-"), "-")</f>
        <v>-</v>
      </c>
      <c r="FS19" s="23" t="str">
        <f>IF(A19&lt;=①基本情報と建物情報の入力!$G$20, IF(①基本情報と建物情報の入力!H41&gt;=1, IF(A19=1, 0, IF(①基本情報と建物情報の入力!H41=1, E19-G19/D19, 0)), "-"), "-")</f>
        <v>-</v>
      </c>
      <c r="FT19" s="16" t="str">
        <f>IF(A19&lt;=①基本情報と建物情報の入力!$G$20, IF(①基本情報と建物情報の入力!H41&gt;=2, IF(A19=1, 0, E19-G19/D19), "-"), "-")</f>
        <v>-</v>
      </c>
      <c r="FU19" s="24" t="str">
        <f>IF(A19&lt;=①基本情報と建物情報の入力!$G$20, IF(①基本情報と建物情報の入力!H41&gt;=3, 0, "-"), "-")</f>
        <v>-</v>
      </c>
      <c r="FV19" s="23" t="str">
        <f>IF(A19&lt;=①基本情報と建物情報の入力!$G$20, IF(①基本情報と建物情報の入力!H41&gt;=1, IF(A19=1, D19/①基本情報と建物情報の入力!H41, 0), "-"), "-")</f>
        <v>-</v>
      </c>
      <c r="FW19" s="16" t="str">
        <f>IF(A19&lt;=①基本情報と建物情報の入力!$G$20, IF(①基本情報と建物情報の入力!H41&gt;=2, IF(A19=1, D19/①基本情報と建物情報の入力!H41, 0), "-"), "-")</f>
        <v>-</v>
      </c>
      <c r="FX19" s="24" t="str">
        <f>IF(A19&lt;=①基本情報と建物情報の入力!$G$20, IF(①基本情報と建物情報の入力!H41&gt;=3, IF(A19=1, D19/①基本情報と建物情報の入力!H41, 0), "-"), "-")</f>
        <v>-</v>
      </c>
      <c r="FY19" s="23" t="str">
        <f>IF(A19&lt;=①基本情報と建物情報の入力!$G$20, IF(①基本情報と建物情報の入力!H41&gt;=1, IF(A19=1, E19, 0), "-"), "-")</f>
        <v>-</v>
      </c>
      <c r="FZ19" s="16" t="str">
        <f>IF(A19&lt;=①基本情報と建物情報の入力!$G$20, IF(①基本情報と建物情報の入力!H41&gt;=2, 0, "-"), "-")</f>
        <v>-</v>
      </c>
      <c r="GA19" s="24" t="str">
        <f>IF(A19&lt;=①基本情報と建物情報の入力!$G$20, IF(①基本情報と建物情報の入力!H41&gt;=3, 0, "-"), "-")</f>
        <v>-</v>
      </c>
      <c r="GB19" s="23" t="str">
        <f>IF(A19&lt;=①基本情報と建物情報の入力!$G$20, IF(①基本情報と建物情報の入力!H41&gt;=1, IF(A19=1, D19/①基本情報と建物情報の入力!H41, 0), "-"), "-")</f>
        <v>-</v>
      </c>
      <c r="GC19" s="16" t="str">
        <f>IF(A19&lt;=①基本情報と建物情報の入力!$G$20, IF(①基本情報と建物情報の入力!H41&gt;=2, IF(A19=1, D19/①基本情報と建物情報の入力!H41, 0), "-"), "-")</f>
        <v>-</v>
      </c>
      <c r="GD19" s="24" t="str">
        <f>IF(A19&lt;=①基本情報と建物情報の入力!$G$20, IF(①基本情報と建物情報の入力!H41&gt;=3, IF(A19=1, D19/①基本情報と建物情報の入力!H41, 0), "-"), "-")</f>
        <v>-</v>
      </c>
      <c r="GE19" s="23" t="str">
        <f>IF(A19&lt;=①基本情報と建物情報の入力!$G$20, IF(①基本情報と建物情報の入力!H41&gt;=1, IF(A19=1, IF(①基本情報と建物情報の入力!H41=1, E19, 0), 0), "-"), "-")</f>
        <v>-</v>
      </c>
      <c r="GF19" s="16" t="str">
        <f>IF(A19&lt;=①基本情報と建物情報の入力!$G$20, IF(①基本情報と建物情報の入力!H41&gt;=2, IF(A19=1, E19, 0), "-"), "-")</f>
        <v>-</v>
      </c>
      <c r="GG19" s="24" t="str">
        <f>IF(A19&lt;=①基本情報と建物情報の入力!$G$20, IF(①基本情報と建物情報の入力!H41&gt;=3, 0, "-"), "-")</f>
        <v>-</v>
      </c>
      <c r="GH19" s="23" t="str">
        <f>IF(A19&lt;=①基本情報と建物情報の入力!$G$20, IF(①基本情報と建物情報の入力!H41&gt;=1, IF(G19=0, 0, D19/①基本情報と建物情報の入力!H41), "-"), "-")</f>
        <v>-</v>
      </c>
      <c r="GI19" s="16" t="str">
        <f>IF(A19&lt;=①基本情報と建物情報の入力!$G$20, IF(①基本情報と建物情報の入力!H41&gt;=2, IF(G19=0, 0, D19/①基本情報と建物情報の入力!H41), "-"), "-")</f>
        <v>-</v>
      </c>
      <c r="GJ19" s="24" t="str">
        <f>IF(A19&lt;=①基本情報と建物情報の入力!$G$20, IF(①基本情報と建物情報の入力!H41&gt;=3, IF(G19=0, 0, D19/①基本情報と建物情報の入力!H41), "-"), "-")</f>
        <v>-</v>
      </c>
      <c r="GK19" s="23" t="str">
        <f>IF(A19&lt;=①基本情報と建物情報の入力!$G$20, IF(①基本情報と建物情報の入力!H41&gt;=1, G19/D19, "-"), "-")</f>
        <v>-</v>
      </c>
      <c r="GL19" s="16" t="str">
        <f>IF(A19&lt;=①基本情報と建物情報の入力!$G$20, IF(①基本情報と建物情報の入力!H41&gt;=2, 0, "-"), "-")</f>
        <v>-</v>
      </c>
      <c r="GM19" s="24" t="str">
        <f>IF(A19&lt;=①基本情報と建物情報の入力!$G$20, IF(①基本情報と建物情報の入力!H41&gt;=3, 0, "-"), "-")</f>
        <v>-</v>
      </c>
      <c r="GN19" s="16" t="str">
        <f>IF(A19&lt;=①基本情報と建物情報の入力!$G$20, IF(①基本情報と建物情報の入力!H41&gt;=1, 0, "-"), "-")</f>
        <v>-</v>
      </c>
      <c r="GO19" s="16" t="str">
        <f>IF(A19&lt;=①基本情報と建物情報の入力!$G$20, IF(①基本情報と建物情報の入力!H41&gt;=2, 0, "-"), "-")</f>
        <v>-</v>
      </c>
      <c r="GP19" s="16" t="str">
        <f>IF(A19&lt;=①基本情報と建物情報の入力!$G$20, IF(①基本情報と建物情報の入力!H41&gt;=3, 0, "-"), "-")</f>
        <v>-</v>
      </c>
      <c r="GQ19" s="23" t="str">
        <f>IF(A19&lt;=①基本情報と建物情報の入力!$G$20, IF(①基本情報と建物情報の入力!H41&gt;=1, IF(①基本情報と建物情報の入力!H41=1, G19/D19, 0), "-"), "-")</f>
        <v>-</v>
      </c>
      <c r="GR19" s="16" t="str">
        <f>IF(A19&lt;=①基本情報と建物情報の入力!$G$20, IF(①基本情報と建物情報の入力!H41&gt;=2, G19/D19, "-"), "-")</f>
        <v>-</v>
      </c>
      <c r="GS19" s="24" t="str">
        <f>IF(A19&lt;=①基本情報と建物情報の入力!$G$20, IF(①基本情報と建物情報の入力!H41&gt;=3, 0, "-"), "-")</f>
        <v>-</v>
      </c>
      <c r="GT19" s="23" t="str">
        <f>IF(A19&lt;=①基本情報と建物情報の入力!$G$20, IF(①基本情報と建物情報の入力!H41&gt;=1, IF(OR(G20=0,A19=①基本情報と建物情報の入力!$G$20), 0, D19/①基本情報と建物情報の入力!H41), "-"), "-")</f>
        <v>-</v>
      </c>
      <c r="GU19" s="16" t="str">
        <f>IF(A19&lt;=①基本情報と建物情報の入力!$G$20, IF(①基本情報と建物情報の入力!H41&gt;=2, IF(OR(G20=0,A19=①基本情報と建物情報の入力!$G$20), 0, D19/①基本情報と建物情報の入力!H41), "-"), "-")</f>
        <v>-</v>
      </c>
      <c r="GV19" s="24" t="str">
        <f>IF(A19&lt;=①基本情報と建物情報の入力!$G$20, IF(①基本情報と建物情報の入力!H41&gt;=3, IF(OR(G20=0,A19=①基本情報と建物情報の入力!$G$20), 0, D19/①基本情報と建物情報の入力!H41), "-"), "-")</f>
        <v>-</v>
      </c>
      <c r="GW19" s="23" t="str">
        <f>IF(A19&lt;=①基本情報と建物情報の入力!$G$20, IF(①基本情報と建物情報の入力!H41&gt;=1, IF(G19=0, 0, D19/①基本情報と建物情報の入力!H41), "-"), "-")</f>
        <v>-</v>
      </c>
      <c r="GX19" s="16" t="str">
        <f>IF(A19&lt;=①基本情報と建物情報の入力!$G$20, IF(①基本情報と建物情報の入力!H41&gt;=2, IF(G19=0, 0, D19/①基本情報と建物情報の入力!H41), "-"), "-")</f>
        <v>-</v>
      </c>
      <c r="GY19" s="24" t="str">
        <f>IF(A19&lt;=①基本情報と建物情報の入力!$G$20, IF(①基本情報と建物情報の入力!H41&gt;=3, IF(G19=0, 0, D19/①基本情報と建物情報の入力!H41), "-"), "-")</f>
        <v>-</v>
      </c>
      <c r="GZ19" s="23" t="str">
        <f>IF(A19&lt;=①基本情報と建物情報の入力!$G$20, IF(①基本情報と建物情報の入力!H41&gt;=1, 0, "-"), "-")</f>
        <v>-</v>
      </c>
      <c r="HA19" s="16" t="str">
        <f>IF(A19&lt;=①基本情報と建物情報の入力!$G$20, IF(①基本情報と建物情報の入力!H41&gt;=2, IF(OR(①基本情報と建物情報の入力!H41=1,A19&lt;&gt;1), 0, E19), "-"), "-")</f>
        <v>-</v>
      </c>
      <c r="HB19" s="24" t="str">
        <f>IF(A19&lt;=①基本情報と建物情報の入力!$G$20, IF(①基本情報と建物情報の入力!H41&gt;=3, IF(OR(①基本情報と建物情報の入力!H41=1,A19&lt;&gt;1), 0, E19), "-"), "-")</f>
        <v>-</v>
      </c>
      <c r="HC19" s="23" t="str">
        <f>IF(A19&lt;=①基本情報と建物情報の入力!$G$20, IF(①基本情報と建物情報の入力!H41&gt;=1, IF(OR(①基本情報と建物情報の入力!H41=1,A19&lt;&gt;1), 0, E19), "-"), "-")</f>
        <v>-</v>
      </c>
      <c r="HD19" s="16" t="str">
        <f>IF(A19&lt;=①基本情報と建物情報の入力!$G$20, IF(①基本情報と建物情報の入力!H41&gt;=2, 0, "-"), "-")</f>
        <v>-</v>
      </c>
      <c r="HE19" s="24" t="str">
        <f>IF(A19&lt;=①基本情報と建物情報の入力!$G$20, IF(①基本情報と建物情報の入力!H41&gt;=3, IF(OR(①基本情報と建物情報の入力!H41=1,A19&lt;&gt;1), 0, E19), "-"), "-")</f>
        <v>-</v>
      </c>
      <c r="HF19" s="23" t="str">
        <f>IF(A19&lt;=①基本情報と建物情報の入力!$G$20, IF(①基本情報と建物情報の入力!H41&gt;=1, IF(A19=1, E19*(D19/①基本情報と建物情報の入力!H41/20), 0), "-"), "-")</f>
        <v>-</v>
      </c>
      <c r="HG19" s="16" t="str">
        <f>IF(A19&lt;=①基本情報と建物情報の入力!$G$20, IF(①基本情報と建物情報の入力!H41&gt;=2, IF(A19=1, E19*(D19/①基本情報と建物情報の入力!H41/20), 0), "-"), "-")</f>
        <v>-</v>
      </c>
      <c r="HH19" s="24" t="str">
        <f>IF(A19&lt;=①基本情報と建物情報の入力!$G$20, IF(①基本情報と建物情報の入力!H41&gt;=3, IF(A19=1, E19*(D19/①基本情報と建物情報の入力!H41/20), 0), "-"), "-")</f>
        <v>-</v>
      </c>
      <c r="HI19" s="23" t="str">
        <f>IF(A19&lt;=①基本情報と建物情報の入力!$G$20, IF(①基本情報と建物情報の入力!H41&gt;=1, IF(A19=1, D19*(E19/①基本情報と建物情報の入力!H41/20), 0), "-"), "-")</f>
        <v>-</v>
      </c>
      <c r="HJ19" s="16" t="str">
        <f>IF(A19&lt;=①基本情報と建物情報の入力!$G$20, IF(①基本情報と建物情報の入力!H41&gt;=2, IF(A19=1, D19*(E19/①基本情報と建物情報の入力!H41/20), 0), "-"), "-")</f>
        <v>-</v>
      </c>
      <c r="HK19" s="24" t="str">
        <f>IF(A19&lt;=①基本情報と建物情報の入力!$G$20, IF(①基本情報と建物情報の入力!H41&gt;=3, IF(A19=1, D19*(E19/①基本情報と建物情報の入力!H41/20), 0), "-"), "-")</f>
        <v>-</v>
      </c>
      <c r="HL19" s="23" t="str">
        <f>IF(A19&lt;=①基本情報と建物情報の入力!$G$20, IF(①基本情報と建物情報の入力!H41&gt;=1, 0, "-"), "-")</f>
        <v>-</v>
      </c>
      <c r="HM19" s="16" t="str">
        <f>IF(A19&lt;=①基本情報と建物情報の入力!$G$20, IF(①基本情報と建物情報の入力!H41&gt;=2, IF(①基本情報と建物情報の入力!H41=1, 0, G19/D19), "-"), "-")</f>
        <v>-</v>
      </c>
      <c r="HN19" s="24" t="str">
        <f>IF(A19&lt;=①基本情報と建物情報の入力!$G$20, IF(①基本情報と建物情報の入力!H41&gt;=3, IF(①基本情報と建物情報の入力!H41=1, 0, G19/D19), "-"), "-")</f>
        <v>-</v>
      </c>
      <c r="HO19" s="23" t="str">
        <f>IF(A19&lt;=①基本情報と建物情報の入力!$G$20, IF(①基本情報と建物情報の入力!H41&gt;=1, IF(①基本情報と建物情報の入力!H41=1, 0, G19/D19), "-"), "-")</f>
        <v>-</v>
      </c>
      <c r="HP19" s="16" t="str">
        <f>IF(A19&lt;=①基本情報と建物情報の入力!$G$20, IF(①基本情報と建物情報の入力!H41&gt;=2, 0, "-"), "-")</f>
        <v>-</v>
      </c>
      <c r="HQ19" s="24" t="str">
        <f>IF(A19&lt;=①基本情報と建物情報の入力!$G$20, IF(①基本情報と建物情報の入力!H41&gt;=3, IF(①基本情報と建物情報の入力!H41=1, 0, G19/D19), "-"), "-")</f>
        <v>-</v>
      </c>
      <c r="HR19" s="23" t="str">
        <f>IF(A19&lt;=①基本情報と建物情報の入力!$G$20, IF(①基本情報と建物情報の入力!H41&gt;=1, (G19/D19)*(D19/①基本情報と建物情報の入力!H41/20), "-"), "-")</f>
        <v>-</v>
      </c>
      <c r="HS19" s="16" t="str">
        <f>IF(A19&lt;=①基本情報と建物情報の入力!$G$20, IF(①基本情報と建物情報の入力!H41&gt;=2, (G19/D19)*(D19/①基本情報と建物情報の入力!H41/20), "-"), "-")</f>
        <v>-</v>
      </c>
      <c r="HT19" s="24" t="str">
        <f>IF(A19&lt;=①基本情報と建物情報の入力!$G$20, IF(①基本情報と建物情報の入力!H41&gt;=3, (G19/D19)*(D19/①基本情報と建物情報の入力!H41/20), "-"), "-")</f>
        <v>-</v>
      </c>
      <c r="HU19" s="23" t="str">
        <f>IF(A19&lt;=①基本情報と建物情報の入力!$G$20, IF(①基本情報と建物情報の入力!H41&gt;=1, (D19/①基本情報と建物情報の入力!H41)*(G19/D19/20), "-"), "-")</f>
        <v>-</v>
      </c>
      <c r="HV19" s="16" t="str">
        <f>IF(A19&lt;=①基本情報と建物情報の入力!$G$20, IF(①基本情報と建物情報の入力!H41&gt;=2, (D19/①基本情報と建物情報の入力!H41)*(G19/D19/20), "-"), "-")</f>
        <v>-</v>
      </c>
      <c r="HW19" s="24" t="str">
        <f>IF(A19&lt;=①基本情報と建物情報の入力!$G$20, IF(①基本情報と建物情報の入力!H41&gt;=3, (D19/①基本情報と建物情報の入力!H41)*(G19/D19/20), "-"), "-")</f>
        <v>-</v>
      </c>
      <c r="HX19" s="69"/>
      <c r="HY19" s="16" t="str">
        <f>IF($A19&lt;=①基本情報と建物情報の入力!$G$20, IF(①基本情報と建物情報の入力!$H41&gt;=1, SUM(W19,CF19,Z19,BZ19,CC19,AD19,AG19,AJ19,AM19,AP19,AS19,AV19,AY19,BB19,BE19,BH19,BK19,BN19,BQ19,BT19,BW19),"-"),"-")</f>
        <v>-</v>
      </c>
      <c r="HZ19" s="16" t="str">
        <f>IF($A19&lt;=①基本情報と建物情報の入力!$G$20, IF(①基本情報と建物情報の入力!$H41&gt;=2, SUM(X19,CG19,AA19,CA19,CD19,AE19,AH19,AK19,AN19,AQ19,AT19,AW19,AZ19,BC19,BF19,BI19,BL19,BO19,BR19,BU19,BX19),"-"),"-")</f>
        <v>-</v>
      </c>
      <c r="IA19" s="16" t="str">
        <f>IF($A19&lt;=①基本情報と建物情報の入力!$G$20, IF(①基本情報と建物情報の入力!$H41&gt;=3, SUM(Y19,CH19,AB19,CB19,CE19,AF19,AI19,AL19,AO19,AR19,AU19,AX19,BA19,BD19,BG19,BJ19,BM19,BP19,BS19,BV19,BY19),"-"),"-")</f>
        <v>-</v>
      </c>
      <c r="IB19" s="69"/>
      <c r="IC19" s="16" t="str">
        <f>IF($A19&lt;=①基本情報と建物情報の入力!$G$20, ①基本情報と建物情報の入力!H$62, "-")</f>
        <v>-</v>
      </c>
      <c r="ID19" s="16" t="str">
        <f>IF(A19&lt;=①基本情報と建物情報の入力!$G$20, ①基本情報と建物情報の入力!$H$66/(2*(0.09-0.15)*①基本情報と建物情報の入力!$H$66+1),"-")</f>
        <v>-</v>
      </c>
      <c r="IE19" s="16" t="str">
        <f>IF($A19&lt;=①基本情報と建物情報の入力!$G$20, ①基本情報と建物情報の入力!H$64, "-")</f>
        <v>-</v>
      </c>
      <c r="IF19" s="16" t="str">
        <f>IF($A19&lt;=①基本情報と建物情報の入力!$G$20, ①基本情報と建物情報の入力!H$63, "-")</f>
        <v>-</v>
      </c>
      <c r="IG19" s="16" t="str">
        <f>IF($A19&lt;=①基本情報と建物情報の入力!$G$20, ①基本情報と建物情報の入力!H$66, "-")</f>
        <v>-</v>
      </c>
      <c r="IH19" s="16" t="str">
        <f>IF($A19&lt;=①基本情報と建物情報の入力!$G$20, ①基本情報と建物情報の入力!H$61, "-")</f>
        <v>-</v>
      </c>
      <c r="II19" s="16" t="str">
        <f>IF($A19&lt;=①基本情報と建物情報の入力!$G$20, ①基本情報と建物情報の入力!H$65, "-")</f>
        <v>-</v>
      </c>
      <c r="IJ19" s="16" t="str">
        <f>IF($A19&lt;=①基本情報と建物情報の入力!$G$20, ①基本情報と建物情報の入力!H$67, "-")</f>
        <v>-</v>
      </c>
      <c r="IK19" s="24" t="str">
        <f>IF($A19&lt;=①基本情報と建物情報の入力!$G$20, 4.65, "-")</f>
        <v>-</v>
      </c>
      <c r="IL19" s="69"/>
      <c r="IM19" s="23" t="str">
        <f t="array" ref="IM19">IF($A19&lt;=①基本情報と建物情報の入力!$G$20,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9" s="16" t="str">
        <f t="array" ref="IN19">IF($A19&lt;=①基本情報と建物情報の入力!$G$20,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9" s="16" t="str">
        <f t="array" ref="IO19">IF($A19&lt;=①基本情報と建物情報の入力!$G$20,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9" s="16" t="str">
        <f>IF($A19&lt;=①基本情報と建物情報の入力!$G$20,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9" s="16" t="str">
        <f t="array" ref="IQ19">IF($A19&lt;=①基本情報と建物情報の入力!$G$20,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9" s="16" t="str">
        <f t="array" ref="IR19">IF($A19&lt;=①基本情報と建物情報の入力!$G$20,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9" s="16" t="str">
        <f t="array" ref="IS19">IF($A19&lt;=①基本情報と建物情報の入力!$G$20,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9" s="16" t="str">
        <f t="array" ref="IT19">IF($A19&lt;=①基本情報と建物情報の入力!$G$20,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9" s="16" t="str">
        <f t="array" ref="IU19">IF($A19&lt;=①基本情報と建物情報の入力!$G$20,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9" s="16" t="str">
        <f t="array" ref="IV19">IF($A19&lt;=①基本情報と建物情報の入力!$G$20,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9" s="24" t="str">
        <f t="array" ref="IW19">IF($A19&lt;=①基本情報と建物情報の入力!$G$20,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9" s="69"/>
      <c r="IY19" s="23" t="str">
        <f>IF($A19&lt;=①基本情報と建物情報の入力!$G$20, 温度差係数!$A$10, "-")</f>
        <v>-</v>
      </c>
      <c r="IZ19" s="16" t="str">
        <f>IF($A19&lt;=①基本情報と建物情報の入力!$G$20,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9" s="16" t="str">
        <f>IF($A19&lt;=①基本情報と建物情報の入力!$G$20, 温度差係数!$B$10, "-")</f>
        <v>-</v>
      </c>
      <c r="JB19" s="24" t="str">
        <f>IF($A19&lt;=①基本情報と建物情報の入力!$G$20, INDEX(温度差係数!$C$10:$J$10, 0, MATCH(①基本情報と建物情報の入力!$G$13, 温度差係数!$C$9:$J$9, 0)), "-")</f>
        <v>-</v>
      </c>
      <c r="JC19" s="69"/>
      <c r="JD19" s="23" t="str">
        <f>IF($A19&lt;=①基本情報と建物情報の入力!$G$20, IF(①基本情報と建物情報の入力!$H41&gt;=1, W19*$IY19*$IC19,"-"),"-")</f>
        <v>-</v>
      </c>
      <c r="JE19" s="16" t="str">
        <f>IF($A19&lt;=①基本情報と建物情報の入力!$G$20, IF(①基本情報と建物情報の入力!$H41&gt;=2, X19*$IY19*$IC19,"-"),"-")</f>
        <v>-</v>
      </c>
      <c r="JF19" s="24" t="str">
        <f>IF($A19&lt;=①基本情報と建物情報の入力!$G$20, IF(①基本情報と建物情報の入力!$H41&gt;=3, Y19*$IY19*$IC19,"-"),"-")</f>
        <v>-</v>
      </c>
      <c r="JG19" s="23" t="str">
        <f>IF($A19&lt;=①基本情報と建物情報の入力!$G$20, IF(①基本情報と建物情報の入力!$H41&gt;=1, CF19*$JB19*$ID19,"-"),"-")</f>
        <v>-</v>
      </c>
      <c r="JH19" s="16" t="str">
        <f>IF($A19&lt;=①基本情報と建物情報の入力!$G$20, IF(①基本情報と建物情報の入力!$H41&gt;=2, CG19*$JB19*$ID19,"-"),"-")</f>
        <v>-</v>
      </c>
      <c r="JI19" s="24" t="str">
        <f>IF($A19&lt;=①基本情報と建物情報の入力!$G$20, IF(①基本情報と建物情報の入力!$H41&gt;=3, CH19*$JB19*$ID19,"-"),"-")</f>
        <v>-</v>
      </c>
      <c r="JJ19" s="23" t="str">
        <f>IF($A19&lt;=①基本情報と建物情報の入力!$G$20, IF(①基本情報と建物情報の入力!$H41&gt;=1, ((BB19+BE19+BK19)*$IY19+BH19*$IZ19)*$IH19,"-"),"-")</f>
        <v>-</v>
      </c>
      <c r="JK19" s="16" t="str">
        <f>IF($A19&lt;=①基本情報と建物情報の入力!$G$20, IF(①基本情報と建物情報の入力!$H41&gt;=2, ((BC19+BF19+BL19)*$IY19+BI19*$IZ19)*$IH19,"-"),"-")</f>
        <v>-</v>
      </c>
      <c r="JL19" s="24" t="str">
        <f>IF($A19&lt;=①基本情報と建物情報の入力!$G$20, IF(①基本情報と建物情報の入力!$H41&gt;=3, ((BD19+BG19+BM19)*$IY19+BJ19*$IZ19)*$IH19,"-"),"-")</f>
        <v>-</v>
      </c>
      <c r="JM19" s="23" t="str">
        <f>IF($A19&lt;=①基本情報と建物情報の入力!$G$20, IF(①基本情報と建物情報の入力!$H41&gt;=1, (BN19+BQ19+BT19+BW19)*$JB19*$II19,"-"),"-")</f>
        <v>-</v>
      </c>
      <c r="JN19" s="16" t="str">
        <f>IF($A19&lt;=①基本情報と建物情報の入力!$G$20, IF(①基本情報と建物情報の入力!$H41&gt;=2, (BO19+BR19+BU19+BX19)*$JB19*$II19,"-"),"-")</f>
        <v>-</v>
      </c>
      <c r="JO19" s="24" t="str">
        <f>IF($A19&lt;=①基本情報と建物情報の入力!$G$20, IF(①基本情報と建物情報の入力!$H41&gt;=3, (BP19+BS19+BV19+BY19)*$JB19*$II19,"-"),"-")</f>
        <v>-</v>
      </c>
      <c r="JP19" s="23" t="str">
        <f>IF($A19&lt;=①基本情報と建物情報の入力!$G$20, IF(①基本情報と建物情報の入力!$H41&gt;=1, ((AD19+AG19+AM19)*$IY19+AJ19*$IZ19)*$IJ19,"-"),"-")</f>
        <v>-</v>
      </c>
      <c r="JQ19" s="16" t="str">
        <f>IF($A19&lt;=①基本情報と建物情報の入力!$G$20, IF(①基本情報と建物情報の入力!$H41&gt;=2, ((AE19+AH19+AN19)*$IY19+AK19*$IZ19)*$IJ19,"-"),"-")</f>
        <v>-</v>
      </c>
      <c r="JR19" s="24" t="str">
        <f>IF($A19&lt;=①基本情報と建物情報の入力!$G$20, IF(①基本情報と建物情報の入力!$H41&gt;=3, ((AF19+AI19+AO19)*$IY19+AL19*$IZ19)*$IJ19,"-"),"-")</f>
        <v>-</v>
      </c>
      <c r="JS19" s="23" t="str">
        <f>IF($A19&lt;=①基本情報と建物情報の入力!$G$20, IF(①基本情報と建物情報の入力!$H41&gt;=1, ((AP19+AS19+AY19)*IY19+AV19*$IZ19)*$IK19,"-"),"-")</f>
        <v>-</v>
      </c>
      <c r="JT19" s="16" t="str">
        <f>IF($A19&lt;=①基本情報と建物情報の入力!$G$20, IF(①基本情報と建物情報の入力!$H41&gt;=2, ((AQ19+AT19+AZ19)*IY19+AW19*$IZ19)*$IK19,"-"),"-")</f>
        <v>-</v>
      </c>
      <c r="JU19" s="24" t="str">
        <f>IF($A19&lt;=①基本情報と建物情報の入力!$G$20, IF(①基本情報と建物情報の入力!$H41&gt;=3, ((AR19+AU19+BA19)*IY19+AX19*$IZ19)*$IK19,"-"),"-")</f>
        <v>-</v>
      </c>
      <c r="JV19" s="23" t="str">
        <f>IF($A19&lt;=①基本情報と建物情報の入力!$G$20, IF(①基本情報と建物情報の入力!$H41&gt;=1, BZ19*$JB19*$IG19,"-"),"-")</f>
        <v>-</v>
      </c>
      <c r="JW19" s="16" t="str">
        <f>IF($A19&lt;=①基本情報と建物情報の入力!$G$20, IF(①基本情報と建物情報の入力!$H41&gt;=2, CA19*$JB19*$IG19,"-"),"-")</f>
        <v>-</v>
      </c>
      <c r="JX19" s="24" t="str">
        <f>IF($A19&lt;=①基本情報と建物情報の入力!$G$20, IF(①基本情報と建物情報の入力!$H41&gt;=3, CB19*$IG19*$JB19,"-"),"-")</f>
        <v>-</v>
      </c>
      <c r="JY19" s="23" t="str">
        <f>IF($A19&lt;=①基本情報と建物情報の入力!$G$20, IF(①基本情報と建物情報の入力!$H41&gt;=1, CC19*$JA19*$IF19,"-"),"-")</f>
        <v>-</v>
      </c>
      <c r="JZ19" s="16" t="str">
        <f>IF($A19&lt;=①基本情報と建物情報の入力!$G$20, IF(①基本情報と建物情報の入力!$H41&gt;=2, CD19*$JA19*$IF19,"-"),"-")</f>
        <v>-</v>
      </c>
      <c r="KA19" s="24" t="str">
        <f>IF($A19&lt;=①基本情報と建物情報の入力!$G$20, IF(①基本情報と建物情報の入力!$H41&gt;=3, CE19*$JA19*$IF19,"-"),"-")</f>
        <v>-</v>
      </c>
      <c r="KB19" s="23" t="str">
        <f>IF($A19&lt;=①基本情報と建物情報の入力!$G$20, IF(①基本情報と建物情報の入力!$H41&gt;=1, Z19*$IY19*$IE19,"-"),"-")</f>
        <v>-</v>
      </c>
      <c r="KC19" s="16" t="str">
        <f>IF($A19&lt;=①基本情報と建物情報の入力!$G$20, IF(①基本情報と建物情報の入力!$H41&gt;=2, AA19*$IY19*$IE19,"-"),"-")</f>
        <v>-</v>
      </c>
      <c r="KD19" s="24" t="str">
        <f>IF($A19&lt;=①基本情報と建物情報の入力!$G$20, IF(①基本情報と建物情報の入力!$H41&gt;=3, AB19*$IY19*$IE19,"-"),"-")</f>
        <v>-</v>
      </c>
      <c r="KE19" s="69"/>
      <c r="KF19" s="23" t="str">
        <f>IF($A19&lt;=①基本情報と建物情報の入力!$G$20, IF(①基本情報と建物情報の入力!$H41&gt;=1, (CJ19+CM19+CP19+CS19)*$IY19*$IM19,"-"),"-")</f>
        <v>-</v>
      </c>
      <c r="KG19" s="16" t="str">
        <f>IF($A19&lt;=①基本情報と建物情報の入力!$G$20, IF(①基本情報と建物情報の入力!$H41&gt;=2, (CK19+CN19+CQ19+CT19)*$IY19*$IM19,"-"),"-")</f>
        <v>-</v>
      </c>
      <c r="KH19" s="24" t="str">
        <f>IF($A19&lt;=①基本情報と建物情報の入力!$G$20, IF(①基本情報と建物情報の入力!$H41&gt;=3, (CL19+CO19+CR19+CU19)*$IY19*$IM19,"-"),"-")</f>
        <v>-</v>
      </c>
      <c r="KI19" s="23" t="str">
        <f>IF($A19&lt;=①基本情報と建物情報の入力!$G$20, IF(①基本情報と建物情報の入力!$H41&gt;=1, (CV19+CY19)*$IY19*$IN19/2,"-"),"-")</f>
        <v>-</v>
      </c>
      <c r="KJ19" s="16" t="str">
        <f>IF($A19&lt;=①基本情報と建物情報の入力!$G$20, IF(①基本情報と建物情報の入力!$H41&gt;=2, (CW19+CZ19)*$IY19*$IN19/2,"-"),"-")</f>
        <v>-</v>
      </c>
      <c r="KK19" s="24" t="str">
        <f>IF($A19&lt;=①基本情報と建物情報の入力!$G$20, IF(①基本情報と建物情報の入力!$H41&gt;=3, (CX19+DA19)*$IY19*$IN19/2,"-"),"-")</f>
        <v>-</v>
      </c>
      <c r="KL19" s="23" t="str">
        <f>IF($A19&lt;=①基本情報と建物情報の入力!$G$20, IF(①基本情報と建物情報の入力!$H41&gt;=1, (DB19+DE19)*$IY19*$IO19/2 + (DH19+DK19)*$IY19*$IO19,"-"),"-")</f>
        <v>-</v>
      </c>
      <c r="KM19" s="16" t="str">
        <f>IF($A19&lt;=①基本情報と建物情報の入力!$G$20, IF(①基本情報と建物情報の入力!$H41&gt;=2, (DC19+DF19)*$IY19*$IO19/2 + (DI19+DL19)*$IY19*$IO19,"-"),"-")</f>
        <v>-</v>
      </c>
      <c r="KN19" s="24" t="str">
        <f>IF($A19&lt;=①基本情報と建物情報の入力!$G$20, IF(①基本情報と建物情報の入力!$H41&gt;=3, (DD19+DG19)*$IY19*$IO19/2 + (DJ19+DM19)*$IY19*$IO19,"-"),"-")</f>
        <v>-</v>
      </c>
      <c r="KO19" s="23" t="str">
        <f>IF($A19&lt;=①基本情報と建物情報の入力!$G$20, IF(①基本情報と建物情報の入力!$H41&gt;=1, ((DN19+DW19)*$IY19 + DQ19*($IY19/2+$IZ19/2) + DT19*($IZ19/2+$IY19/2))*$IP19,"-"),"-")</f>
        <v>-</v>
      </c>
      <c r="KP19" s="16" t="str">
        <f>IF($A19&lt;=①基本情報と建物情報の入力!$G$20, IF(①基本情報と建物情報の入力!$H41&gt;=2, ((DO19+DX19)*$IY19 + DR19*($IY19/2+$IZ19/2) + DU19*($IZ19/2+$IY19/2))*$IP19,"-"),"-")</f>
        <v>-</v>
      </c>
      <c r="KQ19" s="24" t="str">
        <f>IF($A19&lt;=①基本情報と建物情報の入力!$G$20, IF(①基本情報と建物情報の入力!$H41&gt;=3, ((DP19+DY19)*$IY19 + DS19*($IY19/2+$IZ19/2) + DV19*($IZ19/2+$IY19/2))*$IP19,"-"),"-")</f>
        <v>-</v>
      </c>
      <c r="KR19" s="23" t="str">
        <f>IF($A19&lt;=①基本情報と建物情報の入力!$G$20, IF(①基本情報と建物情報の入力!$H41&gt;=1, ((DZ19+EC19)*$IY19+(EF19+EI19)*$IZ19)*$IQ19/2 + ((EL19+EO19+EU19)*$IY19+ER19*$IZ19)*$IQ19,"-"),"-")</f>
        <v>-</v>
      </c>
      <c r="KS19" s="16" t="str">
        <f>IF($A19&lt;=①基本情報と建物情報の入力!$G$20, IF(①基本情報と建物情報の入力!$H41&gt;=2, ((EA19+ED19)*$IY19+(EG19+EJ19)*$IZ19)*$IQ19/2 + ((EM19+EP19+EV19)*$IY19+ES19*$IZ19)*$IQ19,"-"),"-")</f>
        <v>-</v>
      </c>
      <c r="KT19" s="24" t="str">
        <f>IF($A19&lt;=①基本情報と建物情報の入力!$G$20, IF(①基本情報と建物情報の入力!$H41&gt;=3, ((EB19+EE19)*$IY19+(EH19+EK19)*$IZ19)*$IQ19/2 + ((EN19+EQ19+EW19)*$IY19+ET19*$IZ19)*$IQ19,"-"),"-")</f>
        <v>-</v>
      </c>
      <c r="KU19" s="23" t="str">
        <f>IF($A19&lt;=①基本情報と建物情報の入力!$G$20, IF(①基本情報と建物情報の入力!$H41&gt;=1, ((EX19+FA19+FD19+FG19+FP19+FS19)*$IY19 + (FJ19+FM19)*$IZ19)*$IR19/2,"-"),"-")</f>
        <v>-</v>
      </c>
      <c r="KV19" s="16" t="str">
        <f>IF($A19&lt;=①基本情報と建物情報の入力!$G$20, IF(①基本情報と建物情報の入力!$H41&gt;=2, ((EY19+FB19+FE19+FH19+FQ19+FT19)*$IY19 + (FK19+FN19)*$IZ19)*$IR19/2,"-"),"-")</f>
        <v>-</v>
      </c>
      <c r="KW19" s="24" t="str">
        <f>IF($A19&lt;=①基本情報と建物情報の入力!$G$20, IF(①基本情報と建物情報の入力!$H41&gt;=3, ((EZ19+FC19+FF19+FI19+FR19+FU19)*$IY19 + (FL19+FO19)*$IZ19)*$IR19/2,"-"),"-")</f>
        <v>-</v>
      </c>
      <c r="KX19" s="23" t="str">
        <f>IF($A19&lt;=①基本情報と建物情報の入力!$G$20, IF(①基本情報と建物情報の入力!$H41&gt;=1, ((FV19+FY19+GE19)*$IY19 + GB19*$IZ19)*$IS19,"-"),"-")</f>
        <v>-</v>
      </c>
      <c r="KY19" s="16" t="str">
        <f>IF($A19&lt;=①基本情報と建物情報の入力!$G$20, IF(①基本情報と建物情報の入力!$H41&gt;=2, ((FW19+FZ19+GF19)*$IY19 + GC19*$IZ19)*$IS19,"-"),"-")</f>
        <v>-</v>
      </c>
      <c r="KZ19" s="24" t="str">
        <f>IF($A19&lt;=①基本情報と建物情報の入力!$G$20, IF(①基本情報と建物情報の入力!$H41&gt;=3, ((FX19+GA19+GG19)*$IY19 + GD19*$IZ19)*$IS19,"-"),"-")</f>
        <v>-</v>
      </c>
      <c r="LA19" s="23" t="str">
        <f>IF($A19&lt;=①基本情報と建物情報の入力!$G$20, IF(①基本情報と建物情報の入力!$H41&gt;=1, (GH19+GK19+GN19+GQ19)*$IY19*$IT19,"-"),"-")</f>
        <v>-</v>
      </c>
      <c r="LB19" s="16" t="str">
        <f>IF($A19&lt;=①基本情報と建物情報の入力!$G$20, IF(①基本情報と建物情報の入力!$H41&gt;=2, (GI19+GL19+GO19+GR19)*$IY19*$IT19,"-"),"-")</f>
        <v>-</v>
      </c>
      <c r="LC19" s="24" t="str">
        <f>IF($A19&lt;=①基本情報と建物情報の入力!$G$20, IF(①基本情報と建物情報の入力!$H41&gt;=3, (GJ19+GM19+GP19+GS19)*$IY19*$IT19,"-"),"-")</f>
        <v>-</v>
      </c>
      <c r="LD19" s="23" t="str">
        <f>IF($A19&lt;=①基本情報と建物情報の入力!$G$20, IF(①基本情報と建物情報の入力!$H41&gt;=1, (GT19+GW19)*$IY19*$IU19/2,"-"),"-")</f>
        <v>-</v>
      </c>
      <c r="LE19" s="16" t="str">
        <f>IF($A19&lt;=①基本情報と建物情報の入力!$G$20, IF(①基本情報と建物情報の入力!$H41&gt;=2, (GU19+GX19)*$IY19*$IU19/2,"-"),"-")</f>
        <v>-</v>
      </c>
      <c r="LF19" s="24" t="str">
        <f>IF($A19&lt;=①基本情報と建物情報の入力!$G$20, IF(①基本情報と建物情報の入力!$H41&gt;=3, (GV19+GY19)*$IY19*$IU19/2,"-"),"-")</f>
        <v>-</v>
      </c>
      <c r="LG19" s="23" t="str">
        <f>IF($A19&lt;=①基本情報と建物情報の入力!$G$20, IF(①基本情報と建物情報の入力!$H41&gt;=1, (GZ19+HC19)*$JA19*$IV19/2 + (HF19+HI19)*$JA19*$IV19,"-"),"-")</f>
        <v>-</v>
      </c>
      <c r="LH19" s="16" t="str">
        <f>IF($A19&lt;=①基本情報と建物情報の入力!$G$20, IF(①基本情報と建物情報の入力!$H41&gt;=2, (HA19+HD19)*$JA19*$IV19/2 + (HG19+HJ19)*$JA19*$IV19,"-"),"-")</f>
        <v>-</v>
      </c>
      <c r="LI19" s="24" t="str">
        <f>IF($A19&lt;=①基本情報と建物情報の入力!$G$20, IF(①基本情報と建物情報の入力!$H41&gt;=3, (HB19+HE19)*$JA19*$IV19/2 + (HH19+HK19)*$JA19*$IV19,"-"),"-")</f>
        <v>-</v>
      </c>
      <c r="LJ19" s="23" t="str">
        <f>IF($A19&lt;=①基本情報と建物情報の入力!$G$20, IF(①基本情報と建物情報の入力!$H41&gt;=1, (HL19+HO19)*$IY19*$IW19/2 + (HR19+HU19)*$IY19*$IW19,"-"),"-")</f>
        <v>-</v>
      </c>
      <c r="LK19" s="16" t="str">
        <f>IF($A19&lt;=①基本情報と建物情報の入力!$G$20, IF(①基本情報と建物情報の入力!$H41&gt;=2, (HM19+HP19)*$IY19*$IW19/2 + (HS19+HV19)*$IY19*$IW19,"-"),"-")</f>
        <v>-</v>
      </c>
      <c r="LL19" s="24" t="str">
        <f>IF($A19&lt;=①基本情報と建物情報の入力!$G$20, IF(①基本情報と建物情報の入力!$H41&gt;=3, (HN19+HQ19)*$IY19*$IW19/2 + (HT19+HW19)*$IY19*$IW19,"-"),"-")</f>
        <v>-</v>
      </c>
      <c r="LM19" s="69"/>
      <c r="LN19" s="23" t="str">
        <f>IF($A19&lt;=①基本情報と建物情報の入力!$G$20, IF(①基本情報と建物情報の入力!$H41&gt;=1, SUM(JJ19,JD19,JY19,KB19,JM19,JV19,JG19,JP19,JS19)+SUM(KO19,KF19,LA19,KR19,KL19,KU19,LJ19,KI19,LD19,KX19,LG19),"-"),"-")</f>
        <v>-</v>
      </c>
      <c r="LO19" s="16" t="str">
        <f>IF($A19&lt;=①基本情報と建物情報の入力!$G$20, IF(①基本情報と建物情報の入力!$H41&gt;=2, SUM(JK19,JE19,JZ19,KC19,JN19,JW19,JH19,JQ19,JT19)+SUM(KP19,KG19,LB19,KS19,KM19,KV19,LK19,KJ19,LE19,KY19,LH19),"-"),"-")</f>
        <v>-</v>
      </c>
      <c r="LP19" s="24" t="str">
        <f>IF($A19&lt;=①基本情報と建物情報の入力!$G$20, IF(①基本情報と建物情報の入力!$H41&gt;=3, SUM(JL19,JF19,KA19,KD19,JO19,JX19,JI19,JR19,JU19)+SUM(KQ19,KH19,LC19,KT19,KN19,KW19,LL19,KK19,LF19,KZ19,LI19),"-"),"-")</f>
        <v>-</v>
      </c>
      <c r="LQ19" s="16" t="str">
        <f>IF($A19&lt;=①基本情報と建物情報の入力!$G$20, IF(①基本情報と建物情報の入力!$H41&gt;=1, ROUNDUP(LN19/HY19, 2),"-"),"-")</f>
        <v>-</v>
      </c>
      <c r="LR19" s="16" t="str">
        <f>IF($A19&lt;=①基本情報と建物情報の入力!$G$20, IF(①基本情報と建物情報の入力!$H41&gt;=2, ROUNDUP(LO19/HZ19, 2),"-"),"-")</f>
        <v>-</v>
      </c>
      <c r="LS19" s="16" t="str">
        <f>IF($A19&lt;=①基本情報と建物情報の入力!$G$20, IF(①基本情報と建物情報の入力!$H41&gt;=3, ROUNDUP(LP19/IA19, 2),"-"),"-")</f>
        <v>-</v>
      </c>
      <c r="LT19" s="69"/>
      <c r="LU19" s="16" t="str">
        <f>IF($A19&lt;=①基本情報と建物情報の入力!$G$20, 0.51,"-")</f>
        <v>-</v>
      </c>
      <c r="LV19" s="16" t="str">
        <f>IF($A19&lt;=①基本情報と建物情報の入力!$G$20, IF(①基本情報と建物情報の入力!$H41&gt;=1, ①基本情報と建物情報の入力!$H$68,"-"),"-")</f>
        <v>-</v>
      </c>
      <c r="LW19" s="69"/>
      <c r="LX19" s="223" t="str">
        <f>IF($A19&lt;=①基本情報と建物情報の入力!$G$20, 0.034*1*IC19, "-")</f>
        <v>-</v>
      </c>
      <c r="LY19" s="219" t="str">
        <f>IF($A19&lt;=①基本情報と建物情報の入力!$G$20, 0.034*1*IH19, "-")</f>
        <v>-</v>
      </c>
      <c r="LZ19" s="219" t="str">
        <f>IF($A19&lt;=①基本情報と建物情報の入力!$G$20, IF(①基本情報と建物情報の入力!$H41&gt;=1, $LU19*$LV19,"-"),"-")</f>
        <v>-</v>
      </c>
      <c r="MA19" s="219" t="str">
        <f>IF($A19&lt;=①基本情報と建物情報の入力!$G$20, IF(①基本情報と建物情報の入力!$H41&gt;=1, $LU19*$LV19,"-"),"-")</f>
        <v>-</v>
      </c>
      <c r="MB19" s="219" t="str">
        <f>IF($A19&lt;=①基本情報と建物情報の入力!$G$20, IF(①基本情報と建物情報の入力!$H41&gt;=1, $LU19*$LV19,"-"),"-")</f>
        <v>-</v>
      </c>
      <c r="MC19" s="219" t="str">
        <f>IF($A19&lt;=①基本情報と建物情報の入力!$G$20, IF(①基本情報と建物情報の入力!$H41&gt;=1, $LU19*$LV19,"-"),"-")</f>
        <v>-</v>
      </c>
      <c r="MD19" s="219" t="str">
        <f>IF($A19&lt;=①基本情報と建物情報の入力!$G$20, 0.034*1*IK19, "-")</f>
        <v>-</v>
      </c>
      <c r="ME19" s="219" t="str">
        <f>IF($A19&lt;=①基本情報と建物情報の入力!$G$20, 0.034*1*IE19, "-")</f>
        <v>-</v>
      </c>
      <c r="MF19" s="69"/>
      <c r="MG19" s="219" t="str">
        <f>IF($A19&lt;=①基本情報と建物情報の入力!$G$20, 0.034*1*IM19, "-")</f>
        <v>-</v>
      </c>
      <c r="MH19" s="219" t="str">
        <f>IF($A19&lt;=①基本情報と建物情報の入力!$G$20, 0.034*1*IN19, "-")</f>
        <v>-</v>
      </c>
      <c r="MI19" s="219" t="str">
        <f>IF($A19&lt;=①基本情報と建物情報の入力!$G$20, 0.034*1*IO19, "-")</f>
        <v>-</v>
      </c>
      <c r="MJ19" s="219" t="str">
        <f>IF($A19&lt;=①基本情報と建物情報の入力!$G$20, 0.034*1*IP19, "-")</f>
        <v>-</v>
      </c>
      <c r="MK19" s="219" t="str">
        <f>IF($A19&lt;=①基本情報と建物情報の入力!$G$20, 0.034*1*IQ19, "-")</f>
        <v>-</v>
      </c>
      <c r="ML19" s="219" t="str">
        <f>IF($A19&lt;=①基本情報と建物情報の入力!$G$20, 0.034*1*IR19, "-")</f>
        <v>-</v>
      </c>
      <c r="MM19" s="219" t="str">
        <f>IF($A19&lt;=①基本情報と建物情報の入力!$G$20, 0.034*1*IS19, "-")</f>
        <v>-</v>
      </c>
      <c r="MN19" s="219" t="str">
        <f>IF($A19&lt;=①基本情報と建物情報の入力!$G$20, 0.034*1*IT19, "-")</f>
        <v>-</v>
      </c>
      <c r="MO19" s="219" t="str">
        <f>IF($A19&lt;=①基本情報と建物情報の入力!$G$20, 0.034*1*IU19, "-")</f>
        <v>-</v>
      </c>
      <c r="MP19" s="219" t="str">
        <f>IF($A19&lt;=①基本情報と建物情報の入力!$G$20, 0.034*1*IV19, "-")</f>
        <v>-</v>
      </c>
      <c r="MQ19" s="224" t="str">
        <f>IF($A19&lt;=①基本情報と建物情報の入力!$G$20, 0.034*1*IW19, "-")</f>
        <v>-</v>
      </c>
      <c r="MR19" s="69"/>
      <c r="MS19" s="71" t="str">
        <f>IF($A19&lt;=①基本情報と建物情報の入力!$G$20, INDEX(方位係数!$B$7:$H$16, MATCH(MS$4, 方位係数!$A$7:$A$16,0), MATCH(①基本情報と建物情報の入力!$G$13, 方位係数!$B$6:$I$6,0)),"-")</f>
        <v>-</v>
      </c>
      <c r="MT19" s="71" t="str">
        <f>IF($A19&lt;=①基本情報と建物情報の入力!$G$20, INDEX(方位係数!$B$7:$H$16, MATCH(MT$4, 方位係数!$A$7:$A$16,0), MATCH(①基本情報と建物情報の入力!$G$13, 方位係数!$B$6:$I$6,0)),"-")</f>
        <v>-</v>
      </c>
      <c r="MU19" s="71" t="str">
        <f>IF($A19&lt;=①基本情報と建物情報の入力!$G$20, INDEX(方位係数!$B$7:$H$16, MATCH(MU$4, 方位係数!$A$7:$A$16,0), MATCH(①基本情報と建物情報の入力!$G$13, 方位係数!$B$6:$I$6,0)),"-")</f>
        <v>-</v>
      </c>
      <c r="MV19" s="71" t="str">
        <f>IF($A19&lt;=①基本情報と建物情報の入力!$G$20, INDEX(方位係数!$B$7:$H$16, MATCH(MV$4, 方位係数!$A$7:$A$16,0), MATCH(①基本情報と建物情報の入力!$G$13, 方位係数!$B$6:$I$6,0)),"-")</f>
        <v>-</v>
      </c>
      <c r="MW19" s="71" t="str">
        <f>IF($A19&lt;=①基本情報と建物情報の入力!$G$20, INDEX(方位係数!$B$7:$H$16, MATCH(MW$4, 方位係数!$A$7:$A$16,0), MATCH(①基本情報と建物情報の入力!$G$13, 方位係数!$B$6:$I$6,0)),"-")</f>
        <v>-</v>
      </c>
      <c r="MX19" s="71" t="str">
        <f>IF($A19&lt;=①基本情報と建物情報の入力!$G$20, INDEX(方位係数!$B$7:$H$16, MATCH(MX$4, 方位係数!$A$7:$A$16,0), MATCH(①基本情報と建物情報の入力!$G$13, 方位係数!$B$6:$I$6,0)),"-")</f>
        <v>-</v>
      </c>
      <c r="MY19" s="69"/>
      <c r="MZ19" s="23" t="str">
        <f>IF($A19&lt;=①基本情報と建物情報の入力!$G$20, IF(①基本情報と建物情報の入力!$H41&gt;=1, W19*$MW19*$LX19,"-"),"-")</f>
        <v>-</v>
      </c>
      <c r="NA19" s="16" t="str">
        <f>IF($A19&lt;=①基本情報と建物情報の入力!$G$20, IF(①基本情報と建物情報の入力!$H41&gt;=2, X19*$MW19*$LX19,"-"),"-")</f>
        <v>-</v>
      </c>
      <c r="NB19" s="24" t="str">
        <f>IF($A19&lt;=①基本情報と建物情報の入力!$G$20, IF(①基本情報と建物情報の入力!$H41&gt;=3, Y19*$MW19*$LX19,"-"),"-")</f>
        <v>-</v>
      </c>
      <c r="NC19" s="23" t="str">
        <f>IF($A19&lt;=①基本情報と建物情報の入力!$G$20, IF(①基本情報と建物情報の入力!$H41&gt;=1, (BB19*$MS19+BE19*$MT19+BH19*$MU19+BK19*$MV19)*$LY19,"-"),"-")</f>
        <v>-</v>
      </c>
      <c r="ND19" s="16" t="str">
        <f>IF($A19&lt;=①基本情報と建物情報の入力!$G$20, IF(①基本情報と建物情報の入力!$H41&gt;=2, (BC19*$MS19+BF19*$MT19+BI19*$MU19+BL19*$MV19)*$LY19,"-"),"-")</f>
        <v>-</v>
      </c>
      <c r="NE19" s="24" t="str">
        <f>IF($A19&lt;=①基本情報と建物情報の入力!$G$20, IF(①基本情報と建物情報の入力!$H41&gt;=3, (BD19*$MS19+BG19*$MT19+BJ19*$MU19+BM19*$MV19)*$LY19,"-"),"-")</f>
        <v>-</v>
      </c>
      <c r="NF19" s="23" t="str">
        <f>IF($A19&lt;=①基本情報と建物情報の入力!$G$20, IF(①基本情報と建物情報の入力!$H41&gt;=1, AD19*$MS19*$LZ19+AG19*$MT19*$MA19+AJ19*$MU19*$MB19+AM19*$MV19*$MC19,"-"),"-")</f>
        <v>-</v>
      </c>
      <c r="NG19" s="16" t="str">
        <f>IF($A19&lt;=①基本情報と建物情報の入力!$G$20, IF(①基本情報と建物情報の入力!$H41&gt;=2, AE19*$MS19*$LZ19+AH19*$MT19*$MA19+AK19*$MU19*$MB19+AN19*$MV19*$MC19,"-"),"-")</f>
        <v>-</v>
      </c>
      <c r="NH19" s="24" t="str">
        <f>IF($A19&lt;=①基本情報と建物情報の入力!$G$20, IF(①基本情報と建物情報の入力!$H41&gt;=3, AF19*$MS19*$LZ19+AI19*$MT19*$MA19+AL19*$MU19*$MB19+AO19*$MV19*$MC19,"-"),"-")</f>
        <v>-</v>
      </c>
      <c r="NI19" s="23" t="str">
        <f>IF($A19&lt;=①基本情報と建物情報の入力!$G$20, IF(①基本情報と建物情報の入力!$H41&gt;=1, (AP19*MS19+AS19*MT19+AV19*MU19+AY19*$MV19)*$MD19,"-"),"-")</f>
        <v>-</v>
      </c>
      <c r="NJ19" s="16" t="str">
        <f>IF($A19&lt;=①基本情報と建物情報の入力!$G$20, IF(①基本情報と建物情報の入力!$H41&gt;=2, (AQ19*MS19+AT19*MT19+AW19*MU19+AZ19*$MV19)*$MD19,"-"),"-")</f>
        <v>-</v>
      </c>
      <c r="NK19" s="24" t="str">
        <f>IF($A19&lt;=①基本情報と建物情報の入力!$G$20, IF(①基本情報と建物情報の入力!$H41&gt;=3, (AR19*MS19+AU19*MT19+AX19*MU19+BA19*$MV19)*$MD19,"-"),"-")</f>
        <v>-</v>
      </c>
      <c r="NL19" s="23" t="str">
        <f>IF($A19&lt;=①基本情報と建物情報の入力!$G$20, IF(①基本情報と建物情報の入力!$H41&gt;=1, Z19*$MX19*$ME19,"-"),"-")</f>
        <v>-</v>
      </c>
      <c r="NM19" s="16" t="str">
        <f>IF($A19&lt;=①基本情報と建物情報の入力!$G$20, IF(①基本情報と建物情報の入力!$H41&gt;=2, AA19*$MX19*$ME19,"-"),"-")</f>
        <v>-</v>
      </c>
      <c r="NN19" s="24" t="str">
        <f>IF($A19&lt;=①基本情報と建物情報の入力!$G$20, IF(①基本情報と建物情報の入力!$H41&gt;=3, AB19*$MX19*$ME19,"-"),"-")</f>
        <v>-</v>
      </c>
      <c r="NO19" s="69"/>
      <c r="NP19" s="23" t="str">
        <f>IF($A19&lt;=①基本情報と建物情報の入力!$G$20, IF(①基本情報と建物情報の入力!$H41&gt;=1, (CJ19*($MW19+$MS19)/2+CM19*($MW19+$MT19)/2+CP19*($MW19+$MU19)/2+CS19*($MW19+$MV19)/2)*$MG19,"-"),"-")</f>
        <v>-</v>
      </c>
      <c r="NQ19" s="16" t="str">
        <f>IF($A19&lt;=①基本情報と建物情報の入力!$G$20, IF(①基本情報と建物情報の入力!$H41&gt;=2, (CK19*($MW19+$MS19)/2+CN19*($MW19+$MT19)/2+CQ19*($MW19+$MU19)/2+CT19*($MW19+$MV19)/2)*$MG19,"-"),"-")</f>
        <v>-</v>
      </c>
      <c r="NR19" s="24" t="str">
        <f>IF($A19&lt;=①基本情報と建物情報の入力!$G$20, IF(①基本情報と建物情報の入力!$H41&gt;=3, (CL19*($MW19+$MS19)/2+CO19*($MW19+$MT19)/2+CR19*($MW19+$MU19)/2+CU19*($MW19+$MV19)/2)*$MG19,"-"),"-")</f>
        <v>-</v>
      </c>
      <c r="NS19" s="23" t="str">
        <f>IF($A19&lt;=①基本情報と建物情報の入力!$G$20, IF(①基本情報と建物情報の入力!$H41&gt;=1, (CV19*($MW19+$MS19)/2+CY19*($MW19+$MS19)/2)*$MH19/2,"-"),"-")</f>
        <v>-</v>
      </c>
      <c r="NT19" s="16" t="str">
        <f>IF($A19&lt;=①基本情報と建物情報の入力!$G$20, IF(①基本情報と建物情報の入力!$H41&gt;=2, (CW19*($MW19+$MS19)/2+CZ19*($MW19+$MS19)/2)*$MH19/2,"-"),"-")</f>
        <v>-</v>
      </c>
      <c r="NU19" s="24" t="str">
        <f>IF($A19&lt;=①基本情報と建物情報の入力!$G$20, IF(①基本情報と建物情報の入力!$H41&gt;=3, (CX19*($MW19+$MS19)/2+DA19*($MW19+$MS19)/2)*$MH19/2,"-"),"-")</f>
        <v>-</v>
      </c>
      <c r="NV19" s="23" t="str">
        <f>IF($A19&lt;=①基本情報と建物情報の入力!$G$20, IF(①基本情報と建物情報の入力!$H41&gt;=1, (DB19+DE19)*$MW19*$MI19/2 + (DH19+DK19)*$MW19*$MI19,"-"),"-")</f>
        <v>-</v>
      </c>
      <c r="NW19" s="16" t="str">
        <f>IF($A19&lt;=①基本情報と建物情報の入力!$G$20, IF(①基本情報と建物情報の入力!$H41&gt;=2, (DC19+DF19)*$MW19*$MI19/2 + (DI19+DL19)*$MW19*$MI19,"-"),"-")</f>
        <v>-</v>
      </c>
      <c r="NX19" s="24" t="str">
        <f>IF($A19&lt;=①基本情報と建物情報の入力!$G$20, IF(①基本情報と建物情報の入力!$H41&gt;=3, (DD19+DG19)*$MW19*$MI19/2 + (DJ19+DM19)*$MW19*$MI19,"-"),"-")</f>
        <v>-</v>
      </c>
      <c r="NY19" s="23" t="str">
        <f>IF($A19&lt;=①基本情報と建物情報の入力!$G$20, IF(①基本情報と建物情報の入力!$H41&gt;=1, (DN19*($MS19+$MT19)/2 +DW19*($MV19+$MS19)/2 + DQ19*($MT19+$MU19)/2 + DT19*($MU19+$MV19)/2)*$MJ19,"-"),"-")</f>
        <v>-</v>
      </c>
      <c r="NZ19" s="16" t="str">
        <f>IF($A19&lt;=①基本情報と建物情報の入力!$G$20, IF(①基本情報と建物情報の入力!$H41&gt;=2, (DO19*($MS19+$MT19)/2 +DX19*($MV19+$MS19)/2 + DR19*($MT19+$MU19)/2 + DU19*($MU19+$MV19)/2)*$MJ19,"-"),"-")</f>
        <v>-</v>
      </c>
      <c r="OA19" s="24" t="str">
        <f>IF($A19&lt;=①基本情報と建物情報の入力!$G$20, IF(①基本情報と建物情報の入力!$H41&gt;=3, (DP19*($MS19+$MT19)/2 +DY19*($MV19+$MS19)/2 + DS19*($MT19+$MU19)/2 + DV19*($MU19+$MV19)/2)*$MJ19,"-"),"-")</f>
        <v>-</v>
      </c>
      <c r="OB19" s="23" t="str">
        <f>IF($A19&lt;=①基本情報と建物情報の入力!$G$20, IF(①基本情報と建物情報の入力!$H41&gt;=1, ((DZ19+EC19)*$MS19+(EF19+EI19)*$MU19)*$MK19/2 + (EL19*$MS19+EO19*$MT19+ER19*$MU19+EU19*$MV19)*$MK19,"-"),"-")</f>
        <v>-</v>
      </c>
      <c r="OC19" s="16" t="str">
        <f>IF($A19&lt;=①基本情報と建物情報の入力!$G$20, IF(①基本情報と建物情報の入力!$H41&gt;=2, ((EA19+ED19)*$MS19+(EG19+EJ19)*$MU19)*$MK19/2 + (EM19*$MS19+EP19*$MT19+ES19*$MU19+EV19*$MV19)*$MK19,"-"),"-")</f>
        <v>-</v>
      </c>
      <c r="OD19" s="24" t="str">
        <f>IF($A19&lt;=①基本情報と建物情報の入力!$G$20, IF(①基本情報と建物情報の入力!$H41&gt;=3, ((EB19+EE19)*$MS19+(EH19+EK19)*$MU19)*$MK19/2 + (EN19*$MS19+EQ19*$MT19+ET19*$MU19+EW19*$MV19)*$MK19,"-"),"-")</f>
        <v>-</v>
      </c>
      <c r="OE19" s="23" t="str">
        <f>IF($A19&lt;=①基本情報と建物情報の入力!$G$20, IF(①基本情報と建物情報の入力!$H41&gt;=1, ((EX19+FA19)*$MS19+(FD19+FG19)*$MT19+ (FJ19+FM19)*$MU19 +(FP19+FS19)*$MV19)*$ML19/2,"-"),"-")</f>
        <v>-</v>
      </c>
      <c r="OF19" s="16" t="str">
        <f>IF($A19&lt;=①基本情報と建物情報の入力!$G$20, IF(①基本情報と建物情報の入力!$H41&gt;=2, ((EY19+FB19)*$MS19+(FE19+FH19)*$MT19+ (FK19+FN19)*$MU19 +(FQ19+FT19)*$MV19)*$ML19/2,"-"),"-")</f>
        <v>-</v>
      </c>
      <c r="OG19" s="24" t="str">
        <f>IF($A19&lt;=①基本情報と建物情報の入力!$G$20, IF(①基本情報と建物情報の入力!$H41&gt;=3, ((EZ19+FC19)*$MS19+(FF19+FI19)*$MT19+ (FL19+FO19)*$MU19 +(FR19+FU19)*$MV19)*$ML19/2,"-"),"-")</f>
        <v>-</v>
      </c>
      <c r="OH19" s="16" t="str">
        <f>IF($A19&lt;=①基本情報と建物情報の入力!$G$20, IF(①基本情報と建物情報の入力!$H41&gt;=1, (FV19*$MS19/2+FY19*$MT19/2+GB19*$MU19/2+GE19*$MV19/2)*$MM19,"-"),"-")</f>
        <v>-</v>
      </c>
      <c r="OI19" s="16" t="str">
        <f>IF($A19&lt;=①基本情報と建物情報の入力!$G$20, IF(①基本情報と建物情報の入力!$H41&gt;=2, (FW19*$MS19/2+FZ19*$MT19/2+GC19*$MU19/2+GF19*$MV19/2)*$MM19,"-"),"-")</f>
        <v>-</v>
      </c>
      <c r="OJ19" s="16" t="str">
        <f>IF($A19&lt;=①基本情報と建物情報の入力!$G$20, IF(①基本情報と建物情報の入力!$H41&gt;=3, (FX19*$MS19/2+GA19*$MT19/2+GD19*$MU19/2+GG19*$MV19/2)*$MM19,"-"),"-")</f>
        <v>-</v>
      </c>
      <c r="OK19" s="23" t="str">
        <f>IF($A19&lt;=①基本情報と建物情報の入力!$G$20, IF(①基本情報と建物情報の入力!$H41&gt;=1, (GH19*($MS19+$MX19)/2+GK19*($MT19+$MX19)/2+GN19*($MU19+$MX19)/2+GQ19*($MV19+$MX19)/2)*$MN19,"-"),"-")</f>
        <v>-</v>
      </c>
      <c r="OL19" s="16" t="str">
        <f>IF($A19&lt;=①基本情報と建物情報の入力!$G$20, IF(①基本情報と建物情報の入力!$H41&gt;=2, (GI19*($MS19+$MX19)/2+GL19*($MT19+$MX19)/2+GO19*($MU19+$MX19)/2+GR19*($MV19+$MX19)/2)*$MN19,"-"),"-")</f>
        <v>-</v>
      </c>
      <c r="OM19" s="24" t="str">
        <f>IF($A19&lt;=①基本情報と建物情報の入力!$G$20, IF(①基本情報と建物情報の入力!$H41&gt;=3, (GJ19*($MS19+$MX19)/2+GM19*($MT19+$MX19)/2+GP19*($MU19+$MX19)/2+GS19*($MV19+$MX19)/2)*$MN19,"-"),"-")</f>
        <v>-</v>
      </c>
      <c r="ON19" s="23" t="str">
        <f>IF($A19&lt;=①基本情報と建物情報の入力!$G$20, IF(①基本情報と建物情報の入力!$H41&gt;=1, (GT19+GW19)*($MS19+$MX19)/2*$MO19/2,"-"),"-")</f>
        <v>-</v>
      </c>
      <c r="OO19" s="16" t="str">
        <f>IF($A19&lt;=①基本情報と建物情報の入力!$G$20, IF(①基本情報と建物情報の入力!$H41&gt;=2, (GU19+GX19)*($MS19+$MX19)/2*$MO19/2,"-"),"-")</f>
        <v>-</v>
      </c>
      <c r="OP19" s="24" t="str">
        <f>IF($A19&lt;=①基本情報と建物情報の入力!$G$20, IF(①基本情報と建物情報の入力!$H41&gt;=3, (GV19+GY19)*($MS19+$MX19)/2*$MO19/2,"-"),"-")</f>
        <v>-</v>
      </c>
      <c r="OQ19" s="23" t="str">
        <f>IF($A19&lt;=①基本情報と建物情報の入力!$G$20, IF(①基本情報と建物情報の入力!$H41&gt;=1, (HL19+HO19)*$MX19*$MQ19/2 + (HR19+HU19)*$MX19*$MQ19,"-"),"-")</f>
        <v>-</v>
      </c>
      <c r="OR19" s="16" t="str">
        <f>IF($A19&lt;=①基本情報と建物情報の入力!$G$20, IF(①基本情報と建物情報の入力!$H41&gt;=2, (HM19+HP19)*$MX19*$MQ19/2 + (HS19+HV19)*$MX19*$MQ19,"-"),"-")</f>
        <v>-</v>
      </c>
      <c r="OS19" s="24" t="str">
        <f>IF($A19&lt;=①基本情報と建物情報の入力!$G$20, IF(①基本情報と建物情報の入力!$H41&gt;=3, (HN19+HQ19)*$MX19*$MQ19/2 + (HT19+HW19)*$MX19*$MQ19,"-"),"-")</f>
        <v>-</v>
      </c>
      <c r="OT19" s="16" t="str">
        <f>IF($A19&lt;=①基本情報と建物情報の入力!$G$20, IF(①基本情報と建物情報の入力!$H41&gt;=1, SUM(MZ19,NC19,NF19,NI19,NL19)+SUM(NP19,NS19,NV19,NY19,OB19,OE19,OH19,OK19,ON19,OQ19), "-"), "-")</f>
        <v>-</v>
      </c>
      <c r="OU19" s="16" t="str">
        <f>IF($A19&lt;=①基本情報と建物情報の入力!$G$20, IF(①基本情報と建物情報の入力!$H41&gt;=2, SUM(NA19,ND19,NG19,NJ19,NM19)+SUM(NQ19,NT19,NW19,NZ19,OC19,OF19,OI19,OL19,OO19,OR19), "-"), "-")</f>
        <v>-</v>
      </c>
      <c r="OV19" s="16" t="str">
        <f>IF($A19&lt;=①基本情報と建物情報の入力!$G$20, IF(①基本情報と建物情報の入力!$H41&gt;=3, SUM(NB19,NE19,NH19,NK19,NN19)+SUM(NR19,NU19,NX19,OA19,OD19,OG19,OJ19,OM19,OP19,OS19), "-"), "-")</f>
        <v>-</v>
      </c>
      <c r="OW19" s="84" t="str">
        <f>IF($A19&lt;=①基本情報と建物情報の入力!$G$20, IF(①基本情報と建物情報の入力!$H41&gt;=1, ROUNDUP(OT19/HY19*100, 1),"-"),"-")</f>
        <v>-</v>
      </c>
      <c r="OX19" s="85" t="str">
        <f>IF($A19&lt;=①基本情報と建物情報の入力!$G$20, IF(①基本情報と建物情報の入力!$H41&gt;=2, ROUNDUP(OU19/HZ19*100, 1),"-"),"-")</f>
        <v>-</v>
      </c>
      <c r="OY19" s="85" t="str">
        <f>IF($A19&lt;=①基本情報と建物情報の入力!$G$20, IF(①基本情報と建物情報の入力!$H41&gt;=3, ROUNDUP(OV19/IA19*100, 1),"-"),"-")</f>
        <v>-</v>
      </c>
      <c r="OZ19" s="69"/>
      <c r="PA19" s="223" t="str">
        <f>IF($A19&lt;=①基本情報と建物情報の入力!$G$20, 0.93,"-")</f>
        <v>-</v>
      </c>
      <c r="PB19" s="224" t="str">
        <f>IF($A19&lt;=①基本情報と建物情報の入力!$G$20, IF(①基本情報と建物情報の入力!$H41&gt;=1, ①基本情報と建物情報の入力!$H$69,"-"),"-")</f>
        <v>-</v>
      </c>
      <c r="PC19" s="219" t="str">
        <f>IF($A19&lt;=①基本情報と建物情報の入力!$G$20, 0.034*1*IC19, "-")</f>
        <v>-</v>
      </c>
      <c r="PD19" s="219" t="str">
        <f>IF($A19&lt;=①基本情報と建物情報の入力!$G$20, 0.034*1*IH19, "-")</f>
        <v>-</v>
      </c>
      <c r="PE19" s="219" t="str">
        <f>IF($A19&lt;=①基本情報と建物情報の入力!$G$20, IF(①基本情報と建物情報の入力!$H41&gt;=1, $PA19*$PB19,"-"),"-")</f>
        <v>-</v>
      </c>
      <c r="PF19" s="219" t="str">
        <f>IF($A19&lt;=①基本情報と建物情報の入力!$G$20, IF(①基本情報と建物情報の入力!$H41&gt;=1, $PA19*$PB19,"-"),"-")</f>
        <v>-</v>
      </c>
      <c r="PG19" s="219" t="str">
        <f>IF($A19&lt;=①基本情報と建物情報の入力!$G$20, IF(①基本情報と建物情報の入力!$H41&gt;=1, $PA19*$PB19,"-"),"-")</f>
        <v>-</v>
      </c>
      <c r="PH19" s="219" t="str">
        <f>IF($A19&lt;=①基本情報と建物情報の入力!$G$20, IF(①基本情報と建物情報の入力!$H41&gt;=1, $PA19*$PB19,"-"),"-")</f>
        <v>-</v>
      </c>
      <c r="PI19" s="219" t="str">
        <f>IF($A19&lt;=①基本情報と建物情報の入力!$G$20, 0.034*1*IK19, "-")</f>
        <v>-</v>
      </c>
      <c r="PJ19" s="219" t="str">
        <f>IF($A19&lt;=①基本情報と建物情報の入力!$G$20, 0.034*1*IE19, "-")</f>
        <v>-</v>
      </c>
      <c r="PK19" s="69"/>
      <c r="PL19" s="219" t="str">
        <f>IF($A19&lt;=①基本情報と建物情報の入力!$G$20, 0.034*1*IM19, "-")</f>
        <v>-</v>
      </c>
      <c r="PM19" s="219" t="str">
        <f>IF($A19&lt;=①基本情報と建物情報の入力!$G$20, 0.034*1*IN19, "-")</f>
        <v>-</v>
      </c>
      <c r="PN19" s="219" t="str">
        <f>IF($A19&lt;=①基本情報と建物情報の入力!$G$20, 0.034*1*IO19, "-")</f>
        <v>-</v>
      </c>
      <c r="PO19" s="219" t="str">
        <f>IF($A19&lt;=①基本情報と建物情報の入力!$G$20, 0.034*1*IP19, "-")</f>
        <v>-</v>
      </c>
      <c r="PP19" s="219" t="str">
        <f>IF($A19&lt;=①基本情報と建物情報の入力!$G$20, 0.034*1*IQ19, "-")</f>
        <v>-</v>
      </c>
      <c r="PQ19" s="219" t="str">
        <f>IF($A19&lt;=①基本情報と建物情報の入力!$G$20, 0.034*1*IR19, "-")</f>
        <v>-</v>
      </c>
      <c r="PR19" s="219" t="str">
        <f>IF($A19&lt;=①基本情報と建物情報の入力!$G$20, 0.034*1*IS19, "-")</f>
        <v>-</v>
      </c>
      <c r="PS19" s="219" t="str">
        <f>IF($A19&lt;=①基本情報と建物情報の入力!$G$20, 0.034*1*IT19, "-")</f>
        <v>-</v>
      </c>
      <c r="PT19" s="219" t="str">
        <f>IF($A19&lt;=①基本情報と建物情報の入力!$G$20, 0.034*1*IU19, "-")</f>
        <v>-</v>
      </c>
      <c r="PU19" s="219" t="str">
        <f>IF($A19&lt;=①基本情報と建物情報の入力!$G$20, 0.034*1*IV19, "-")</f>
        <v>-</v>
      </c>
      <c r="PV19" s="219" t="str">
        <f>IF($A19&lt;=①基本情報と建物情報の入力!$G$20, 0.034*1*IW19, "-")</f>
        <v>-</v>
      </c>
      <c r="PW19" s="69"/>
      <c r="PX19" s="72" t="str">
        <f>IF($A19&lt;=①基本情報と建物情報の入力!$G$20, INDEX(方位係数!$B$21:$I$30, MATCH(PX$4, 方位係数!$A$21:$A$30,0), MATCH(①基本情報と建物情報の入力!$G$13, 方位係数!$B$20:$I$20,0)),"-")</f>
        <v>-</v>
      </c>
      <c r="PY19" s="71" t="str">
        <f>IF($A19&lt;=①基本情報と建物情報の入力!$G$20, INDEX(方位係数!$B$21:$I$30, MATCH(PY$4, 方位係数!$A$21:$A$30,0), MATCH(①基本情報と建物情報の入力!$G$13, 方位係数!$B$20:$I$20,0)),"-")</f>
        <v>-</v>
      </c>
      <c r="PZ19" s="71" t="str">
        <f>IF($A19&lt;=①基本情報と建物情報の入力!$G$20, INDEX(方位係数!$B$21:$I$30, MATCH(PZ$4, 方位係数!$A$21:$A$30,0), MATCH(①基本情報と建物情報の入力!$G$13, 方位係数!$B$20:$I$20,0)),"-")</f>
        <v>-</v>
      </c>
      <c r="QA19" s="71" t="str">
        <f>IF($A19&lt;=①基本情報と建物情報の入力!$G$20, INDEX(方位係数!$B$21:$I$30, MATCH(QA$4, 方位係数!$A$21:$A$30,0), MATCH(①基本情報と建物情報の入力!$G$13, 方位係数!$B$20:$I$20,0)),"-")</f>
        <v>-</v>
      </c>
      <c r="QB19" s="71" t="str">
        <f>IF($A19&lt;=①基本情報と建物情報の入力!$G$20, INDEX(方位係数!$B$21:$I$30, MATCH(QB$4, 方位係数!$A$21:$A$30,0), MATCH(①基本情報と建物情報の入力!$G$13, 方位係数!$B$20:$I$20,0)),"-")</f>
        <v>-</v>
      </c>
      <c r="QC19" s="71" t="str">
        <f>IF($A19&lt;=①基本情報と建物情報の入力!$G$20, INDEX(方位係数!$B$21:$I$30, MATCH(QC$4, 方位係数!$A$21:$A$30,0), MATCH(①基本情報と建物情報の入力!$G$13, 方位係数!$B$20:$I$20,0)),"-")</f>
        <v>-</v>
      </c>
      <c r="QD19" s="69"/>
      <c r="QE19" s="223" t="str">
        <f>IF($A19&lt;=①基本情報と建物情報の入力!$G$20, IF(①基本情報と建物情報の入力!$H41&gt;=1, W19*$QB19*$PC19,"-"),"-")</f>
        <v>-</v>
      </c>
      <c r="QF19" s="219" t="str">
        <f>IF($A19&lt;=①基本情報と建物情報の入力!$G$20, IF(①基本情報と建物情報の入力!$H41&gt;=2, X19*$QB19*$PC19,"-"),"-")</f>
        <v>-</v>
      </c>
      <c r="QG19" s="219" t="str">
        <f>IF($A19&lt;=①基本情報と建物情報の入力!$G$20, IF(①基本情報と建物情報の入力!$H41&gt;=3, Y19*$QB19*$PC19,"-"),"-")</f>
        <v>-</v>
      </c>
      <c r="QH19" s="223" t="str">
        <f>IF($A19&lt;=①基本情報と建物情報の入力!$G$20, IF(①基本情報と建物情報の入力!$H41&gt;=1, (BB19*$PX19+BE19*$PY19+BH19*$PZ19+BK19*$QA19)*$PD19,"-"),"-")</f>
        <v>-</v>
      </c>
      <c r="QI19" s="219" t="str">
        <f>IF($A19&lt;=①基本情報と建物情報の入力!$G$20, IF(①基本情報と建物情報の入力!$H41&gt;=2, (BC19*$PX19+BF19*$PY19+BI19*$PZ19+BL19*$QA19)*$PD19,"-"),"-")</f>
        <v>-</v>
      </c>
      <c r="QJ19" s="224" t="str">
        <f>IF($A19&lt;=①基本情報と建物情報の入力!$G$20, IF(①基本情報と建物情報の入力!$H41&gt;=3, (BD19*$PX19+BG19*$PY19+BJ19*$PZ19+BM19*$QA19)*$PD19,"-"),"-")</f>
        <v>-</v>
      </c>
      <c r="QK19" s="223" t="str">
        <f>IF($A19&lt;=①基本情報と建物情報の入力!$G$20, IF(①基本情報と建物情報の入力!$H41&gt;=1, AD19*$PX19*$PE19+AG19*$PY19*$PF19+AJ19*$PZ19*$PG19+AM19*$QA19*$PH19,"-"),"-")</f>
        <v>-</v>
      </c>
      <c r="QL19" s="219" t="str">
        <f>IF($A19&lt;=①基本情報と建物情報の入力!$G$20, IF(①基本情報と建物情報の入力!$H41&gt;=2, AE19*$PX19*$PE19+AH19*$PY19*$PF19+AK19*$PZ19*$PG19+AN19*$QA19*$PH19,"-"),"-")</f>
        <v>-</v>
      </c>
      <c r="QM19" s="224" t="str">
        <f>IF($A19&lt;=①基本情報と建物情報の入力!$G$20, IF(①基本情報と建物情報の入力!$H41&gt;=3, AF19*$PX19*$PE19+AI19*$PY19*$PF19+AL19*$PZ19*$PG19+AO19*$QA19*$PH19,"-"),"-")</f>
        <v>-</v>
      </c>
      <c r="QN19" s="223" t="str">
        <f>IF($A19&lt;=①基本情報と建物情報の入力!$G$20, IF(①基本情報と建物情報の入力!$H41&gt;=1, (AP19*PX19+AS19*PY19+AV19*PZ19+AY19*$QA19)*$PI19,"-"),"-")</f>
        <v>-</v>
      </c>
      <c r="QO19" s="219" t="str">
        <f>IF($A19&lt;=①基本情報と建物情報の入力!$G$20, IF(①基本情報と建物情報の入力!$H41&gt;=2, (AQ19*PX19+AT19*PY19+AW19*PZ19+AZ19*$QA19)*$PI19,"-"),"-")</f>
        <v>-</v>
      </c>
      <c r="QP19" s="224" t="str">
        <f>IF($A19&lt;=①基本情報と建物情報の入力!$G$20, IF(①基本情報と建物情報の入力!$H41&gt;=3, (AR19*PX19+AU19*PY19+AX19*PZ19+BA19*$QA19)*$PI19,"-"),"-")</f>
        <v>-</v>
      </c>
      <c r="QQ19" s="223" t="str">
        <f>IF($A19&lt;=①基本情報と建物情報の入力!$G$20, IF(①基本情報と建物情報の入力!$H41&gt;=1, Z19*$QC19*$PJ19,"-"),"-")</f>
        <v>-</v>
      </c>
      <c r="QR19" s="219" t="str">
        <f>IF($A19&lt;=①基本情報と建物情報の入力!$G$20, IF(①基本情報と建物情報の入力!$H41&gt;=2, AA19*$QC19*$PJ19,"-"),"-")</f>
        <v>-</v>
      </c>
      <c r="QS19" s="224" t="str">
        <f>IF($A19&lt;=①基本情報と建物情報の入力!$G$20, IF(①基本情報と建物情報の入力!$H41&gt;=3, AB19*$QC19*$PJ19,"-"),"-")</f>
        <v>-</v>
      </c>
      <c r="QT19" s="69"/>
      <c r="QU19" s="223" t="str">
        <f>IF($A19&lt;=①基本情報と建物情報の入力!$G$20, IF(①基本情報と建物情報の入力!$H41&gt;=1, (CJ19*($QB19+$PX19)/2+CM19*($QB19+$PY19)/2+CP19*($QB19+$PZ19)/2+CS19*($QB19+$QA19)/2)*$PL19,"-"),"-")</f>
        <v>-</v>
      </c>
      <c r="QV19" s="219" t="str">
        <f>IF($A19&lt;=①基本情報と建物情報の入力!$G$20, IF(①基本情報と建物情報の入力!$H41&gt;=2, (CK19*($QB19+$PX19)/2+CN19*($QB19+$PY19)/2+CQ19*($QB19+$PZ19)/2+CT19*($QB19+$QA19)/2)*$PL19,"-"),"-")</f>
        <v>-</v>
      </c>
      <c r="QW19" s="224" t="str">
        <f>IF($A19&lt;=①基本情報と建物情報の入力!$G$20, IF(①基本情報と建物情報の入力!$H41&gt;=3, (CL19*($QB19+$PX19)/2+CO19*($QB19+$PY19)/2+CR19*($QB19+$PZ19)/2+CU19*($QB19+$QA19)/2)*$PL19,"-"),"-")</f>
        <v>-</v>
      </c>
      <c r="QX19" s="223" t="str">
        <f>IF($A19&lt;=①基本情報と建物情報の入力!$G$20, IF(①基本情報と建物情報の入力!$H41&gt;=1, (CV19*($QB19+$PX19)/2+CY19*($QB19+$PX19)/2)*$PM19/2,"-"),"-")</f>
        <v>-</v>
      </c>
      <c r="QY19" s="219" t="str">
        <f>IF($A19&lt;=①基本情報と建物情報の入力!$G$20, IF(①基本情報と建物情報の入力!$H41&gt;=2, (CW19*($QB19+$PX19)/2+CZ19*($QB19+$PX19)/2)*$PM19/2,"-"),"-")</f>
        <v>-</v>
      </c>
      <c r="QZ19" s="224" t="str">
        <f>IF($A19&lt;=①基本情報と建物情報の入力!$G$20, IF(①基本情報と建物情報の入力!$H41&gt;=3, (CX19*($QB19+$PX19)/2+DA19*($QB19+$PX19)/2)*$PM19/2,"-"),"-")</f>
        <v>-</v>
      </c>
      <c r="RA19" s="223" t="str">
        <f>IF($A19&lt;=①基本情報と建物情報の入力!$G$20, IF(①基本情報と建物情報の入力!$H41&gt;=1, (DB19+DE19)*$QB19*$PN19/2 + (DH19+DK19)*$QB19*$PN19,"-"),"-")</f>
        <v>-</v>
      </c>
      <c r="RB19" s="219" t="str">
        <f>IF($A19&lt;=①基本情報と建物情報の入力!$G$20, IF(①基本情報と建物情報の入力!$H41&gt;=2, (DC19+DF19)*$QB19*$PN19/2 + (DI19+DL19)*$QB19*$PN19,"-"),"-")</f>
        <v>-</v>
      </c>
      <c r="RC19" s="224" t="str">
        <f>IF($A19&lt;=①基本情報と建物情報の入力!$G$20, IF(①基本情報と建物情報の入力!$H41&gt;=3, (DD19+DG19)*$QB19*$PN19/2 + (DJ19+DM19)*$QB19*$PN19,"-"),"-")</f>
        <v>-</v>
      </c>
      <c r="RD19" s="223" t="str">
        <f>IF($A19&lt;=①基本情報と建物情報の入力!$G$20, IF(①基本情報と建物情報の入力!$H41&gt;=1, (DN19*($PX19+$PY19)/2 +DW19*($QA19+$PX19)/2 + DQ19*($PY19+$PZ19)/2 + DT19*($PZ19+$QA19)/2)*$PO19,"-"),"-")</f>
        <v>-</v>
      </c>
      <c r="RE19" s="219" t="str">
        <f>IF($A19&lt;=①基本情報と建物情報の入力!$G$20, IF(①基本情報と建物情報の入力!$H41&gt;=2, (DO19*($PX19+$PY19)/2 +DX19*($QA19+$PX19)/2 + DR19*($PY19+$PZ19)/2 + DU19*($PZ19+$QA19)/2)*$PO19,"-"),"-")</f>
        <v>-</v>
      </c>
      <c r="RF19" s="224" t="str">
        <f>IF($A19&lt;=①基本情報と建物情報の入力!$G$20, IF(①基本情報と建物情報の入力!$H41&gt;=3, (DP19*($PX19+$PY19)/2 +DY19*($QA19+$PX19)/2 + DS19*($PY19+$PZ19)/2 + DV19*($PZ19+$QA19)/2)*$PO19,"-"),"-")</f>
        <v>-</v>
      </c>
      <c r="RG19" s="223" t="str">
        <f>IF($A19&lt;=①基本情報と建物情報の入力!$G$20, IF(①基本情報と建物情報の入力!$H41&gt;=1, ((DZ19+EC19)*$PX19+(EF19+EI19)*$PZ19)*$PP19/2 + (EL19*$PX19+EO19*$PY19+ER19*$PZ19+EU19*$QA19)*$PP19,"-"),"-")</f>
        <v>-</v>
      </c>
      <c r="RH19" s="219" t="str">
        <f>IF($A19&lt;=①基本情報と建物情報の入力!$G$20, IF(①基本情報と建物情報の入力!$H41&gt;=2, ((EA19+ED19)*$PX19+(EG19+EJ19)*$PZ19)*$PP19/2 + (EM19*$PX19+EP19*$PY19+ES19*$PZ19+EV19*$QA19)*$PP19,"-"),"-")</f>
        <v>-</v>
      </c>
      <c r="RI19" s="224" t="str">
        <f>IF($A19&lt;=①基本情報と建物情報の入力!$G$20, IF(①基本情報と建物情報の入力!$H41&gt;=3, ((EB19+EE19)*$PX19+(EH19+EK19)*$PZ19)*$PP19/2 + (EN19*$PX19+EQ19*$PY19+ET19*$PZ19+EW19*$QA19)*$PP19,"-"),"-")</f>
        <v>-</v>
      </c>
      <c r="RJ19" s="223" t="str">
        <f>IF($A19&lt;=①基本情報と建物情報の入力!$G$20, IF(①基本情報と建物情報の入力!$H41&gt;=1, ((EX19+FA19)*$PX19+(FD19+FG19)*$PY19+ (FJ19+FM19)*$PZ19 +(FP19+FS19)*$QA19)*$PQ19/2,"-"),"-")</f>
        <v>-</v>
      </c>
      <c r="RK19" s="219" t="str">
        <f>IF($A19&lt;=①基本情報と建物情報の入力!$G$20, IF(①基本情報と建物情報の入力!$H41&gt;=2, ((EY19+FB19)*$PX19+(FE19+FH19)*$PY19+ (FK19+FN19)*$PZ19 +(FQ19+FT19)*$QA19)*$PQ19/2,"-"),"-")</f>
        <v>-</v>
      </c>
      <c r="RL19" s="224" t="str">
        <f>IF($A19&lt;=①基本情報と建物情報の入力!$G$20, IF(①基本情報と建物情報の入力!$H41&gt;=3, ((EZ19+FC19)*$PX19+(FF19+FI19)*$PY19+ (FL19+FO19)*$PZ19 +(FR19+FU19)*$QA19)*$PQ19/2,"-"),"-")</f>
        <v>-</v>
      </c>
      <c r="RM19" s="223" t="str">
        <f>IF($A19&lt;=①基本情報と建物情報の入力!$G$20, IF(①基本情報と建物情報の入力!$H41&gt;=1, (FV19*$PX19/2+FY19*$PY19/2+GB19*$PZ19/2+GE19*$QA19/2)*$PR19,"-"),"-")</f>
        <v>-</v>
      </c>
      <c r="RN19" s="219" t="str">
        <f>IF($A19&lt;=①基本情報と建物情報の入力!$G$20, IF(①基本情報と建物情報の入力!$H41&gt;=2, (FW19*$PX19/2+FZ19*$PY19/2+GC19*$PZ19/2+GF19*$QA19/2)*$PR19,"-"),"-")</f>
        <v>-</v>
      </c>
      <c r="RO19" s="224" t="str">
        <f>IF($A19&lt;=①基本情報と建物情報の入力!$G$20, IF(①基本情報と建物情報の入力!$H41&gt;=3, (FX19*$PX19/2+GA19*$PY19/2+GD19*$PZ19/2+GG19*$QA19/2)*$PR19,"-"),"-")</f>
        <v>-</v>
      </c>
      <c r="RP19" s="223" t="str">
        <f>IF($A19&lt;=①基本情報と建物情報の入力!$G$20, IF(①基本情報と建物情報の入力!$H41&gt;=1, (GH19*($PX19+$QC19)/2+GK19*($PY19+$QC19)/2+GN19*($PZ19+$QC19)/2+GQ19*($QA19+$QC19)/2)*$PS19,"-"),"-")</f>
        <v>-</v>
      </c>
      <c r="RQ19" s="219" t="str">
        <f>IF($A19&lt;=①基本情報と建物情報の入力!$G$20, IF(①基本情報と建物情報の入力!$H41&gt;=2, (GI19*($PX19+$QC19)/2+GL19*($PY19+$QC19)/2+GO19*($PZ19+$QC19)/2+GR19*($QA19+$QC19)/2)*$PS19,"-"),"-")</f>
        <v>-</v>
      </c>
      <c r="RR19" s="224" t="str">
        <f>IF($A19&lt;=①基本情報と建物情報の入力!$G$20, IF(①基本情報と建物情報の入力!$H41&gt;=3, (GJ19*($PX19+$QC19)/2+GM19*($PY19+$QC19)/2+GP19*($PZ19+$QC19)/2+GS19*($QA19+$QC19)/2)*$PS19,"-"),"-")</f>
        <v>-</v>
      </c>
      <c r="RS19" s="223" t="str">
        <f>IF($A19&lt;=①基本情報と建物情報の入力!$G$20, IF(①基本情報と建物情報の入力!$H41&gt;=1, (GT19+GW19)*($PX19+$QC19)/2*$PT19/2,"-"),"-")</f>
        <v>-</v>
      </c>
      <c r="RT19" s="219" t="str">
        <f>IF($A19&lt;=①基本情報と建物情報の入力!$G$20, IF(①基本情報と建物情報の入力!$H41&gt;=2, (GU19+GX19)*($PX19+$QC19)/2*$PT19/2,"-"),"-")</f>
        <v>-</v>
      </c>
      <c r="RU19" s="224" t="str">
        <f>IF($A19&lt;=①基本情報と建物情報の入力!$G$20, IF(①基本情報と建物情報の入力!$H41&gt;=3, (GV19+GY19)*($PX19+$QC19)/2*$PT19/2,"-"),"-")</f>
        <v>-</v>
      </c>
      <c r="RV19" s="223" t="str">
        <f>IF($A19&lt;=①基本情報と建物情報の入力!$G$20, IF(①基本情報と建物情報の入力!$H41&gt;=1, (HL19+HO19)*$QC19*$PV19/2 + (HR19+HU19)*$QC19*$PV19,"-"),"-")</f>
        <v>-</v>
      </c>
      <c r="RW19" s="219" t="str">
        <f>IF($A19&lt;=①基本情報と建物情報の入力!$G$20, IF(①基本情報と建物情報の入力!$H41&gt;=2, (HM19+HP19)*$QC19*$PV19/2 + (HS19+HV19)*$QC19*$PV19,"-"),"-")</f>
        <v>-</v>
      </c>
      <c r="RX19" s="224" t="str">
        <f>IF($A19&lt;=①基本情報と建物情報の入力!$G$20, IF(①基本情報と建物情報の入力!$H41&gt;=3, (HN19+HQ19)*$QC19*$PV19/2 + (HT19+HW19)*$QC19*$PV19,"-"),"-")</f>
        <v>-</v>
      </c>
      <c r="RY19" s="16" t="str">
        <f>IF($A19&lt;=①基本情報と建物情報の入力!$G$20, IF(①基本情報と建物情報の入力!$H41&gt;=1, SUM(QE19,QH19,QK19,QN19,QQ19)+SUM(QU19,QX19,RA19,RD19,RG19,RJ19,RM19,RP19,RS19,RV19), "-"), "-")</f>
        <v>-</v>
      </c>
      <c r="RZ19" s="16" t="str">
        <f>IF($A19&lt;=①基本情報と建物情報の入力!$G$20, IF(①基本情報と建物情報の入力!$H41&gt;=2, SUM(QF19,QI19,QL19,QO19,QR19)+SUM(QV19,QY19,RB19,RE19,RH19,RK19,RN19,RQ19,RT19,RW19), "-"), "-")</f>
        <v>-</v>
      </c>
      <c r="SA19" s="16" t="str">
        <f>IF($A19&lt;=①基本情報と建物情報の入力!$G$20, IF(①基本情報と建物情報の入力!$H41&gt;=3, SUM(QG19,QJ19,QM19,QP19,QS19)+SUM(QW19,QZ19,RC19,RF19,RI19,RL19,RO19,RR19,RU19,RX19), "-"), "-")</f>
        <v>-</v>
      </c>
      <c r="SB19" s="84" t="str">
        <f>IF($A19&lt;=①基本情報と建物情報の入力!$G$20, IF(①基本情報と建物情報の入力!$H41&gt;=1, ROUNDUP(RY19/HY19*100,1),"-"),"-")</f>
        <v>-</v>
      </c>
      <c r="SC19" s="85" t="str">
        <f>IF($A19&lt;=①基本情報と建物情報の入力!$G$20, IF(①基本情報と建物情報の入力!$H41&gt;=2,ROUNDUP(RZ19/HZ19*100,1),"-"),"-")</f>
        <v>-</v>
      </c>
      <c r="SD19" s="86" t="str">
        <f>IF($A19&lt;=①基本情報と建物情報の入力!$G$20, IF(①基本情報と建物情報の入力!$H41&gt;=3, ROUNDUP(SA19/IA19*100,1),"-"),"-")</f>
        <v>-</v>
      </c>
      <c r="SE19" s="69"/>
      <c r="SF19" s="129" t="str">
        <f>IF($A19&lt;=①基本情報と建物情報の入力!$G$20, IF(①基本情報と建物情報の入力!$H41&gt;=1, 1,"-"), "-")</f>
        <v>-</v>
      </c>
      <c r="SG19" s="130" t="str">
        <f>IF($A19&lt;=①基本情報と建物情報の入力!$G$20, IF(①基本情報と建物情報の入力!$H41&gt;=2, 1,"-"), "-")</f>
        <v>-</v>
      </c>
      <c r="SH19" s="131" t="str">
        <f>IF($A19&lt;=①基本情報と建物情報の入力!$G$20, IF(①基本情報と建物情報の入力!$H41&gt;=3, ①基本情報と建物情報の入力!$H41-2,"-"), "-")</f>
        <v>-</v>
      </c>
      <c r="SI19" s="23" t="str">
        <f>IF($A19&lt;=①基本情報と建物情報の入力!$G$20, IF(①基本情報と建物情報の入力!$H41&gt;=1, HY19*SF19, "-"),"-")</f>
        <v>-</v>
      </c>
      <c r="SJ19" s="16" t="str">
        <f>IF($A19&lt;=①基本情報と建物情報の入力!$G$20, IF(①基本情報と建物情報の入力!$H41&gt;=2, HZ19*SG19, "-"),"-")</f>
        <v>-</v>
      </c>
      <c r="SK19" s="24" t="str">
        <f>IF($A19&lt;=①基本情報と建物情報の入力!$G$20, IF(①基本情報と建物情報の入力!$H41&gt;=3, IA19*SH19, "-"),"-")</f>
        <v>-</v>
      </c>
      <c r="SL19" s="23" t="str">
        <f>IF($A19&lt;=①基本情報と建物情報の入力!$G$20, IF(①基本情報と建物情報の入力!$H41&gt;=1,  LN19*SF19, "-"),"-")</f>
        <v>-</v>
      </c>
      <c r="SM19" s="16" t="str">
        <f>IF($A19&lt;=①基本情報と建物情報の入力!$G$20, IF(①基本情報と建物情報の入力!$H41&gt;=2,  LO19*SG19, "-"),"-")</f>
        <v>-</v>
      </c>
      <c r="SN19" s="24" t="str">
        <f>IF($A19&lt;=①基本情報と建物情報の入力!$G$20, IF(①基本情報と建物情報の入力!$H41&gt;=3,  LP19*SH19, "-"),"-")</f>
        <v>-</v>
      </c>
      <c r="SO19" s="23" t="str">
        <f>IF($A19&lt;=①基本情報と建物情報の入力!$G$20, IF(①基本情報と建物情報の入力!$H41&gt;=1,  RY19*SF19, "-"),"-")</f>
        <v>-</v>
      </c>
      <c r="SP19" s="16" t="str">
        <f>IF($A19&lt;=①基本情報と建物情報の入力!$G$20, IF(①基本情報と建物情報の入力!$H41&gt;=2,  RZ19*SG19, "-"),"-")</f>
        <v>-</v>
      </c>
      <c r="SQ19" s="24" t="str">
        <f>IF($A19&lt;=①基本情報と建物情報の入力!$G$20, IF(①基本情報と建物情報の入力!$H41&gt;=3,  SA19*SH19, "-"),"-")</f>
        <v>-</v>
      </c>
      <c r="SR19" s="76"/>
      <c r="SS19" s="76"/>
      <c r="ST19" s="69"/>
      <c r="SU19" s="129" t="str">
        <f>IF($A19&lt;=①基本情報と建物情報の入力!$G$20,IF(①基本情報と建物情報の入力!$H41&gt;=1,③一次エネルギー消費量の計算結果!E51-③一次エネルギー消費量の計算結果!F51,"-"),"-")</f>
        <v>-</v>
      </c>
      <c r="SV19" s="130" t="str">
        <f>IF($A19&lt;=①基本情報と建物情報の入力!$G$20,IF(①基本情報と建物情報の入力!$H41&gt;=2,③一次エネルギー消費量の計算結果!E52-③一次エネルギー消費量の計算結果!F52,"-"),"-")</f>
        <v>-</v>
      </c>
      <c r="SW19" s="131" t="str">
        <f>IF($A19&lt;=①基本情報と建物情報の入力!$G$20,IF(①基本情報と建物情報の入力!$H41&gt;=3,③一次エネルギー消費量の計算結果!E53-③一次エネルギー消費量の計算結果!F53,"-"),"-")</f>
        <v>-</v>
      </c>
      <c r="SX19" s="129" t="str">
        <f>IF($A19&lt;=①基本情報と建物情報の入力!$G$20,IF(①基本情報と建物情報の入力!$H41&gt;=1,③一次エネルギー消費量の計算結果!G51-③一次エネルギー消費量の計算結果!H51,"-"),"-")</f>
        <v>-</v>
      </c>
      <c r="SY19" s="130" t="str">
        <f>IF($A19&lt;=①基本情報と建物情報の入力!$G$20,IF(①基本情報と建物情報の入力!$H41&gt;=2,③一次エネルギー消費量の計算結果!G52-③一次エネルギー消費量の計算結果!H52,"-"),"-")</f>
        <v>-</v>
      </c>
      <c r="SZ19" s="131" t="str">
        <f>IF($A19&lt;=①基本情報と建物情報の入力!$G$20,IF(①基本情報と建物情報の入力!$H41&gt;=3,③一次エネルギー消費量の計算結果!G53-③一次エネルギー消費量の計算結果!H53,"-"),"-")</f>
        <v>-</v>
      </c>
      <c r="TA19" s="129" t="str">
        <f>IF($A19&lt;=①基本情報と建物情報の入力!$G$20, IF(①基本情報と建物情報の入力!$H41&gt;=1,SU19*SF19,"-"), "-")</f>
        <v>-</v>
      </c>
      <c r="TB19" s="130" t="str">
        <f>IF($A19&lt;=①基本情報と建物情報の入力!$G$20, IF(①基本情報と建物情報の入力!$H41&gt;=2,SV19*SG19,"-"), "-")</f>
        <v>-</v>
      </c>
      <c r="TC19" s="131" t="str">
        <f>IF($A19&lt;=①基本情報と建物情報の入力!$G$20, IF(①基本情報と建物情報の入力!$H41&gt;=3,SW19*SH19,"-"), "-")</f>
        <v>-</v>
      </c>
      <c r="TD19" s="129" t="str">
        <f>IF($A19&lt;=①基本情報と建物情報の入力!$G$20, IF(①基本情報と建物情報の入力!$H41&gt;=1,SX19*SF19,"-"), "-")</f>
        <v>-</v>
      </c>
      <c r="TE19" s="130" t="str">
        <f>IF($A19&lt;=①基本情報と建物情報の入力!$G$20, IF(①基本情報と建物情報の入力!$H41&gt;=2,SY19*SG19,"-"), "-")</f>
        <v>-</v>
      </c>
      <c r="TF19" s="130" t="str">
        <f>IF($A19&lt;=①基本情報と建物情報の入力!$G$20, IF(①基本情報と建物情報の入力!$H41&gt;=3,SZ19*SH19,"-"), "-")</f>
        <v>-</v>
      </c>
      <c r="TG19" s="76"/>
      <c r="TH19" s="76"/>
    </row>
    <row r="20" spans="1:528" s="16" customFormat="1" x14ac:dyDescent="0.45">
      <c r="A20" s="17">
        <f t="shared" si="0"/>
        <v>14</v>
      </c>
      <c r="B20" s="93" t="s">
        <v>65</v>
      </c>
      <c r="C20" s="16" t="str">
        <f>IF(A20&lt;=①基本情報と建物情報の入力!$G$20, ①基本情報と建物情報の入力!$G$19/①基本情報と建物情報の入力!$G$20, "-")</f>
        <v>-</v>
      </c>
      <c r="D20" s="16" t="str">
        <f>IF(A20&lt;=①基本情報と建物情報の入力!$G$20, IF(①基本情報と建物情報の入力!H42&gt;=1, (①基本情報と建物情報の入力!$D42+SQRT(①基本情報と建物情報の入力!$D42^2-16*①基本情報と建物情報の入力!$C42))/4, "-"), "-")</f>
        <v>-</v>
      </c>
      <c r="E20" s="16" t="str">
        <f>IF(A20&lt;=①基本情報と建物情報の入力!$G$20, IF(①基本情報と建物情報の入力!H42&gt;=1, (①基本情報と建物情報の入力!$D42-SQRT(①基本情報と建物情報の入力!$D42^2-16*①基本情報と建物情報の入力!$C42))/4, "-"), "-")</f>
        <v>-</v>
      </c>
      <c r="F20" s="16" t="str">
        <f>IF(A20&lt;=①基本情報と建物情報の入力!$G$20, IF(①基本情報と建物情報の入力!H42&gt;=1, IF(A20=①基本情報と建物情報の入力!$G$20, ①基本情報と建物情報の入力!$C42, ①基本情報と建物情報の入力!G42), "-"), "-")</f>
        <v>-</v>
      </c>
      <c r="G20" s="16" t="str">
        <f>IF(A20&lt;=①基本情報と建物情報の入力!$G$20, IF(①基本情報と建物情報の入力!H42&gt;=1, IF(A20=1, 0, ①基本情報と建物情報の入力!F42), "-"), "-")</f>
        <v>-</v>
      </c>
      <c r="H20" s="16" t="str">
        <f>IF(A20&lt;=①基本情報と建物情報の入力!$G$20, IF(①基本情報と建物情報の入力!H42&gt;=1, IF(A20=1, 0, ①基本情報と建物情報の入力!C42-G20), "-"), "-")</f>
        <v>-</v>
      </c>
      <c r="I20" s="16" t="str">
        <f>IF(A20&lt;=①基本情報と建物情報の入力!$G$20, IF(①基本情報と建物情報の入力!H42&gt;=1, IF(A20=1, ①基本情報と建物情報の入力!C42, 0), "-"), "-")</f>
        <v>-</v>
      </c>
      <c r="J20" s="23" t="str">
        <f>IF(A20&lt;=①基本情報と建物情報の入力!$G$20,IF(①基本情報と建物情報の入力!H42&gt;=1, ①基本情報と建物情報の入力!$E42*(1-(0.24/①基本情報と建物情報の入力!$H42))*0.64,"-"), "-")</f>
        <v>-</v>
      </c>
      <c r="K20" s="16" t="str">
        <f>IF(A20&lt;=①基本情報と建物情報の入力!$G$20,IF(①基本情報と建物情報の入力!H42&gt;=1,①基本情報と建物情報の入力!$E42*0.12/①基本情報と建物情報の入力!$H42,"-"), "-")</f>
        <v>-</v>
      </c>
      <c r="L20" s="16" t="str">
        <f>IF(A20&lt;=①基本情報と建物情報の入力!$G$20,IF(①基本情報と建物情報の入力!H42&gt;=1,①基本情報と建物情報の入力!$E42*(1-(0.24/①基本情報と建物情報の入力!$H42))*0.36,"-"), "-")</f>
        <v>-</v>
      </c>
      <c r="M20" s="24" t="str">
        <f>IF(A20&lt;=①基本情報と建物情報の入力!$G$20,IF(①基本情報と建物情報の入力!H42&gt;=1,①基本情報と建物情報の入力!$E42*0.12/①基本情報と建物情報の入力!$H42,"-"), "-")</f>
        <v>-</v>
      </c>
      <c r="N20" s="23" t="str">
        <f>IF(A20&lt;=①基本情報と建物情報の入力!$G$20, IF(①基本情報と建物情報の入力!H42&gt;=1,①基本情報と建物情報の入力!C42/①基本情報と建物情報の入力!H42, "-"), "-")</f>
        <v>-</v>
      </c>
      <c r="O20" s="16" t="str">
        <f>IF(A20&lt;=①基本情報と建物情報の入力!$G$20, IF(①基本情報と建物情報の入力!H42&gt;=2, ①基本情報と建物情報の入力!C42/①基本情報と建物情報の入力!H42, "-"),"-")</f>
        <v>-</v>
      </c>
      <c r="P20" s="24" t="str">
        <f>IF(A20&lt;=①基本情報と建物情報の入力!$G$20, IF(①基本情報と建物情報の入力!H42&gt;=3, ①基本情報と建物情報の入力!C42/①基本情報と建物情報の入力!H42, "-"),"-")</f>
        <v>-</v>
      </c>
      <c r="Q20" s="23" t="str">
        <f>IF($A20&lt;=①基本情報と建物情報の入力!$G$20, IF(①基本情報と建物情報の入力!$H42&gt;=1, IF(①基本情報と建物情報の入力!$I42="有り", N20*室面積の比率!$B$4, N20*室面積の比率!$B$5),"-"), "-")</f>
        <v>-</v>
      </c>
      <c r="R20" s="16" t="str">
        <f>IF($A20&lt;=①基本情報と建物情報の入力!$G$20, IF(①基本情報と建物情報の入力!$H42&gt;=2, IF(①基本情報と建物情報の入力!$I42="有り", O20*室面積の比率!$B$4, O20*室面積の比率!$B$5),"-"), "-")</f>
        <v>-</v>
      </c>
      <c r="S20" s="24" t="str">
        <f>IF($A20&lt;=①基本情報と建物情報の入力!$G$20, IF(①基本情報と建物情報の入力!$H42&gt;=3, IF(①基本情報と建物情報の入力!$I42="有り", P20*室面積の比率!$B$4, P20*室面積の比率!$B$5),"-"), "-")</f>
        <v>-</v>
      </c>
      <c r="T20" s="23" t="str">
        <f>IF($A20&lt;=①基本情報と建物情報の入力!$G$20, IF(①基本情報と建物情報の入力!$H42&gt;=1, IF(①基本情報と建物情報の入力!$I42="有り", N20*室面積の比率!$C$4, 0),"-"), "-")</f>
        <v>-</v>
      </c>
      <c r="U20" s="16" t="str">
        <f>IF($A20&lt;=①基本情報と建物情報の入力!$G$20, IF(①基本情報と建物情報の入力!$H42&gt;=2, IF(①基本情報と建物情報の入力!$I42="有り", O20*室面積の比率!$C$4, 0),"-"), "-")</f>
        <v>-</v>
      </c>
      <c r="V20" s="24" t="str">
        <f>IF($A20&lt;=①基本情報と建物情報の入力!$G$20, IF(①基本情報と建物情報の入力!$H42&gt;=3, IF(①基本情報と建物情報の入力!$I42="有り", P20*室面積の比率!$C$4, 0),"-"), "-")</f>
        <v>-</v>
      </c>
      <c r="W20" s="23" t="str">
        <f>IF(A20&lt;=①基本情報と建物情報の入力!$G$20, IF(①基本情報と建物情報の入力!H42&gt;=1, F20/①基本情報と建物情報の入力!H42, "-"),"-")</f>
        <v>-</v>
      </c>
      <c r="X20" s="16" t="str">
        <f>IF(A20&lt;=①基本情報と建物情報の入力!$G$20, IF(①基本情報と建物情報の入力!H42&gt;=2, F20/①基本情報と建物情報の入力!H42, "-"),"-")</f>
        <v>-</v>
      </c>
      <c r="Y20" s="24" t="str">
        <f>IF(A20&lt;=①基本情報と建物情報の入力!$G$20, IF(①基本情報と建物情報の入力!H42&gt;=3, F20/①基本情報と建物情報の入力!H42, "-"),"-")</f>
        <v>-</v>
      </c>
      <c r="Z20" s="23" t="str">
        <f>IF(A20&lt;=①基本情報と建物情報の入力!$G$20, IF(①基本情報と建物情報の入力!H42&gt;=1, G20/①基本情報と建物情報の入力!H42, "-"),"-")</f>
        <v>-</v>
      </c>
      <c r="AA20" s="16" t="str">
        <f>IF(A20&lt;=①基本情報と建物情報の入力!$G$20, IF(①基本情報と建物情報の入力!H42&gt;=2, G20/①基本情報と建物情報の入力!H42, "-"),"-")</f>
        <v>-</v>
      </c>
      <c r="AB20" s="24" t="str">
        <f>IF(A20&lt;=①基本情報と建物情報の入力!$G$20, IF(①基本情報と建物情報の入力!H42&gt;=3, G20/①基本情報と建物情報の入力!H42, "-"),"-")</f>
        <v>-</v>
      </c>
      <c r="AC20" s="69"/>
      <c r="AD20" s="23" t="str">
        <f>IF(A20&lt;=①基本情報と建物情報の入力!$G$20, IF(①基本情報と建物情報の入力!H42&gt;=1,J20/①基本情報と建物情報の入力!H42,"-"), "-")</f>
        <v>-</v>
      </c>
      <c r="AE20" s="16" t="str">
        <f>IF(A20&lt;=①基本情報と建物情報の入力!$G$20, IF(①基本情報と建物情報の入力!H42&gt;=2,J20/①基本情報と建物情報の入力!H42,"-"), "-")</f>
        <v>-</v>
      </c>
      <c r="AF20" s="24" t="str">
        <f>IF(A20&lt;=①基本情報と建物情報の入力!$G$20, IF(①基本情報と建物情報の入力!H42&gt;=3,J20/①基本情報と建物情報の入力!H42,"-"), "-")</f>
        <v>-</v>
      </c>
      <c r="AG20" s="23" t="str">
        <f>IF(A20&lt;=①基本情報と建物情報の入力!$G$20,IF(①基本情報と建物情報の入力!H42&gt;=1,K20,"-"), "-")</f>
        <v>-</v>
      </c>
      <c r="AH20" s="16" t="str">
        <f>IF(A20&lt;=①基本情報と建物情報の入力!$G$20,IF(①基本情報と建物情報の入力!H42&gt;=2,0,"-"), "-")</f>
        <v>-</v>
      </c>
      <c r="AI20" s="24" t="str">
        <f>IF(A20&lt;=①基本情報と建物情報の入力!$G$20,IF(①基本情報と建物情報の入力!H42&gt;=3,0,"-"), "-")</f>
        <v>-</v>
      </c>
      <c r="AJ20" s="16" t="str">
        <f>IF(A20&lt;=①基本情報と建物情報の入力!$G$20, IF(①基本情報と建物情報の入力!H42&gt;=1,L20/①基本情報と建物情報の入力!H42,"-"), "-")</f>
        <v>-</v>
      </c>
      <c r="AK20" s="16" t="str">
        <f>IF(A20&lt;=①基本情報と建物情報の入力!$G$20, IF(①基本情報と建物情報の入力!H42&gt;=2,L20/①基本情報と建物情報の入力!H42,"-"), "-")</f>
        <v>-</v>
      </c>
      <c r="AL20" s="16" t="str">
        <f>IF(A20&lt;=①基本情報と建物情報の入力!$G$20, IF(①基本情報と建物情報の入力!H42&gt;=3,L20/①基本情報と建物情報の入力!H42,"-"), "-")</f>
        <v>-</v>
      </c>
      <c r="AM20" s="23" t="str">
        <f>IF(A20&lt;=①基本情報と建物情報の入力!$G$20,IF(①基本情報と建物情報の入力!H42&gt;=1,IF(①基本情報と建物情報の入力!H42=1, M20,0), "-"),"-")</f>
        <v>-</v>
      </c>
      <c r="AN20" s="16" t="str">
        <f>IF(A20&lt;=①基本情報と建物情報の入力!$G$20, IF(①基本情報と建物情報の入力!H42&gt;=2, M20, "-"), "-")</f>
        <v>-</v>
      </c>
      <c r="AO20" s="24" t="str">
        <f>IF(A20&lt;=①基本情報と建物情報の入力!$G$20,IF(①基本情報と建物情報の入力!H42&gt;=3, 0, "-"),"-")</f>
        <v>-</v>
      </c>
      <c r="AP20" s="23" t="str">
        <f>IF(A20&lt;=①基本情報と建物情報の入力!$G$20,IF(①基本情報と建物情報の入力!H42&gt;=1,0,"-"), "-")</f>
        <v>-</v>
      </c>
      <c r="AQ20" s="16" t="str">
        <f>IF(A20&lt;=①基本情報と建物情報の入力!$G$20,IF(①基本情報と建物情報の入力!H42&gt;=2,0,"-"), "-")</f>
        <v>-</v>
      </c>
      <c r="AR20" s="24" t="str">
        <f>IF(A20&lt;=①基本情報と建物情報の入力!$G$20,IF(①基本情報と建物情報の入力!H42&gt;=3,0,"-"), "-")</f>
        <v>-</v>
      </c>
      <c r="AS20" s="23" t="str">
        <f>IF(A20&lt;=①基本情報と建物情報の入力!$G$20,IF(①基本情報と建物情報の入力!H42&gt;=1,0,"-"), "-")</f>
        <v>-</v>
      </c>
      <c r="AT20" s="16" t="str">
        <f>IF(A20&lt;=①基本情報と建物情報の入力!$G$20,IF(①基本情報と建物情報の入力!H42&gt;=2,0,"-"), "-")</f>
        <v>-</v>
      </c>
      <c r="AU20" s="24" t="str">
        <f>IF(A20&lt;=①基本情報と建物情報の入力!$G$20,IF(①基本情報と建物情報の入力!H42&gt;=3,0,"-"), "-")</f>
        <v>-</v>
      </c>
      <c r="AV20" s="23" t="str">
        <f>IF(A20&lt;=①基本情報と建物情報の入力!$G$20,IF(①基本情報と建物情報の入力!H42&gt;=1,1.6,"-"), "-")</f>
        <v>-</v>
      </c>
      <c r="AW20" s="16" t="str">
        <f>IF(A20&lt;=①基本情報と建物情報の入力!$G$20,IF(①基本情報と建物情報の入力!H42&gt;=2,1.6,"-"), "-")</f>
        <v>-</v>
      </c>
      <c r="AX20" s="24" t="str">
        <f>IF(A20&lt;=①基本情報と建物情報の入力!$G$20,IF(①基本情報と建物情報の入力!H42&gt;=3,1.6,"-"), "-")</f>
        <v>-</v>
      </c>
      <c r="AY20" s="16" t="str">
        <f>IF(A20&lt;=①基本情報と建物情報の入力!$G$20,IF(①基本情報と建物情報の入力!H42&gt;=1,0,"-"), "-")</f>
        <v>-</v>
      </c>
      <c r="AZ20" s="16" t="str">
        <f>IF(A20&lt;=①基本情報と建物情報の入力!$G$20,IF(①基本情報と建物情報の入力!H42&gt;=2,0,"-"), "-")</f>
        <v>-</v>
      </c>
      <c r="BA20" s="16" t="str">
        <f>IF(A20&lt;=①基本情報と建物情報の入力!$G$20,IF(①基本情報と建物情報の入力!H42&gt;=3,0,"-"), "-")</f>
        <v>-</v>
      </c>
      <c r="BB20" s="23" t="str">
        <f>IF(A20&lt;=①基本情報と建物情報の入力!$G$20, IF(①基本情報と建物情報の入力!H42&gt;=1,(D20*C20-J20)/①基本情報と建物情報の入力!H42, "-"), "-")</f>
        <v>-</v>
      </c>
      <c r="BC20" s="16" t="str">
        <f>IF(A20&lt;=①基本情報と建物情報の入力!$G$20, IF(①基本情報と建物情報の入力!H42&gt;=2,(D20*C20-J20)/①基本情報と建物情報の入力!H42, "-"), "-")</f>
        <v>-</v>
      </c>
      <c r="BD20" s="24" t="str">
        <f>IF(A20&lt;=①基本情報と建物情報の入力!$G$20, IF(①基本情報と建物情報の入力!H42&gt;=3,(D20*C20-J20)/①基本情報と建物情報の入力!H42, "-"), "-")</f>
        <v>-</v>
      </c>
      <c r="BE20" s="16" t="str">
        <f>IF(A20&lt;=①基本情報と建物情報の入力!$G$20, IF(①基本情報と建物情報の入力!H42&gt;=1,E20*C20-K20, "-"), "-")</f>
        <v>-</v>
      </c>
      <c r="BF20" s="16" t="str">
        <f>IF(A20&lt;=①基本情報と建物情報の入力!$G$20, IF(①基本情報と建物情報の入力!H42&gt;=2,0, "-"), "-")</f>
        <v>-</v>
      </c>
      <c r="BG20" s="16" t="str">
        <f>IF(A20&lt;=①基本情報と建物情報の入力!$G$20, IF(①基本情報と建物情報の入力!H42&gt;=3,0, "-"), "-")</f>
        <v>-</v>
      </c>
      <c r="BH20" s="23" t="str">
        <f>IF(A20&lt;=①基本情報と建物情報の入力!$G$20, IF(①基本情報と建物情報の入力!H42&gt;=1,(D20*C20-L20)/①基本情報と建物情報の入力!H42-AV20, "-"), "-")</f>
        <v>-</v>
      </c>
      <c r="BI20" s="16" t="str">
        <f>IF(A20&lt;=①基本情報と建物情報の入力!$G$20, IF(①基本情報と建物情報の入力!H42&gt;=2,(D20*C20-L20)/①基本情報と建物情報の入力!H42-AV20, "-"), "-")</f>
        <v>-</v>
      </c>
      <c r="BJ20" s="24" t="str">
        <f>IF(A20&lt;=①基本情報と建物情報の入力!$G$20, IF(①基本情報と建物情報の入力!H42&gt;=3,(D20*C20-L20)/①基本情報と建物情報の入力!H42-AV20, "-"), "-")</f>
        <v>-</v>
      </c>
      <c r="BK20" s="23" t="str">
        <f>IF(A20&lt;=①基本情報と建物情報の入力!$G$20, IF(①基本情報と建物情報の入力!H42&gt;=1,IF(①基本情報と建物情報の入力!H42=1, E20*C20-K20, 0), "-"), "-")</f>
        <v>-</v>
      </c>
      <c r="BL20" s="16" t="str">
        <f>IF(A20&lt;=①基本情報と建物情報の入力!$G$20, IF(①基本情報と建物情報の入力!H42&gt;=2,E20*C20-M20, "-"), "-")</f>
        <v>-</v>
      </c>
      <c r="BM20" s="24" t="str">
        <f>IF(A20&lt;=①基本情報と建物情報の入力!$G$20, IF(①基本情報と建物情報の入力!H42&gt;=3,0, "-"), "-")</f>
        <v>-</v>
      </c>
      <c r="BN20" s="16" t="str">
        <f>IF(A20&lt;=①基本情報と建物情報の入力!$G$20, IF(①基本情報と建物情報の入力!H42&gt;=1, 0, "-"), "-")</f>
        <v>-</v>
      </c>
      <c r="BO20" s="16" t="str">
        <f>IF(A20&lt;=①基本情報と建物情報の入力!$G$20, IF(①基本情報と建物情報の入力!H42&gt;=2, 0, "-"), "-")</f>
        <v>-</v>
      </c>
      <c r="BP20" s="24" t="str">
        <f>IF(A20&lt;=①基本情報と建物情報の入力!$G$20, IF(①基本情報と建物情報の入力!H42&gt;=3, 0, "-"), "-")</f>
        <v>-</v>
      </c>
      <c r="BQ20" s="16" t="str">
        <f>IF(A20&lt;=①基本情報と建物情報の入力!$G$20, IF(①基本情報と建物情報の入力!H42&gt;=1, 0, "-"), "-")</f>
        <v>-</v>
      </c>
      <c r="BR20" s="16" t="str">
        <f>IF(A20&lt;=①基本情報と建物情報の入力!$G$20, IF(①基本情報と建物情報の入力!H42&gt;=2, E20*C20, "-"), "-")</f>
        <v>-</v>
      </c>
      <c r="BS20" s="24" t="str">
        <f>IF(A20&lt;=①基本情報と建物情報の入力!$G$20, IF(①基本情報と建物情報の入力!H42&gt;=3, E20*C20, "-"), "-")</f>
        <v>-</v>
      </c>
      <c r="BT20" s="16" t="str">
        <f>IF(A20&lt;=①基本情報と建物情報の入力!$G$20, IF(①基本情報と建物情報の入力!H42&gt;=1, 0, "-"), "-")</f>
        <v>-</v>
      </c>
      <c r="BU20" s="16" t="str">
        <f>IF(A20&lt;=①基本情報と建物情報の入力!$G$20, IF(①基本情報と建物情報の入力!H42&gt;=2, 0, "-"), "-")</f>
        <v>-</v>
      </c>
      <c r="BV20" s="24" t="str">
        <f>IF(A20&lt;=①基本情報と建物情報の入力!$G$20, IF(①基本情報と建物情報の入力!H42&gt;=3, 0, "-"), "-")</f>
        <v>-</v>
      </c>
      <c r="BW20" s="23" t="str">
        <f>IF(A20&lt;=①基本情報と建物情報の入力!$G$20, IF(①基本情報と建物情報の入力!H42&gt;=1, IF(①基本情報と建物情報の入力!H42=1, 0, E20*C20), "-"), "-")</f>
        <v>-</v>
      </c>
      <c r="BX20" s="16" t="str">
        <f>IF(A20&lt;=①基本情報と建物情報の入力!$G$20, IF(①基本情報と建物情報の入力!H42&gt;=2, 0, "-"), "-")</f>
        <v>-</v>
      </c>
      <c r="BY20" s="24" t="str">
        <f>IF(A20&lt;=①基本情報と建物情報の入力!$G$20, IF(①基本情報と建物情報の入力!H42&gt;=3, E20*C20, "-"), "-")</f>
        <v>-</v>
      </c>
      <c r="BZ20" s="16" t="str">
        <f>IF(A20&lt;=①基本情報と建物情報の入力!$G$20, IF(①基本情報と建物情報の入力!H42&gt;=1,  H20/①基本情報と建物情報の入力!H42, "-"), "-")</f>
        <v>-</v>
      </c>
      <c r="CA20" s="16" t="str">
        <f>IF(A20&lt;=①基本情報と建物情報の入力!$G$20, IF(①基本情報と建物情報の入力!H42&gt;=2,  H20/①基本情報と建物情報の入力!H42, "-"), "-")</f>
        <v>-</v>
      </c>
      <c r="CB20" s="16" t="str">
        <f>IF(A20&lt;=①基本情報と建物情報の入力!$G$20, IF(①基本情報と建物情報の入力!H42&gt;=3,  H20/①基本情報と建物情報の入力!H42, "-"), "-")</f>
        <v>-</v>
      </c>
      <c r="CC20" s="23" t="str">
        <f>IF(A20&lt;=①基本情報と建物情報の入力!$G$20, IF(①基本情報と建物情報の入力!H42&gt;=1, I20/①基本情報と建物情報の入力!H42, "-"), "-")</f>
        <v>-</v>
      </c>
      <c r="CD20" s="16" t="str">
        <f>IF(A20&lt;=①基本情報と建物情報の入力!$G$20, IF(①基本情報と建物情報の入力!H42&gt;=2, I20/①基本情報と建物情報の入力!H42, "-"), "-")</f>
        <v>-</v>
      </c>
      <c r="CE20" s="24" t="str">
        <f>IF(A20&lt;=①基本情報と建物情報の入力!$G$20, IF(①基本情報と建物情報の入力!H42&gt;=3, I20/①基本情報と建物情報の入力!H42, "-"), "-")</f>
        <v>-</v>
      </c>
      <c r="CF20" s="16" t="str">
        <f>IF(A20&lt;=①基本情報と建物情報の入力!$G$20, IF(①基本情報と建物情報の入力!H42&gt;=1, IF(A20=①基本情報と建物情報の入力!$G$20, 0,(①基本情報と建物情報の入力!C42-F20)/①基本情報と建物情報の入力!H42), "-"), "-")</f>
        <v>-</v>
      </c>
      <c r="CG20" s="16" t="str">
        <f>IF(A20&lt;=①基本情報と建物情報の入力!$G$20, IF(①基本情報と建物情報の入力!H42&gt;=2, IF(A20=①基本情報と建物情報の入力!$G$20, 0,(①基本情報と建物情報の入力!C42-F20)/①基本情報と建物情報の入力!H42), "-"), "-")</f>
        <v>-</v>
      </c>
      <c r="CH20" s="16" t="str">
        <f>IF(A20&lt;=①基本情報と建物情報の入力!$G$20, IF(①基本情報と建物情報の入力!H42&gt;=3, IF(A20=①基本情報と建物情報の入力!$G$20, 0,(①基本情報と建物情報の入力!C42-F20)/①基本情報と建物情報の入力!H42), "-"), "-")</f>
        <v>-</v>
      </c>
      <c r="CI20" s="69"/>
      <c r="CJ20" s="23" t="str">
        <f>IF(A20&lt;=①基本情報と建物情報の入力!$G$20, IF(①基本情報と建物情報の入力!H42&gt;=1, IF(F20=0, 0, D20/①基本情報と建物情報の入力!H42), "-"), "-")</f>
        <v>-</v>
      </c>
      <c r="CK20" s="16" t="str">
        <f>IF(A20&lt;=①基本情報と建物情報の入力!$G$20, IF(①基本情報と建物情報の入力!H42&gt;=2, IF(F20=0, 0, D20/①基本情報と建物情報の入力!H42), "-"), "-")</f>
        <v>-</v>
      </c>
      <c r="CL20" s="24" t="str">
        <f>IF(A20&lt;=①基本情報と建物情報の入力!$G$20, IF(①基本情報と建物情報の入力!H42&gt;=3, IF(F20=0, 0, D20/①基本情報と建物情報の入力!H42), "-"), "-")</f>
        <v>-</v>
      </c>
      <c r="CM20" s="23" t="str">
        <f>IF(A20&lt;=①基本情報と建物情報の入力!$G$20, IF(①基本情報と建物情報の入力!H42&gt;=1, F20/D20, "-"), "-")</f>
        <v>-</v>
      </c>
      <c r="CN20" s="16" t="str">
        <f>IF(A20&lt;=①基本情報と建物情報の入力!$G$20, IF(①基本情報と建物情報の入力!H42&gt;=2, 0, "-"), "-")</f>
        <v>-</v>
      </c>
      <c r="CO20" s="24" t="str">
        <f>IF(A20&lt;=①基本情報と建物情報の入力!$G$20, IF(①基本情報と建物情報の入力!H42&gt;=3, 0, "-"), "-")</f>
        <v>-</v>
      </c>
      <c r="CP20" s="23" t="str">
        <f>IF(A20&lt;=①基本情報と建物情報の入力!$G$20, IF(①基本情報と建物情報の入力!H42&gt;=1, IF(A20=①基本情報と建物情報の入力!$G$20, D20/①基本情報と建物情報の入力!H42, 0), "-"), "-")</f>
        <v>-</v>
      </c>
      <c r="CQ20" s="16" t="str">
        <f>IF(A20&lt;=①基本情報と建物情報の入力!$G$20, IF(①基本情報と建物情報の入力!H42&gt;=2, IF(A20=①基本情報と建物情報の入力!$G$20, D20/①基本情報と建物情報の入力!H42, 0), "-"), "-")</f>
        <v>-</v>
      </c>
      <c r="CR20" s="24" t="str">
        <f>IF(A20&lt;=①基本情報と建物情報の入力!$G$20, IF(①基本情報と建物情報の入力!H42&gt;=3, IF(A20=①基本情報と建物情報の入力!$G$20, D20/①基本情報と建物情報の入力!H42, 0), "-"), "-")</f>
        <v>-</v>
      </c>
      <c r="CS20" s="23" t="str">
        <f>IF(A20&lt;=①基本情報と建物情報の入力!$G$20, IF(①基本情報と建物情報の入力!H42&gt;=1, IF(①基本情報と建物情報の入力!H42=1, F20/D20, 0), "-"), "-")</f>
        <v>-</v>
      </c>
      <c r="CT20" s="16" t="str">
        <f>IF(A20&lt;=①基本情報と建物情報の入力!$G$20, IF(①基本情報と建物情報の入力!H42&gt;=2, F20/D20, "-"), "-")</f>
        <v>-</v>
      </c>
      <c r="CU20" s="24" t="str">
        <f>IF(A20&lt;=①基本情報と建物情報の入力!$G$20, IF(①基本情報と建物情報の入力!H42&gt;=3, 0, "-"), "-")</f>
        <v>-</v>
      </c>
      <c r="CV20" s="16" t="str">
        <f>IF(A20&lt;=①基本情報と建物情報の入力!$G$20, IF(①基本情報と建物情報の入力!H42&gt;=1, IF(OR(F20=0,A20=①基本情報と建物情報の入力!$G$20), 0, D20/①基本情報と建物情報の入力!H42), "-"), "-")</f>
        <v>-</v>
      </c>
      <c r="CW20" s="16" t="str">
        <f>IF(A20&lt;=①基本情報と建物情報の入力!$G$20, IF(①基本情報と建物情報の入力!H42&gt;=2, IF(OR(F20=0,A20=①基本情報と建物情報の入力!$G$20), 0, D20/①基本情報と建物情報の入力!H42), "-"), "-")</f>
        <v>-</v>
      </c>
      <c r="CX20" s="16" t="str">
        <f>IF(A20&lt;=①基本情報と建物情報の入力!$G$20, IF(①基本情報と建物情報の入力!H42&gt;=3, IF(OR(F20=0,A20=①基本情報と建物情報の入力!$G$20), 0, D20/①基本情報と建物情報の入力!H42), "-"), "-")</f>
        <v>-</v>
      </c>
      <c r="CY20" s="23" t="str">
        <f>IF(A20&lt;=①基本情報と建物情報の入力!$G$20, IF(①基本情報と建物情報の入力!H42&gt;=1, IF(OR(F19=0,A20=1), 0, D20/①基本情報と建物情報の入力!H42), "-"), "-")</f>
        <v>-</v>
      </c>
      <c r="CZ20" s="16" t="str">
        <f>IF(A20&lt;=①基本情報と建物情報の入力!$G$20, IF(①基本情報と建物情報の入力!H42&gt;=2, IF(OR(F19=0,A20=1), 0, D20/①基本情報と建物情報の入力!H42), "-"), "-")</f>
        <v>-</v>
      </c>
      <c r="DA20" s="24" t="str">
        <f>IF(A20&lt;=①基本情報と建物情報の入力!$G$20, IF(①基本情報と建物情報の入力!H42&gt;=3, IF(OR(F19=0,A20=1), 0, D20/①基本情報と建物情報の入力!H42), "-"), "-")</f>
        <v>-</v>
      </c>
      <c r="DB20" s="23" t="str">
        <f>IF(A20&lt;=①基本情報と建物情報の入力!$G$20, IF(①基本情報と建物情報の入力!H42&gt;=1, 0, "-"), "-")</f>
        <v>-</v>
      </c>
      <c r="DC20" s="16" t="str">
        <f>IF(A20&lt;=①基本情報と建物情報の入力!$G$20, IF(①基本情報と建物情報の入力!H42&gt;=2, IF(①基本情報と建物情報の入力!H42=1, 0, F20/D20), "-"), "-")</f>
        <v>-</v>
      </c>
      <c r="DD20" s="24" t="str">
        <f>IF(A20&lt;=①基本情報と建物情報の入力!$G$20, IF(①基本情報と建物情報の入力!H42&gt;=3, IF(①基本情報と建物情報の入力!H42=1, 0, F20/D20), "-"), "-")</f>
        <v>-</v>
      </c>
      <c r="DE20" s="16" t="str">
        <f>IF(A20&lt;=①基本情報と建物情報の入力!$G$20, IF(①基本情報と建物情報の入力!H42&gt;=1, IF(①基本情報と建物情報の入力!H42=1, 0, F20/D20), "-"), "-")</f>
        <v>-</v>
      </c>
      <c r="DF20" s="16" t="str">
        <f>IF(A20&lt;=①基本情報と建物情報の入力!$G$20, IF(①基本情報と建物情報の入力!H42&gt;=2, 0, "-"), "-")</f>
        <v>-</v>
      </c>
      <c r="DG20" s="16" t="str">
        <f>IF(A20&lt;=①基本情報と建物情報の入力!$G$20, IF(①基本情報と建物情報の入力!H42&gt;=3, IF(①基本情報と建物情報の入力!H42=1, 0, F20/D20), "-"), "-")</f>
        <v>-</v>
      </c>
      <c r="DH20" s="23" t="str">
        <f>IF(A20&lt;=①基本情報と建物情報の入力!$G$20, IF(①基本情報と建物情報の入力!H42&gt;=1, (F20/D20)*(D20/①基本情報と建物情報の入力!H42/20), "-"), "-")</f>
        <v>-</v>
      </c>
      <c r="DI20" s="16" t="str">
        <f>IF(A20&lt;=①基本情報と建物情報の入力!$G$20, IF(①基本情報と建物情報の入力!H42&gt;=2, (F20/D20)*(D20/①基本情報と建物情報の入力!H42/20), "-"), "-")</f>
        <v>-</v>
      </c>
      <c r="DJ20" s="24" t="str">
        <f>IF(A20&lt;=①基本情報と建物情報の入力!$G$20, IF(①基本情報と建物情報の入力!H42&gt;=3, (F20/D20)*(D20/①基本情報と建物情報の入力!H42/20), "-"), "-")</f>
        <v>-</v>
      </c>
      <c r="DK20" s="23" t="str">
        <f>IF(A20&lt;=①基本情報と建物情報の入力!$G$20, IF(①基本情報と建物情報の入力!H42&gt;=1, (D20/①基本情報と建物情報の入力!H42)*(F20/D20/20), "-"), "-")</f>
        <v>-</v>
      </c>
      <c r="DL20" s="16" t="str">
        <f>IF(A20&lt;=①基本情報と建物情報の入力!$G$20, IF(①基本情報と建物情報の入力!H42&gt;=2, (D20/①基本情報と建物情報の入力!H42)*(F20/D20/20), "-"), "-")</f>
        <v>-</v>
      </c>
      <c r="DM20" s="24" t="str">
        <f>IF(A20&lt;=①基本情報と建物情報の入力!$G$20, IF(①基本情報と建物情報の入力!H42&gt;=3, (D20/①基本情報と建物情報の入力!H42)*(F20/D20/20), "-"), "-")</f>
        <v>-</v>
      </c>
      <c r="DN20" s="23" t="str">
        <f>IF(A20&lt;=①基本情報と建物情報の入力!$G$20, IF(①基本情報と建物情報の入力!H42&gt;=1,  C20, "-"), "-")</f>
        <v>-</v>
      </c>
      <c r="DO20" s="16" t="str">
        <f>IF(A20&lt;=①基本情報と建物情報の入力!$G$20, IF(①基本情報と建物情報の入力!H42&gt;=2, 0, "-"), "-")</f>
        <v>-</v>
      </c>
      <c r="DP20" s="24" t="str">
        <f>IF(A20&lt;=①基本情報と建物情報の入力!$G$20, IF(①基本情報と建物情報の入力!H42&gt;=3, 0, "-"), "-")</f>
        <v>-</v>
      </c>
      <c r="DQ20" s="23" t="str">
        <f>IF(A20&lt;=①基本情報と建物情報の入力!$G$20, IF(①基本情報と建物情報の入力!H42&gt;=1,  C20, "-"), "-")</f>
        <v>-</v>
      </c>
      <c r="DR20" s="16" t="str">
        <f>IF(A20&lt;=①基本情報と建物情報の入力!$G$20, IF(①基本情報と建物情報の入力!H42&gt;=2, 0, "-"), "-")</f>
        <v>-</v>
      </c>
      <c r="DS20" s="24" t="str">
        <f>IF(A20&lt;=①基本情報と建物情報の入力!$G$20, IF(①基本情報と建物情報の入力!H42&gt;=3, 0, "-"), "-")</f>
        <v>-</v>
      </c>
      <c r="DT20" s="23" t="str">
        <f>IF(A20&lt;=①基本情報と建物情報の入力!$G$20, IF(①基本情報と建物情報の入力!H42&gt;=1, IF(①基本情報と建物情報の入力!H42=1, C20, 0), "-"), "-")</f>
        <v>-</v>
      </c>
      <c r="DU20" s="16" t="str">
        <f>IF(A20&lt;=①基本情報と建物情報の入力!$G$20, IF(①基本情報と建物情報の入力!H42&gt;=2, C20, "-"), "-")</f>
        <v>-</v>
      </c>
      <c r="DV20" s="24" t="str">
        <f>IF(A20&lt;=①基本情報と建物情報の入力!$G$20, IF(①基本情報と建物情報の入力!H42&gt;=3, 0, "-"), "-")</f>
        <v>-</v>
      </c>
      <c r="DW20" s="23" t="str">
        <f>IF(A20&lt;=①基本情報と建物情報の入力!$G$20, IF(①基本情報と建物情報の入力!H42&gt;=1, IF(①基本情報と建物情報の入力!H42=1, C20, 0), "-"), "-")</f>
        <v>-</v>
      </c>
      <c r="DX20" s="16" t="str">
        <f>IF(A20&lt;=①基本情報と建物情報の入力!$G$20, IF(①基本情報と建物情報の入力!H42&gt;=2, C20, "-"), "-")</f>
        <v>-</v>
      </c>
      <c r="DY20" s="24" t="str">
        <f>IF(A20&lt;=①基本情報と建物情報の入力!$G$20, IF(①基本情報と建物情報の入力!H42&gt;=3, 0, "-"), "-")</f>
        <v>-</v>
      </c>
      <c r="DZ20" s="23" t="str">
        <f>IF(A20&lt;=①基本情報と建物情報の入力!$G$20, IF(①基本情報と建物情報の入力!H42&gt;=1, 0, "-"), "-")</f>
        <v>-</v>
      </c>
      <c r="EA20" s="16" t="str">
        <f>IF(A20&lt;=①基本情報と建物情報の入力!$G$20, IF(①基本情報と建物情報の入力!H42&gt;=2, IF(①基本情報と建物情報の入力!H42=1, 0, C20), "-"), "-")</f>
        <v>-</v>
      </c>
      <c r="EB20" s="24" t="str">
        <f>IF(A20&lt;=①基本情報と建物情報の入力!$G$20, IF(①基本情報と建物情報の入力!H42&gt;=3, IF(①基本情報と建物情報の入力!H42=1, 0, C20), "-"), "-")</f>
        <v>-</v>
      </c>
      <c r="EC20" s="23" t="str">
        <f>IF(A20&lt;=①基本情報と建物情報の入力!$G$20, IF(①基本情報と建物情報の入力!H42&gt;=1, IF(①基本情報と建物情報の入力!H42=1, 0, C20), "-"), "-")</f>
        <v>-</v>
      </c>
      <c r="ED20" s="16" t="str">
        <f>IF(A20&lt;=①基本情報と建物情報の入力!$G$20, IF(①基本情報と建物情報の入力!H42&gt;=2, 0, "-"), "-")</f>
        <v>-</v>
      </c>
      <c r="EE20" s="24" t="str">
        <f>IF(A20&lt;=①基本情報と建物情報の入力!$G$20, IF(①基本情報と建物情報の入力!H42&gt;=3, IF(①基本情報と建物情報の入力!H42=1, 0, C20), "-"), "-")</f>
        <v>-</v>
      </c>
      <c r="EF20" s="23" t="str">
        <f>IF(A20&lt;=①基本情報と建物情報の入力!$G$20, IF(①基本情報と建物情報の入力!H42&gt;=1, 0, "-"), "-")</f>
        <v>-</v>
      </c>
      <c r="EG20" s="16" t="str">
        <f>IF(A20&lt;=①基本情報と建物情報の入力!$G$20, IF(①基本情報と建物情報の入力!H42&gt;=2, IF(①基本情報と建物情報の入力!H42=1, 0, C20), "-"), "-")</f>
        <v>-</v>
      </c>
      <c r="EH20" s="24" t="str">
        <f>IF(A20&lt;=①基本情報と建物情報の入力!$G$20, IF(①基本情報と建物情報の入力!H42&gt;=3, IF(①基本情報と建物情報の入力!H42=1, 0, C20), "-"), "-")</f>
        <v>-</v>
      </c>
      <c r="EI20" s="16" t="str">
        <f>IF(A20&lt;=①基本情報と建物情報の入力!$G$20, IF(①基本情報と建物情報の入力!H42&gt;=1, IF(①基本情報と建物情報の入力!H42=1, 0, C20), "-"), "-")</f>
        <v>-</v>
      </c>
      <c r="EJ20" s="16" t="str">
        <f>IF(A20&lt;=①基本情報と建物情報の入力!$G$20, IF(①基本情報と建物情報の入力!H42&gt;=2, 0, "-"), "-")</f>
        <v>-</v>
      </c>
      <c r="EK20" s="16" t="str">
        <f>IF(A20&lt;=①基本情報と建物情報の入力!$G$20, IF(①基本情報と建物情報の入力!H42&gt;=3, IF(①基本情報と建物情報の入力!H42=1, 0, C20), "-"), "-")</f>
        <v>-</v>
      </c>
      <c r="EL20" s="23" t="str">
        <f>IF(A20&lt;=①基本情報と建物情報の入力!$G$20, IF(①基本情報と建物情報の入力!H42&gt;=1, C20*D20/①基本情報と建物情報の入力!H42/20, "-"), "-")</f>
        <v>-</v>
      </c>
      <c r="EM20" s="16" t="str">
        <f>IF(A20&lt;=①基本情報と建物情報の入力!$G$20, IF(①基本情報と建物情報の入力!H42&gt;=2, C20*D20/①基本情報と建物情報の入力!H42/20, "-"), "-")</f>
        <v>-</v>
      </c>
      <c r="EN20" s="24" t="str">
        <f>IF(A20&lt;=①基本情報と建物情報の入力!$G$20, IF(①基本情報と建物情報の入力!H42&gt;=3, C20*D20/①基本情報と建物情報の入力!H42/20, "-"), "-")</f>
        <v>-</v>
      </c>
      <c r="EO20" s="23" t="str">
        <f>IF(A20&lt;=①基本情報と建物情報の入力!$G$20, IF(①基本情報と建物情報の入力!H42&gt;=1, C20*E20/20, "-"), "-")</f>
        <v>-</v>
      </c>
      <c r="EP20" s="16" t="str">
        <f>IF(A20&lt;=①基本情報と建物情報の入力!$G$20, IF(①基本情報と建物情報の入力!H42&gt;=2, 0, "-"), "-")</f>
        <v>-</v>
      </c>
      <c r="EQ20" s="24" t="str">
        <f>IF(A20&lt;=①基本情報と建物情報の入力!$G$20, IF(①基本情報と建物情報の入力!H42&gt;=3, 0, "-"), "-")</f>
        <v>-</v>
      </c>
      <c r="ER20" s="23" t="str">
        <f>IF(A20&lt;=①基本情報と建物情報の入力!$G$20, IF(①基本情報と建物情報の入力!H42&gt;=1, C20*D20/①基本情報と建物情報の入力!H42/20, "-"), "-")</f>
        <v>-</v>
      </c>
      <c r="ES20" s="16" t="str">
        <f>IF(A20&lt;=①基本情報と建物情報の入力!$G$20, IF(①基本情報と建物情報の入力!H42&gt;=2, C20*D20/①基本情報と建物情報の入力!H42/20, "-"), "-")</f>
        <v>-</v>
      </c>
      <c r="ET20" s="24" t="str">
        <f>IF(A20&lt;=①基本情報と建物情報の入力!$G$20, IF(①基本情報と建物情報の入力!H42&gt;=3, C20*D20/①基本情報と建物情報の入力!H42/20, "-"), "-")</f>
        <v>-</v>
      </c>
      <c r="EU20" s="23" t="str">
        <f>IF(A20&lt;=①基本情報と建物情報の入力!$G$20, IF(①基本情報と建物情報の入力!H42&gt;=1, IF(①基本情報と建物情報の入力!H42=1, C20*E20/20, 0), "-"), "-")</f>
        <v>-</v>
      </c>
      <c r="EV20" s="16" t="str">
        <f>IF(A20&lt;=①基本情報と建物情報の入力!$G$20, IF(①基本情報と建物情報の入力!H42&gt;=2, C20*E20/20, "-"), "-")</f>
        <v>-</v>
      </c>
      <c r="EW20" s="24" t="str">
        <f>IF(A20&lt;=①基本情報と建物情報の入力!$G$20, IF(①基本情報と建物情報の入力!H42&gt;=3, 0, "-"), "-")</f>
        <v>-</v>
      </c>
      <c r="EX20" s="23" t="str">
        <f>IF(A20&lt;=①基本情報と建物情報の入力!$G$20, IF(①基本情報と建物情報の入力!H42&gt;=1, IF(A20=①基本情報と建物情報の入力!$G$20, 0, IF(AND(W20=0, G21=0), D20/①基本情報と建物情報の入力!H42, 0)), "-"), "-")</f>
        <v>-</v>
      </c>
      <c r="EY20" s="16" t="str">
        <f>IF(A20&lt;=①基本情報と建物情報の入力!$G$20, IF(①基本情報と建物情報の入力!H42&gt;=2, IF(A20=①基本情報と建物情報の入力!$G$20, 0, IF(AND(X20=0, G21=0), D20/①基本情報と建物情報の入力!H42, 0)), "-"), "-")</f>
        <v>-</v>
      </c>
      <c r="EZ20" s="24" t="str">
        <f>IF(A20&lt;=①基本情報と建物情報の入力!$G$20, IF(①基本情報と建物情報の入力!H42&gt;=3, IF(A20=①基本情報と建物情報の入力!$G$20, 0, IF(AND(Y20=0, G21=0), D20/①基本情報と建物情報の入力!H42, 0)), "-"), "-")</f>
        <v>-</v>
      </c>
      <c r="FA20" s="23" t="str">
        <f>IF(A20&lt;=①基本情報と建物情報の入力!$G$20, IF(①基本情報と建物情報の入力!H42&gt;=1, IF(A20=1, 0, IF(AND(F19=0, Z20=0), D20/①基本情報と建物情報の入力!H42, 0)), "-"), "-")</f>
        <v>-</v>
      </c>
      <c r="FB20" s="16" t="str">
        <f>IF(A20&lt;=①基本情報と建物情報の入力!$G$20, IF(①基本情報と建物情報の入力!H42&gt;=2, IF(A20=1, 0, IF(AND(F19=0, AA20=0), D20/①基本情報と建物情報の入力!H42, 0)), "-"), "-")</f>
        <v>-</v>
      </c>
      <c r="FC20" s="24" t="str">
        <f>IF(A20&lt;=①基本情報と建物情報の入力!$G$20, IF(①基本情報と建物情報の入力!H42&gt;=3, IF(A20=1, 0, IF(AND(F19=0, AB20=0), D20/①基本情報と建物情報の入力!H42, 0)), "-"), "-")</f>
        <v>-</v>
      </c>
      <c r="FD20" s="23" t="str">
        <f>IF(A20&lt;=①基本情報と建物情報の入力!$G$20, IF(①基本情報と建物情報の入力!H42&gt;=1, IF(A20=①基本情報と建物情報の入力!$G$20, 0, E20-F20/D20), "-"), "-")</f>
        <v>-</v>
      </c>
      <c r="FE20" s="16" t="str">
        <f>IF(A20&lt;=①基本情報と建物情報の入力!$G$20, IF(①基本情報と建物情報の入力!H42&gt;=2, 0, "-"), "-")</f>
        <v>-</v>
      </c>
      <c r="FF20" s="24" t="str">
        <f>IF(A20&lt;=①基本情報と建物情報の入力!$G$20, IF(①基本情報と建物情報の入力!H42&gt;=3, 0, "-"), "-")</f>
        <v>-</v>
      </c>
      <c r="FG20" s="23" t="str">
        <f>IF(A20&lt;=①基本情報と建物情報の入力!$G$20, IF(①基本情報と建物情報の入力!H42&gt;=1, IF(A20=1, 0, E20-G20/D20), "-"), "-")</f>
        <v>-</v>
      </c>
      <c r="FH20" s="16" t="str">
        <f>IF(A20&lt;=①基本情報と建物情報の入力!$G$20, IF(①基本情報と建物情報の入力!H42&gt;=2, 0, "-"), "-")</f>
        <v>-</v>
      </c>
      <c r="FI20" s="24" t="str">
        <f>IF(A20&lt;=①基本情報と建物情報の入力!$G$20, IF(①基本情報と建物情報の入力!H42&gt;=3, 0, "-"), "-")</f>
        <v>-</v>
      </c>
      <c r="FJ20" s="23" t="str">
        <f>IF(A20&lt;=①基本情報と建物情報の入力!$G$20, IF(①基本情報と建物情報の入力!H42&gt;=1, IF(A20=①基本情報と建物情報の入力!$G$20, 0, D20/①基本情報と建物情報の入力!H42), "-"), "-")</f>
        <v>-</v>
      </c>
      <c r="FK20" s="16" t="str">
        <f>IF(A20&lt;=①基本情報と建物情報の入力!$G$20, IF(①基本情報と建物情報の入力!H42&gt;=2, IF(A20=①基本情報と建物情報の入力!$G$20, 0, D20/①基本情報と建物情報の入力!H42), "-"), "-")</f>
        <v>-</v>
      </c>
      <c r="FL20" s="24" t="str">
        <f>IF(A20&lt;=①基本情報と建物情報の入力!$G$20, IF(①基本情報と建物情報の入力!H42&gt;=3, IF(A20=①基本情報と建物情報の入力!$G$20, 0, D20/①基本情報と建物情報の入力!H42), "-"), "-")</f>
        <v>-</v>
      </c>
      <c r="FM20" s="23" t="str">
        <f>IF(A20&lt;=①基本情報と建物情報の入力!$G$20, IF(①基本情報と建物情報の入力!H42&gt;=1, IF(A20=1, 0, D20/①基本情報と建物情報の入力!H42), "-"), "-")</f>
        <v>-</v>
      </c>
      <c r="FN20" s="16" t="str">
        <f>IF(A20&lt;=①基本情報と建物情報の入力!$G$20, IF(①基本情報と建物情報の入力!H42&gt;=2, IF(A20=1, 0, D20/①基本情報と建物情報の入力!H42), "-"), "-")</f>
        <v>-</v>
      </c>
      <c r="FO20" s="24" t="str">
        <f>IF(A20&lt;=①基本情報と建物情報の入力!$G$20, IF(①基本情報と建物情報の入力!H42&gt;=3, IF(A20=1, 0, D20/①基本情報と建物情報の入力!H42), "-"), "-")</f>
        <v>-</v>
      </c>
      <c r="FP20" s="23" t="str">
        <f>IF(A20&lt;=①基本情報と建物情報の入力!$G$20, IF(①基本情報と建物情報の入力!H42&gt;=1, IF(A20=①基本情報と建物情報の入力!$G$20, 0, IF(①基本情報と建物情報の入力!H42=1, E20-F20/D20, 0)), "-"), "-")</f>
        <v>-</v>
      </c>
      <c r="FQ20" s="16" t="str">
        <f>IF(A20&lt;=①基本情報と建物情報の入力!$G$20, IF(①基本情報と建物情報の入力!H42&gt;=2, IF(A20=①基本情報と建物情報の入力!$G$20, 0, E20-F20/D20), "-"), "-")</f>
        <v>-</v>
      </c>
      <c r="FR20" s="24" t="str">
        <f>IF(A20&lt;=①基本情報と建物情報の入力!$G$20, IF(①基本情報と建物情報の入力!H42&gt;=3, 0, "-"), "-")</f>
        <v>-</v>
      </c>
      <c r="FS20" s="23" t="str">
        <f>IF(A20&lt;=①基本情報と建物情報の入力!$G$20, IF(①基本情報と建物情報の入力!H42&gt;=1, IF(A20=1, 0, IF(①基本情報と建物情報の入力!H42=1, E20-G20/D20, 0)), "-"), "-")</f>
        <v>-</v>
      </c>
      <c r="FT20" s="16" t="str">
        <f>IF(A20&lt;=①基本情報と建物情報の入力!$G$20, IF(①基本情報と建物情報の入力!H42&gt;=2, IF(A20=1, 0, E20-G20/D20), "-"), "-")</f>
        <v>-</v>
      </c>
      <c r="FU20" s="24" t="str">
        <f>IF(A20&lt;=①基本情報と建物情報の入力!$G$20, IF(①基本情報と建物情報の入力!H42&gt;=3, 0, "-"), "-")</f>
        <v>-</v>
      </c>
      <c r="FV20" s="23" t="str">
        <f>IF(A20&lt;=①基本情報と建物情報の入力!$G$20, IF(①基本情報と建物情報の入力!H42&gt;=1, IF(A20=1, D20/①基本情報と建物情報の入力!H42, 0), "-"), "-")</f>
        <v>-</v>
      </c>
      <c r="FW20" s="16" t="str">
        <f>IF(A20&lt;=①基本情報と建物情報の入力!$G$20, IF(①基本情報と建物情報の入力!H42&gt;=2, IF(A20=1, D20/①基本情報と建物情報の入力!H42, 0), "-"), "-")</f>
        <v>-</v>
      </c>
      <c r="FX20" s="24" t="str">
        <f>IF(A20&lt;=①基本情報と建物情報の入力!$G$20, IF(①基本情報と建物情報の入力!H42&gt;=3, IF(A20=1, D20/①基本情報と建物情報の入力!H42, 0), "-"), "-")</f>
        <v>-</v>
      </c>
      <c r="FY20" s="23" t="str">
        <f>IF(A20&lt;=①基本情報と建物情報の入力!$G$20, IF(①基本情報と建物情報の入力!H42&gt;=1, IF(A20=1, E20, 0), "-"), "-")</f>
        <v>-</v>
      </c>
      <c r="FZ20" s="16" t="str">
        <f>IF(A20&lt;=①基本情報と建物情報の入力!$G$20, IF(①基本情報と建物情報の入力!H42&gt;=2, 0, "-"), "-")</f>
        <v>-</v>
      </c>
      <c r="GA20" s="24" t="str">
        <f>IF(A20&lt;=①基本情報と建物情報の入力!$G$20, IF(①基本情報と建物情報の入力!H42&gt;=3, 0, "-"), "-")</f>
        <v>-</v>
      </c>
      <c r="GB20" s="23" t="str">
        <f>IF(A20&lt;=①基本情報と建物情報の入力!$G$20, IF(①基本情報と建物情報の入力!H42&gt;=1, IF(A20=1, D20/①基本情報と建物情報の入力!H42, 0), "-"), "-")</f>
        <v>-</v>
      </c>
      <c r="GC20" s="16" t="str">
        <f>IF(A20&lt;=①基本情報と建物情報の入力!$G$20, IF(①基本情報と建物情報の入力!H42&gt;=2, IF(A20=1, D20/①基本情報と建物情報の入力!H42, 0), "-"), "-")</f>
        <v>-</v>
      </c>
      <c r="GD20" s="24" t="str">
        <f>IF(A20&lt;=①基本情報と建物情報の入力!$G$20, IF(①基本情報と建物情報の入力!H42&gt;=3, IF(A20=1, D20/①基本情報と建物情報の入力!H42, 0), "-"), "-")</f>
        <v>-</v>
      </c>
      <c r="GE20" s="23" t="str">
        <f>IF(A20&lt;=①基本情報と建物情報の入力!$G$20, IF(①基本情報と建物情報の入力!H42&gt;=1, IF(A20=1, IF(①基本情報と建物情報の入力!H42=1, E20, 0), 0), "-"), "-")</f>
        <v>-</v>
      </c>
      <c r="GF20" s="16" t="str">
        <f>IF(A20&lt;=①基本情報と建物情報の入力!$G$20, IF(①基本情報と建物情報の入力!H42&gt;=2, IF(A20=1, E20, 0), "-"), "-")</f>
        <v>-</v>
      </c>
      <c r="GG20" s="24" t="str">
        <f>IF(A20&lt;=①基本情報と建物情報の入力!$G$20, IF(①基本情報と建物情報の入力!H42&gt;=3, 0, "-"), "-")</f>
        <v>-</v>
      </c>
      <c r="GH20" s="23" t="str">
        <f>IF(A20&lt;=①基本情報と建物情報の入力!$G$20, IF(①基本情報と建物情報の入力!H42&gt;=1, IF(G20=0, 0, D20/①基本情報と建物情報の入力!H42), "-"), "-")</f>
        <v>-</v>
      </c>
      <c r="GI20" s="16" t="str">
        <f>IF(A20&lt;=①基本情報と建物情報の入力!$G$20, IF(①基本情報と建物情報の入力!H42&gt;=2, IF(G20=0, 0, D20/①基本情報と建物情報の入力!H42), "-"), "-")</f>
        <v>-</v>
      </c>
      <c r="GJ20" s="24" t="str">
        <f>IF(A20&lt;=①基本情報と建物情報の入力!$G$20, IF(①基本情報と建物情報の入力!H42&gt;=3, IF(G20=0, 0, D20/①基本情報と建物情報の入力!H42), "-"), "-")</f>
        <v>-</v>
      </c>
      <c r="GK20" s="23" t="str">
        <f>IF(A20&lt;=①基本情報と建物情報の入力!$G$20, IF(①基本情報と建物情報の入力!H42&gt;=1, G20/D20, "-"), "-")</f>
        <v>-</v>
      </c>
      <c r="GL20" s="16" t="str">
        <f>IF(A20&lt;=①基本情報と建物情報の入力!$G$20, IF(①基本情報と建物情報の入力!H42&gt;=2, 0, "-"), "-")</f>
        <v>-</v>
      </c>
      <c r="GM20" s="24" t="str">
        <f>IF(A20&lt;=①基本情報と建物情報の入力!$G$20, IF(①基本情報と建物情報の入力!H42&gt;=3, 0, "-"), "-")</f>
        <v>-</v>
      </c>
      <c r="GN20" s="16" t="str">
        <f>IF(A20&lt;=①基本情報と建物情報の入力!$G$20, IF(①基本情報と建物情報の入力!H42&gt;=1, 0, "-"), "-")</f>
        <v>-</v>
      </c>
      <c r="GO20" s="16" t="str">
        <f>IF(A20&lt;=①基本情報と建物情報の入力!$G$20, IF(①基本情報と建物情報の入力!H42&gt;=2, 0, "-"), "-")</f>
        <v>-</v>
      </c>
      <c r="GP20" s="16" t="str">
        <f>IF(A20&lt;=①基本情報と建物情報の入力!$G$20, IF(①基本情報と建物情報の入力!H42&gt;=3, 0, "-"), "-")</f>
        <v>-</v>
      </c>
      <c r="GQ20" s="23" t="str">
        <f>IF(A20&lt;=①基本情報と建物情報の入力!$G$20, IF(①基本情報と建物情報の入力!H42&gt;=1, IF(①基本情報と建物情報の入力!H42=1, G20/D20, 0), "-"), "-")</f>
        <v>-</v>
      </c>
      <c r="GR20" s="16" t="str">
        <f>IF(A20&lt;=①基本情報と建物情報の入力!$G$20, IF(①基本情報と建物情報の入力!H42&gt;=2, G20/D20, "-"), "-")</f>
        <v>-</v>
      </c>
      <c r="GS20" s="24" t="str">
        <f>IF(A20&lt;=①基本情報と建物情報の入力!$G$20, IF(①基本情報と建物情報の入力!H42&gt;=3, 0, "-"), "-")</f>
        <v>-</v>
      </c>
      <c r="GT20" s="23" t="str">
        <f>IF(A20&lt;=①基本情報と建物情報の入力!$G$20, IF(①基本情報と建物情報の入力!H42&gt;=1, IF(OR(G21=0,A20=①基本情報と建物情報の入力!$G$20), 0, D20/①基本情報と建物情報の入力!H42), "-"), "-")</f>
        <v>-</v>
      </c>
      <c r="GU20" s="16" t="str">
        <f>IF(A20&lt;=①基本情報と建物情報の入力!$G$20, IF(①基本情報と建物情報の入力!H42&gt;=2, IF(OR(G21=0,A20=①基本情報と建物情報の入力!$G$20), 0, D20/①基本情報と建物情報の入力!H42), "-"), "-")</f>
        <v>-</v>
      </c>
      <c r="GV20" s="24" t="str">
        <f>IF(A20&lt;=①基本情報と建物情報の入力!$G$20, IF(①基本情報と建物情報の入力!H42&gt;=3, IF(OR(G21=0,A20=①基本情報と建物情報の入力!$G$20), 0, D20/①基本情報と建物情報の入力!H42), "-"), "-")</f>
        <v>-</v>
      </c>
      <c r="GW20" s="23" t="str">
        <f>IF(A20&lt;=①基本情報と建物情報の入力!$G$20, IF(①基本情報と建物情報の入力!H42&gt;=1, IF(G20=0, 0, D20/①基本情報と建物情報の入力!H42), "-"), "-")</f>
        <v>-</v>
      </c>
      <c r="GX20" s="16" t="str">
        <f>IF(A20&lt;=①基本情報と建物情報の入力!$G$20, IF(①基本情報と建物情報の入力!H42&gt;=2, IF(G20=0, 0, D20/①基本情報と建物情報の入力!H42), "-"), "-")</f>
        <v>-</v>
      </c>
      <c r="GY20" s="24" t="str">
        <f>IF(A20&lt;=①基本情報と建物情報の入力!$G$20, IF(①基本情報と建物情報の入力!H42&gt;=3, IF(G20=0, 0, D20/①基本情報と建物情報の入力!H42), "-"), "-")</f>
        <v>-</v>
      </c>
      <c r="GZ20" s="23" t="str">
        <f>IF(A20&lt;=①基本情報と建物情報の入力!$G$20, IF(①基本情報と建物情報の入力!H42&gt;=1, 0, "-"), "-")</f>
        <v>-</v>
      </c>
      <c r="HA20" s="16" t="str">
        <f>IF(A20&lt;=①基本情報と建物情報の入力!$G$20, IF(①基本情報と建物情報の入力!H42&gt;=2, IF(OR(①基本情報と建物情報の入力!H42=1,A20&lt;&gt;1), 0, E20), "-"), "-")</f>
        <v>-</v>
      </c>
      <c r="HB20" s="24" t="str">
        <f>IF(A20&lt;=①基本情報と建物情報の入力!$G$20, IF(①基本情報と建物情報の入力!H42&gt;=3, IF(OR(①基本情報と建物情報の入力!H42=1,A20&lt;&gt;1), 0, E20), "-"), "-")</f>
        <v>-</v>
      </c>
      <c r="HC20" s="23" t="str">
        <f>IF(A20&lt;=①基本情報と建物情報の入力!$G$20, IF(①基本情報と建物情報の入力!H42&gt;=1, IF(OR(①基本情報と建物情報の入力!H42=1,A20&lt;&gt;1), 0, E20), "-"), "-")</f>
        <v>-</v>
      </c>
      <c r="HD20" s="16" t="str">
        <f>IF(A20&lt;=①基本情報と建物情報の入力!$G$20, IF(①基本情報と建物情報の入力!H42&gt;=2, 0, "-"), "-")</f>
        <v>-</v>
      </c>
      <c r="HE20" s="24" t="str">
        <f>IF(A20&lt;=①基本情報と建物情報の入力!$G$20, IF(①基本情報と建物情報の入力!H42&gt;=3, IF(OR(①基本情報と建物情報の入力!H42=1,A20&lt;&gt;1), 0, E20), "-"), "-")</f>
        <v>-</v>
      </c>
      <c r="HF20" s="23" t="str">
        <f>IF(A20&lt;=①基本情報と建物情報の入力!$G$20, IF(①基本情報と建物情報の入力!H42&gt;=1, IF(A20=1, E20*(D20/①基本情報と建物情報の入力!H42/20), 0), "-"), "-")</f>
        <v>-</v>
      </c>
      <c r="HG20" s="16" t="str">
        <f>IF(A20&lt;=①基本情報と建物情報の入力!$G$20, IF(①基本情報と建物情報の入力!H42&gt;=2, IF(A20=1, E20*(D20/①基本情報と建物情報の入力!H42/20), 0), "-"), "-")</f>
        <v>-</v>
      </c>
      <c r="HH20" s="24" t="str">
        <f>IF(A20&lt;=①基本情報と建物情報の入力!$G$20, IF(①基本情報と建物情報の入力!H42&gt;=3, IF(A20=1, E20*(D20/①基本情報と建物情報の入力!H42/20), 0), "-"), "-")</f>
        <v>-</v>
      </c>
      <c r="HI20" s="23" t="str">
        <f>IF(A20&lt;=①基本情報と建物情報の入力!$G$20, IF(①基本情報と建物情報の入力!H42&gt;=1, IF(A20=1, D20*(E20/①基本情報と建物情報の入力!H42/20), 0), "-"), "-")</f>
        <v>-</v>
      </c>
      <c r="HJ20" s="16" t="str">
        <f>IF(A20&lt;=①基本情報と建物情報の入力!$G$20, IF(①基本情報と建物情報の入力!H42&gt;=2, IF(A20=1, D20*(E20/①基本情報と建物情報の入力!H42/20), 0), "-"), "-")</f>
        <v>-</v>
      </c>
      <c r="HK20" s="24" t="str">
        <f>IF(A20&lt;=①基本情報と建物情報の入力!$G$20, IF(①基本情報と建物情報の入力!H42&gt;=3, IF(A20=1, D20*(E20/①基本情報と建物情報の入力!H42/20), 0), "-"), "-")</f>
        <v>-</v>
      </c>
      <c r="HL20" s="23" t="str">
        <f>IF(A20&lt;=①基本情報と建物情報の入力!$G$20, IF(①基本情報と建物情報の入力!H42&gt;=1, 0, "-"), "-")</f>
        <v>-</v>
      </c>
      <c r="HM20" s="16" t="str">
        <f>IF(A20&lt;=①基本情報と建物情報の入力!$G$20, IF(①基本情報と建物情報の入力!H42&gt;=2, IF(①基本情報と建物情報の入力!H42=1, 0, G20/D20), "-"), "-")</f>
        <v>-</v>
      </c>
      <c r="HN20" s="24" t="str">
        <f>IF(A20&lt;=①基本情報と建物情報の入力!$G$20, IF(①基本情報と建物情報の入力!H42&gt;=3, IF(①基本情報と建物情報の入力!H42=1, 0, G20/D20), "-"), "-")</f>
        <v>-</v>
      </c>
      <c r="HO20" s="23" t="str">
        <f>IF(A20&lt;=①基本情報と建物情報の入力!$G$20, IF(①基本情報と建物情報の入力!H42&gt;=1, IF(①基本情報と建物情報の入力!H42=1, 0, G20/D20), "-"), "-")</f>
        <v>-</v>
      </c>
      <c r="HP20" s="16" t="str">
        <f>IF(A20&lt;=①基本情報と建物情報の入力!$G$20, IF(①基本情報と建物情報の入力!H42&gt;=2, 0, "-"), "-")</f>
        <v>-</v>
      </c>
      <c r="HQ20" s="24" t="str">
        <f>IF(A20&lt;=①基本情報と建物情報の入力!$G$20, IF(①基本情報と建物情報の入力!H42&gt;=3, IF(①基本情報と建物情報の入力!H42=1, 0, G20/D20), "-"), "-")</f>
        <v>-</v>
      </c>
      <c r="HR20" s="23" t="str">
        <f>IF(A20&lt;=①基本情報と建物情報の入力!$G$20, IF(①基本情報と建物情報の入力!H42&gt;=1, (G20/D20)*(D20/①基本情報と建物情報の入力!H42/20), "-"), "-")</f>
        <v>-</v>
      </c>
      <c r="HS20" s="16" t="str">
        <f>IF(A20&lt;=①基本情報と建物情報の入力!$G$20, IF(①基本情報と建物情報の入力!H42&gt;=2, (G20/D20)*(D20/①基本情報と建物情報の入力!H42/20), "-"), "-")</f>
        <v>-</v>
      </c>
      <c r="HT20" s="24" t="str">
        <f>IF(A20&lt;=①基本情報と建物情報の入力!$G$20, IF(①基本情報と建物情報の入力!H42&gt;=3, (G20/D20)*(D20/①基本情報と建物情報の入力!H42/20), "-"), "-")</f>
        <v>-</v>
      </c>
      <c r="HU20" s="23" t="str">
        <f>IF(A20&lt;=①基本情報と建物情報の入力!$G$20, IF(①基本情報と建物情報の入力!H42&gt;=1, (D20/①基本情報と建物情報の入力!H42)*(G20/D20/20), "-"), "-")</f>
        <v>-</v>
      </c>
      <c r="HV20" s="16" t="str">
        <f>IF(A20&lt;=①基本情報と建物情報の入力!$G$20, IF(①基本情報と建物情報の入力!H42&gt;=2, (D20/①基本情報と建物情報の入力!H42)*(G20/D20/20), "-"), "-")</f>
        <v>-</v>
      </c>
      <c r="HW20" s="24" t="str">
        <f>IF(A20&lt;=①基本情報と建物情報の入力!$G$20, IF(①基本情報と建物情報の入力!H42&gt;=3, (D20/①基本情報と建物情報の入力!H42)*(G20/D20/20), "-"), "-")</f>
        <v>-</v>
      </c>
      <c r="HX20" s="69"/>
      <c r="HY20" s="16" t="str">
        <f>IF($A20&lt;=①基本情報と建物情報の入力!$G$20, IF(①基本情報と建物情報の入力!$H42&gt;=1, SUM(W20,CF20,Z20,BZ20,CC20,AD20,AG20,AJ20,AM20,AP20,AS20,AV20,AY20,BB20,BE20,BH20,BK20,BN20,BQ20,BT20,BW20),"-"),"-")</f>
        <v>-</v>
      </c>
      <c r="HZ20" s="16" t="str">
        <f>IF($A20&lt;=①基本情報と建物情報の入力!$G$20, IF(①基本情報と建物情報の入力!$H42&gt;=2, SUM(X20,CG20,AA20,CA20,CD20,AE20,AH20,AK20,AN20,AQ20,AT20,AW20,AZ20,BC20,BF20,BI20,BL20,BO20,BR20,BU20,BX20),"-"),"-")</f>
        <v>-</v>
      </c>
      <c r="IA20" s="16" t="str">
        <f>IF($A20&lt;=①基本情報と建物情報の入力!$G$20, IF(①基本情報と建物情報の入力!$H42&gt;=3, SUM(Y20,CH20,AB20,CB20,CE20,AF20,AI20,AL20,AO20,AR20,AU20,AX20,BA20,BD20,BG20,BJ20,BM20,BP20,BS20,BV20,BY20),"-"),"-")</f>
        <v>-</v>
      </c>
      <c r="IB20" s="69"/>
      <c r="IC20" s="16" t="str">
        <f>IF($A20&lt;=①基本情報と建物情報の入力!$G$20, ①基本情報と建物情報の入力!H$62, "-")</f>
        <v>-</v>
      </c>
      <c r="ID20" s="16" t="str">
        <f>IF(A20&lt;=①基本情報と建物情報の入力!$G$20, ①基本情報と建物情報の入力!$H$66/(2*(0.09-0.15)*①基本情報と建物情報の入力!$H$66+1),"-")</f>
        <v>-</v>
      </c>
      <c r="IE20" s="16" t="str">
        <f>IF($A20&lt;=①基本情報と建物情報の入力!$G$20, ①基本情報と建物情報の入力!H$64, "-")</f>
        <v>-</v>
      </c>
      <c r="IF20" s="16" t="str">
        <f>IF($A20&lt;=①基本情報と建物情報の入力!$G$20, ①基本情報と建物情報の入力!H$63, "-")</f>
        <v>-</v>
      </c>
      <c r="IG20" s="16" t="str">
        <f>IF($A20&lt;=①基本情報と建物情報の入力!$G$20, ①基本情報と建物情報の入力!H$66, "-")</f>
        <v>-</v>
      </c>
      <c r="IH20" s="16" t="str">
        <f>IF($A20&lt;=①基本情報と建物情報の入力!$G$20, ①基本情報と建物情報の入力!H$61, "-")</f>
        <v>-</v>
      </c>
      <c r="II20" s="16" t="str">
        <f>IF($A20&lt;=①基本情報と建物情報の入力!$G$20, ①基本情報と建物情報の入力!H$65, "-")</f>
        <v>-</v>
      </c>
      <c r="IJ20" s="16" t="str">
        <f>IF($A20&lt;=①基本情報と建物情報の入力!$G$20, ①基本情報と建物情報の入力!H$67, "-")</f>
        <v>-</v>
      </c>
      <c r="IK20" s="24" t="str">
        <f>IF($A20&lt;=①基本情報と建物情報の入力!$G$20, 4.65, "-")</f>
        <v>-</v>
      </c>
      <c r="IL20" s="69"/>
      <c r="IM20" s="23" t="str">
        <f t="array" ref="IM20">IF($A20&lt;=①基本情報と建物情報の入力!$G$20,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0" s="16" t="str">
        <f t="array" ref="IN20">IF($A20&lt;=①基本情報と建物情報の入力!$G$20,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0" s="16" t="str">
        <f t="array" ref="IO20">IF($A20&lt;=①基本情報と建物情報の入力!$G$20,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0" s="16" t="str">
        <f>IF($A20&lt;=①基本情報と建物情報の入力!$G$20,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0" s="16" t="str">
        <f t="array" ref="IQ20">IF($A20&lt;=①基本情報と建物情報の入力!$G$20,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0" s="16" t="str">
        <f t="array" ref="IR20">IF($A20&lt;=①基本情報と建物情報の入力!$G$20,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0" s="16" t="str">
        <f t="array" ref="IS20">IF($A20&lt;=①基本情報と建物情報の入力!$G$20,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0" s="16" t="str">
        <f t="array" ref="IT20">IF($A20&lt;=①基本情報と建物情報の入力!$G$20,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0" s="16" t="str">
        <f t="array" ref="IU20">IF($A20&lt;=①基本情報と建物情報の入力!$G$20,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0" s="16" t="str">
        <f t="array" ref="IV20">IF($A20&lt;=①基本情報と建物情報の入力!$G$20,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0" s="24" t="str">
        <f t="array" ref="IW20">IF($A20&lt;=①基本情報と建物情報の入力!$G$20,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0" s="69"/>
      <c r="IY20" s="23" t="str">
        <f>IF($A20&lt;=①基本情報と建物情報の入力!$G$20, 温度差係数!$A$10, "-")</f>
        <v>-</v>
      </c>
      <c r="IZ20" s="16" t="str">
        <f>IF($A20&lt;=①基本情報と建物情報の入力!$G$20,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0" s="16" t="str">
        <f>IF($A20&lt;=①基本情報と建物情報の入力!$G$20, 温度差係数!$B$10, "-")</f>
        <v>-</v>
      </c>
      <c r="JB20" s="24" t="str">
        <f>IF($A20&lt;=①基本情報と建物情報の入力!$G$20, INDEX(温度差係数!$C$10:$J$10, 0, MATCH(①基本情報と建物情報の入力!$G$13, 温度差係数!$C$9:$J$9, 0)), "-")</f>
        <v>-</v>
      </c>
      <c r="JC20" s="69"/>
      <c r="JD20" s="23" t="str">
        <f>IF($A20&lt;=①基本情報と建物情報の入力!$G$20, IF(①基本情報と建物情報の入力!$H42&gt;=1, W20*$IY20*$IC20,"-"),"-")</f>
        <v>-</v>
      </c>
      <c r="JE20" s="16" t="str">
        <f>IF($A20&lt;=①基本情報と建物情報の入力!$G$20, IF(①基本情報と建物情報の入力!$H42&gt;=2, X20*$IY20*$IC20,"-"),"-")</f>
        <v>-</v>
      </c>
      <c r="JF20" s="24" t="str">
        <f>IF($A20&lt;=①基本情報と建物情報の入力!$G$20, IF(①基本情報と建物情報の入力!$H42&gt;=3, Y20*$IY20*$IC20,"-"),"-")</f>
        <v>-</v>
      </c>
      <c r="JG20" s="23" t="str">
        <f>IF($A20&lt;=①基本情報と建物情報の入力!$G$20, IF(①基本情報と建物情報の入力!$H42&gt;=1, CF20*$JB20*$ID20,"-"),"-")</f>
        <v>-</v>
      </c>
      <c r="JH20" s="16" t="str">
        <f>IF($A20&lt;=①基本情報と建物情報の入力!$G$20, IF(①基本情報と建物情報の入力!$H42&gt;=2, CG20*$JB20*$ID20,"-"),"-")</f>
        <v>-</v>
      </c>
      <c r="JI20" s="24" t="str">
        <f>IF($A20&lt;=①基本情報と建物情報の入力!$G$20, IF(①基本情報と建物情報の入力!$H42&gt;=3, CH20*$JB20*$ID20,"-"),"-")</f>
        <v>-</v>
      </c>
      <c r="JJ20" s="23" t="str">
        <f>IF($A20&lt;=①基本情報と建物情報の入力!$G$20, IF(①基本情報と建物情報の入力!$H42&gt;=1, ((BB20+BE20+BK20)*$IY20+BH20*$IZ20)*$IH20,"-"),"-")</f>
        <v>-</v>
      </c>
      <c r="JK20" s="16" t="str">
        <f>IF($A20&lt;=①基本情報と建物情報の入力!$G$20, IF(①基本情報と建物情報の入力!$H42&gt;=2, ((BC20+BF20+BL20)*$IY20+BI20*$IZ20)*$IH20,"-"),"-")</f>
        <v>-</v>
      </c>
      <c r="JL20" s="24" t="str">
        <f>IF($A20&lt;=①基本情報と建物情報の入力!$G$20, IF(①基本情報と建物情報の入力!$H42&gt;=3, ((BD20+BG20+BM20)*$IY20+BJ20*$IZ20)*$IH20,"-"),"-")</f>
        <v>-</v>
      </c>
      <c r="JM20" s="23" t="str">
        <f>IF($A20&lt;=①基本情報と建物情報の入力!$G$20, IF(①基本情報と建物情報の入力!$H42&gt;=1, (BN20+BQ20+BT20+BW20)*$JB20*$II20,"-"),"-")</f>
        <v>-</v>
      </c>
      <c r="JN20" s="16" t="str">
        <f>IF($A20&lt;=①基本情報と建物情報の入力!$G$20, IF(①基本情報と建物情報の入力!$H42&gt;=2, (BO20+BR20+BU20+BX20)*$JB20*$II20,"-"),"-")</f>
        <v>-</v>
      </c>
      <c r="JO20" s="24" t="str">
        <f>IF($A20&lt;=①基本情報と建物情報の入力!$G$20, IF(①基本情報と建物情報の入力!$H42&gt;=3, (BP20+BS20+BV20+BY20)*$JB20*$II20,"-"),"-")</f>
        <v>-</v>
      </c>
      <c r="JP20" s="23" t="str">
        <f>IF($A20&lt;=①基本情報と建物情報の入力!$G$20, IF(①基本情報と建物情報の入力!$H42&gt;=1, ((AD20+AG20+AM20)*$IY20+AJ20*$IZ20)*$IJ20,"-"),"-")</f>
        <v>-</v>
      </c>
      <c r="JQ20" s="16" t="str">
        <f>IF($A20&lt;=①基本情報と建物情報の入力!$G$20, IF(①基本情報と建物情報の入力!$H42&gt;=2, ((AE20+AH20+AN20)*$IY20+AK20*$IZ20)*$IJ20,"-"),"-")</f>
        <v>-</v>
      </c>
      <c r="JR20" s="24" t="str">
        <f>IF($A20&lt;=①基本情報と建物情報の入力!$G$20, IF(①基本情報と建物情報の入力!$H42&gt;=3, ((AF20+AI20+AO20)*$IY20+AL20*$IZ20)*$IJ20,"-"),"-")</f>
        <v>-</v>
      </c>
      <c r="JS20" s="23" t="str">
        <f>IF($A20&lt;=①基本情報と建物情報の入力!$G$20, IF(①基本情報と建物情報の入力!$H42&gt;=1, ((AP20+AS20+AY20)*IY20+AV20*$IZ20)*$IK20,"-"),"-")</f>
        <v>-</v>
      </c>
      <c r="JT20" s="16" t="str">
        <f>IF($A20&lt;=①基本情報と建物情報の入力!$G$20, IF(①基本情報と建物情報の入力!$H42&gt;=2, ((AQ20+AT20+AZ20)*IY20+AW20*$IZ20)*$IK20,"-"),"-")</f>
        <v>-</v>
      </c>
      <c r="JU20" s="24" t="str">
        <f>IF($A20&lt;=①基本情報と建物情報の入力!$G$20, IF(①基本情報と建物情報の入力!$H42&gt;=3, ((AR20+AU20+BA20)*IY20+AX20*$IZ20)*$IK20,"-"),"-")</f>
        <v>-</v>
      </c>
      <c r="JV20" s="23" t="str">
        <f>IF($A20&lt;=①基本情報と建物情報の入力!$G$20, IF(①基本情報と建物情報の入力!$H42&gt;=1, BZ20*$JB20*$IG20,"-"),"-")</f>
        <v>-</v>
      </c>
      <c r="JW20" s="16" t="str">
        <f>IF($A20&lt;=①基本情報と建物情報の入力!$G$20, IF(①基本情報と建物情報の入力!$H42&gt;=2, CA20*$JB20*$IG20,"-"),"-")</f>
        <v>-</v>
      </c>
      <c r="JX20" s="24" t="str">
        <f>IF($A20&lt;=①基本情報と建物情報の入力!$G$20, IF(①基本情報と建物情報の入力!$H42&gt;=3, CB20*$IG20*$JB20,"-"),"-")</f>
        <v>-</v>
      </c>
      <c r="JY20" s="23" t="str">
        <f>IF($A20&lt;=①基本情報と建物情報の入力!$G$20, IF(①基本情報と建物情報の入力!$H42&gt;=1, CC20*$JA20*$IF20,"-"),"-")</f>
        <v>-</v>
      </c>
      <c r="JZ20" s="16" t="str">
        <f>IF($A20&lt;=①基本情報と建物情報の入力!$G$20, IF(①基本情報と建物情報の入力!$H42&gt;=2, CD20*$JA20*$IF20,"-"),"-")</f>
        <v>-</v>
      </c>
      <c r="KA20" s="24" t="str">
        <f>IF($A20&lt;=①基本情報と建物情報の入力!$G$20, IF(①基本情報と建物情報の入力!$H42&gt;=3, CE20*$JA20*$IF20,"-"),"-")</f>
        <v>-</v>
      </c>
      <c r="KB20" s="23" t="str">
        <f>IF($A20&lt;=①基本情報と建物情報の入力!$G$20, IF(①基本情報と建物情報の入力!$H42&gt;=1, Z20*$IY20*$IE20,"-"),"-")</f>
        <v>-</v>
      </c>
      <c r="KC20" s="16" t="str">
        <f>IF($A20&lt;=①基本情報と建物情報の入力!$G$20, IF(①基本情報と建物情報の入力!$H42&gt;=2, AA20*$IY20*$IE20,"-"),"-")</f>
        <v>-</v>
      </c>
      <c r="KD20" s="24" t="str">
        <f>IF($A20&lt;=①基本情報と建物情報の入力!$G$20, IF(①基本情報と建物情報の入力!$H42&gt;=3, AB20*$IY20*$IE20,"-"),"-")</f>
        <v>-</v>
      </c>
      <c r="KE20" s="69"/>
      <c r="KF20" s="23" t="str">
        <f>IF($A20&lt;=①基本情報と建物情報の入力!$G$20, IF(①基本情報と建物情報の入力!$H42&gt;=1, (CJ20+CM20+CP20+CS20)*$IY20*$IM20,"-"),"-")</f>
        <v>-</v>
      </c>
      <c r="KG20" s="16" t="str">
        <f>IF($A20&lt;=①基本情報と建物情報の入力!$G$20, IF(①基本情報と建物情報の入力!$H42&gt;=2, (CK20+CN20+CQ20+CT20)*$IY20*$IM20,"-"),"-")</f>
        <v>-</v>
      </c>
      <c r="KH20" s="24" t="str">
        <f>IF($A20&lt;=①基本情報と建物情報の入力!$G$20, IF(①基本情報と建物情報の入力!$H42&gt;=3, (CL20+CO20+CR20+CU20)*$IY20*$IM20,"-"),"-")</f>
        <v>-</v>
      </c>
      <c r="KI20" s="23" t="str">
        <f>IF($A20&lt;=①基本情報と建物情報の入力!$G$20, IF(①基本情報と建物情報の入力!$H42&gt;=1, (CV20+CY20)*$IY20*$IN20/2,"-"),"-")</f>
        <v>-</v>
      </c>
      <c r="KJ20" s="16" t="str">
        <f>IF($A20&lt;=①基本情報と建物情報の入力!$G$20, IF(①基本情報と建物情報の入力!$H42&gt;=2, (CW20+CZ20)*$IY20*$IN20/2,"-"),"-")</f>
        <v>-</v>
      </c>
      <c r="KK20" s="24" t="str">
        <f>IF($A20&lt;=①基本情報と建物情報の入力!$G$20, IF(①基本情報と建物情報の入力!$H42&gt;=3, (CX20+DA20)*$IY20*$IN20/2,"-"),"-")</f>
        <v>-</v>
      </c>
      <c r="KL20" s="23" t="str">
        <f>IF($A20&lt;=①基本情報と建物情報の入力!$G$20, IF(①基本情報と建物情報の入力!$H42&gt;=1, (DB20+DE20)*$IY20*$IO20/2 + (DH20+DK20)*$IY20*$IO20,"-"),"-")</f>
        <v>-</v>
      </c>
      <c r="KM20" s="16" t="str">
        <f>IF($A20&lt;=①基本情報と建物情報の入力!$G$20, IF(①基本情報と建物情報の入力!$H42&gt;=2, (DC20+DF20)*$IY20*$IO20/2 + (DI20+DL20)*$IY20*$IO20,"-"),"-")</f>
        <v>-</v>
      </c>
      <c r="KN20" s="24" t="str">
        <f>IF($A20&lt;=①基本情報と建物情報の入力!$G$20, IF(①基本情報と建物情報の入力!$H42&gt;=3, (DD20+DG20)*$IY20*$IO20/2 + (DJ20+DM20)*$IY20*$IO20,"-"),"-")</f>
        <v>-</v>
      </c>
      <c r="KO20" s="23" t="str">
        <f>IF($A20&lt;=①基本情報と建物情報の入力!$G$20, IF(①基本情報と建物情報の入力!$H42&gt;=1, ((DN20+DW20)*$IY20 + DQ20*($IY20/2+$IZ20/2) + DT20*($IZ20/2+$IY20/2))*$IP20,"-"),"-")</f>
        <v>-</v>
      </c>
      <c r="KP20" s="16" t="str">
        <f>IF($A20&lt;=①基本情報と建物情報の入力!$G$20, IF(①基本情報と建物情報の入力!$H42&gt;=2, ((DO20+DX20)*$IY20 + DR20*($IY20/2+$IZ20/2) + DU20*($IZ20/2+$IY20/2))*$IP20,"-"),"-")</f>
        <v>-</v>
      </c>
      <c r="KQ20" s="24" t="str">
        <f>IF($A20&lt;=①基本情報と建物情報の入力!$G$20, IF(①基本情報と建物情報の入力!$H42&gt;=3, ((DP20+DY20)*$IY20 + DS20*($IY20/2+$IZ20/2) + DV20*($IZ20/2+$IY20/2))*$IP20,"-"),"-")</f>
        <v>-</v>
      </c>
      <c r="KR20" s="23" t="str">
        <f>IF($A20&lt;=①基本情報と建物情報の入力!$G$20, IF(①基本情報と建物情報の入力!$H42&gt;=1, ((DZ20+EC20)*$IY20+(EF20+EI20)*$IZ20)*$IQ20/2 + ((EL20+EO20+EU20)*$IY20+ER20*$IZ20)*$IQ20,"-"),"-")</f>
        <v>-</v>
      </c>
      <c r="KS20" s="16" t="str">
        <f>IF($A20&lt;=①基本情報と建物情報の入力!$G$20, IF(①基本情報と建物情報の入力!$H42&gt;=2, ((EA20+ED20)*$IY20+(EG20+EJ20)*$IZ20)*$IQ20/2 + ((EM20+EP20+EV20)*$IY20+ES20*$IZ20)*$IQ20,"-"),"-")</f>
        <v>-</v>
      </c>
      <c r="KT20" s="24" t="str">
        <f>IF($A20&lt;=①基本情報と建物情報の入力!$G$20, IF(①基本情報と建物情報の入力!$H42&gt;=3, ((EB20+EE20)*$IY20+(EH20+EK20)*$IZ20)*$IQ20/2 + ((EN20+EQ20+EW20)*$IY20+ET20*$IZ20)*$IQ20,"-"),"-")</f>
        <v>-</v>
      </c>
      <c r="KU20" s="23" t="str">
        <f>IF($A20&lt;=①基本情報と建物情報の入力!$G$20, IF(①基本情報と建物情報の入力!$H42&gt;=1, ((EX20+FA20+FD20+FG20+FP20+FS20)*$IY20 + (FJ20+FM20)*$IZ20)*$IR20/2,"-"),"-")</f>
        <v>-</v>
      </c>
      <c r="KV20" s="16" t="str">
        <f>IF($A20&lt;=①基本情報と建物情報の入力!$G$20, IF(①基本情報と建物情報の入力!$H42&gt;=2, ((EY20+FB20+FE20+FH20+FQ20+FT20)*$IY20 + (FK20+FN20)*$IZ20)*$IR20/2,"-"),"-")</f>
        <v>-</v>
      </c>
      <c r="KW20" s="24" t="str">
        <f>IF($A20&lt;=①基本情報と建物情報の入力!$G$20, IF(①基本情報と建物情報の入力!$H42&gt;=3, ((EZ20+FC20+FF20+FI20+FR20+FU20)*$IY20 + (FL20+FO20)*$IZ20)*$IR20/2,"-"),"-")</f>
        <v>-</v>
      </c>
      <c r="KX20" s="23" t="str">
        <f>IF($A20&lt;=①基本情報と建物情報の入力!$G$20, IF(①基本情報と建物情報の入力!$H42&gt;=1, ((FV20+FY20+GE20)*$IY20 + GB20*$IZ20)*$IS20,"-"),"-")</f>
        <v>-</v>
      </c>
      <c r="KY20" s="16" t="str">
        <f>IF($A20&lt;=①基本情報と建物情報の入力!$G$20, IF(①基本情報と建物情報の入力!$H42&gt;=2, ((FW20+FZ20+GF20)*$IY20 + GC20*$IZ20)*$IS20,"-"),"-")</f>
        <v>-</v>
      </c>
      <c r="KZ20" s="24" t="str">
        <f>IF($A20&lt;=①基本情報と建物情報の入力!$G$20, IF(①基本情報と建物情報の入力!$H42&gt;=3, ((FX20+GA20+GG20)*$IY20 + GD20*$IZ20)*$IS20,"-"),"-")</f>
        <v>-</v>
      </c>
      <c r="LA20" s="23" t="str">
        <f>IF($A20&lt;=①基本情報と建物情報の入力!$G$20, IF(①基本情報と建物情報の入力!$H42&gt;=1, (GH20+GK20+GN20+GQ20)*$IY20*$IT20,"-"),"-")</f>
        <v>-</v>
      </c>
      <c r="LB20" s="16" t="str">
        <f>IF($A20&lt;=①基本情報と建物情報の入力!$G$20, IF(①基本情報と建物情報の入力!$H42&gt;=2, (GI20+GL20+GO20+GR20)*$IY20*$IT20,"-"),"-")</f>
        <v>-</v>
      </c>
      <c r="LC20" s="24" t="str">
        <f>IF($A20&lt;=①基本情報と建物情報の入力!$G$20, IF(①基本情報と建物情報の入力!$H42&gt;=3, (GJ20+GM20+GP20+GS20)*$IY20*$IT20,"-"),"-")</f>
        <v>-</v>
      </c>
      <c r="LD20" s="23" t="str">
        <f>IF($A20&lt;=①基本情報と建物情報の入力!$G$20, IF(①基本情報と建物情報の入力!$H42&gt;=1, (GT20+GW20)*$IY20*$IU20/2,"-"),"-")</f>
        <v>-</v>
      </c>
      <c r="LE20" s="16" t="str">
        <f>IF($A20&lt;=①基本情報と建物情報の入力!$G$20, IF(①基本情報と建物情報の入力!$H42&gt;=2, (GU20+GX20)*$IY20*$IU20/2,"-"),"-")</f>
        <v>-</v>
      </c>
      <c r="LF20" s="24" t="str">
        <f>IF($A20&lt;=①基本情報と建物情報の入力!$G$20, IF(①基本情報と建物情報の入力!$H42&gt;=3, (GV20+GY20)*$IY20*$IU20/2,"-"),"-")</f>
        <v>-</v>
      </c>
      <c r="LG20" s="23" t="str">
        <f>IF($A20&lt;=①基本情報と建物情報の入力!$G$20, IF(①基本情報と建物情報の入力!$H42&gt;=1, (GZ20+HC20)*$JA20*$IV20/2 + (HF20+HI20)*$JA20*$IV20,"-"),"-")</f>
        <v>-</v>
      </c>
      <c r="LH20" s="16" t="str">
        <f>IF($A20&lt;=①基本情報と建物情報の入力!$G$20, IF(①基本情報と建物情報の入力!$H42&gt;=2, (HA20+HD20)*$JA20*$IV20/2 + (HG20+HJ20)*$JA20*$IV20,"-"),"-")</f>
        <v>-</v>
      </c>
      <c r="LI20" s="24" t="str">
        <f>IF($A20&lt;=①基本情報と建物情報の入力!$G$20, IF(①基本情報と建物情報の入力!$H42&gt;=3, (HB20+HE20)*$JA20*$IV20/2 + (HH20+HK20)*$JA20*$IV20,"-"),"-")</f>
        <v>-</v>
      </c>
      <c r="LJ20" s="23" t="str">
        <f>IF($A20&lt;=①基本情報と建物情報の入力!$G$20, IF(①基本情報と建物情報の入力!$H42&gt;=1, (HL20+HO20)*$IY20*$IW20/2 + (HR20+HU20)*$IY20*$IW20,"-"),"-")</f>
        <v>-</v>
      </c>
      <c r="LK20" s="16" t="str">
        <f>IF($A20&lt;=①基本情報と建物情報の入力!$G$20, IF(①基本情報と建物情報の入力!$H42&gt;=2, (HM20+HP20)*$IY20*$IW20/2 + (HS20+HV20)*$IY20*$IW20,"-"),"-")</f>
        <v>-</v>
      </c>
      <c r="LL20" s="24" t="str">
        <f>IF($A20&lt;=①基本情報と建物情報の入力!$G$20, IF(①基本情報と建物情報の入力!$H42&gt;=3, (HN20+HQ20)*$IY20*$IW20/2 + (HT20+HW20)*$IY20*$IW20,"-"),"-")</f>
        <v>-</v>
      </c>
      <c r="LM20" s="69"/>
      <c r="LN20" s="23" t="str">
        <f>IF($A20&lt;=①基本情報と建物情報の入力!$G$20, IF(①基本情報と建物情報の入力!$H42&gt;=1, SUM(JJ20,JD20,JY20,KB20,JM20,JV20,JG20,JP20,JS20)+SUM(KO20,KF20,LA20,KR20,KL20,KU20,LJ20,KI20,LD20,KX20,LG20),"-"),"-")</f>
        <v>-</v>
      </c>
      <c r="LO20" s="16" t="str">
        <f>IF($A20&lt;=①基本情報と建物情報の入力!$G$20, IF(①基本情報と建物情報の入力!$H42&gt;=2, SUM(JK20,JE20,JZ20,KC20,JN20,JW20,JH20,JQ20,JT20)+SUM(KP20,KG20,LB20,KS20,KM20,KV20,LK20,KJ20,LE20,KY20,LH20),"-"),"-")</f>
        <v>-</v>
      </c>
      <c r="LP20" s="24" t="str">
        <f>IF($A20&lt;=①基本情報と建物情報の入力!$G$20, IF(①基本情報と建物情報の入力!$H42&gt;=3, SUM(JL20,JF20,KA20,KD20,JO20,JX20,JI20,JR20,JU20)+SUM(KQ20,KH20,LC20,KT20,KN20,KW20,LL20,KK20,LF20,KZ20,LI20),"-"),"-")</f>
        <v>-</v>
      </c>
      <c r="LQ20" s="16" t="str">
        <f>IF($A20&lt;=①基本情報と建物情報の入力!$G$20, IF(①基本情報と建物情報の入力!$H42&gt;=1, ROUNDUP(LN20/HY20, 2),"-"),"-")</f>
        <v>-</v>
      </c>
      <c r="LR20" s="16" t="str">
        <f>IF($A20&lt;=①基本情報と建物情報の入力!$G$20, IF(①基本情報と建物情報の入力!$H42&gt;=2, ROUNDUP(LO20/HZ20, 2),"-"),"-")</f>
        <v>-</v>
      </c>
      <c r="LS20" s="16" t="str">
        <f>IF($A20&lt;=①基本情報と建物情報の入力!$G$20, IF(①基本情報と建物情報の入力!$H42&gt;=3, ROUNDUP(LP20/IA20, 2),"-"),"-")</f>
        <v>-</v>
      </c>
      <c r="LT20" s="69"/>
      <c r="LU20" s="16" t="str">
        <f>IF($A20&lt;=①基本情報と建物情報の入力!$G$20, 0.51,"-")</f>
        <v>-</v>
      </c>
      <c r="LV20" s="16" t="str">
        <f>IF($A20&lt;=①基本情報と建物情報の入力!$G$20, IF(①基本情報と建物情報の入力!$H42&gt;=1, ①基本情報と建物情報の入力!$H$68,"-"),"-")</f>
        <v>-</v>
      </c>
      <c r="LW20" s="69"/>
      <c r="LX20" s="223" t="str">
        <f>IF($A20&lt;=①基本情報と建物情報の入力!$G$20, 0.034*1*IC20, "-")</f>
        <v>-</v>
      </c>
      <c r="LY20" s="219" t="str">
        <f>IF($A20&lt;=①基本情報と建物情報の入力!$G$20, 0.034*1*IH20, "-")</f>
        <v>-</v>
      </c>
      <c r="LZ20" s="219" t="str">
        <f>IF($A20&lt;=①基本情報と建物情報の入力!$G$20, IF(①基本情報と建物情報の入力!$H42&gt;=1, $LU20*$LV20,"-"),"-")</f>
        <v>-</v>
      </c>
      <c r="MA20" s="219" t="str">
        <f>IF($A20&lt;=①基本情報と建物情報の入力!$G$20, IF(①基本情報と建物情報の入力!$H42&gt;=1, $LU20*$LV20,"-"),"-")</f>
        <v>-</v>
      </c>
      <c r="MB20" s="219" t="str">
        <f>IF($A20&lt;=①基本情報と建物情報の入力!$G$20, IF(①基本情報と建物情報の入力!$H42&gt;=1, $LU20*$LV20,"-"),"-")</f>
        <v>-</v>
      </c>
      <c r="MC20" s="219" t="str">
        <f>IF($A20&lt;=①基本情報と建物情報の入力!$G$20, IF(①基本情報と建物情報の入力!$H42&gt;=1, $LU20*$LV20,"-"),"-")</f>
        <v>-</v>
      </c>
      <c r="MD20" s="219" t="str">
        <f>IF($A20&lt;=①基本情報と建物情報の入力!$G$20, 0.034*1*IK20, "-")</f>
        <v>-</v>
      </c>
      <c r="ME20" s="219" t="str">
        <f>IF($A20&lt;=①基本情報と建物情報の入力!$G$20, 0.034*1*IE20, "-")</f>
        <v>-</v>
      </c>
      <c r="MF20" s="69"/>
      <c r="MG20" s="219" t="str">
        <f>IF($A20&lt;=①基本情報と建物情報の入力!$G$20, 0.034*1*IM20, "-")</f>
        <v>-</v>
      </c>
      <c r="MH20" s="219" t="str">
        <f>IF($A20&lt;=①基本情報と建物情報の入力!$G$20, 0.034*1*IN20, "-")</f>
        <v>-</v>
      </c>
      <c r="MI20" s="219" t="str">
        <f>IF($A20&lt;=①基本情報と建物情報の入力!$G$20, 0.034*1*IO20, "-")</f>
        <v>-</v>
      </c>
      <c r="MJ20" s="219" t="str">
        <f>IF($A20&lt;=①基本情報と建物情報の入力!$G$20, 0.034*1*IP20, "-")</f>
        <v>-</v>
      </c>
      <c r="MK20" s="219" t="str">
        <f>IF($A20&lt;=①基本情報と建物情報の入力!$G$20, 0.034*1*IQ20, "-")</f>
        <v>-</v>
      </c>
      <c r="ML20" s="219" t="str">
        <f>IF($A20&lt;=①基本情報と建物情報の入力!$G$20, 0.034*1*IR20, "-")</f>
        <v>-</v>
      </c>
      <c r="MM20" s="219" t="str">
        <f>IF($A20&lt;=①基本情報と建物情報の入力!$G$20, 0.034*1*IS20, "-")</f>
        <v>-</v>
      </c>
      <c r="MN20" s="219" t="str">
        <f>IF($A20&lt;=①基本情報と建物情報の入力!$G$20, 0.034*1*IT20, "-")</f>
        <v>-</v>
      </c>
      <c r="MO20" s="219" t="str">
        <f>IF($A20&lt;=①基本情報と建物情報の入力!$G$20, 0.034*1*IU20, "-")</f>
        <v>-</v>
      </c>
      <c r="MP20" s="219" t="str">
        <f>IF($A20&lt;=①基本情報と建物情報の入力!$G$20, 0.034*1*IV20, "-")</f>
        <v>-</v>
      </c>
      <c r="MQ20" s="224" t="str">
        <f>IF($A20&lt;=①基本情報と建物情報の入力!$G$20, 0.034*1*IW20, "-")</f>
        <v>-</v>
      </c>
      <c r="MR20" s="69"/>
      <c r="MS20" s="71" t="str">
        <f>IF($A20&lt;=①基本情報と建物情報の入力!$G$20, INDEX(方位係数!$B$7:$H$16, MATCH(MS$4, 方位係数!$A$7:$A$16,0), MATCH(①基本情報と建物情報の入力!$G$13, 方位係数!$B$6:$I$6,0)),"-")</f>
        <v>-</v>
      </c>
      <c r="MT20" s="71" t="str">
        <f>IF($A20&lt;=①基本情報と建物情報の入力!$G$20, INDEX(方位係数!$B$7:$H$16, MATCH(MT$4, 方位係数!$A$7:$A$16,0), MATCH(①基本情報と建物情報の入力!$G$13, 方位係数!$B$6:$I$6,0)),"-")</f>
        <v>-</v>
      </c>
      <c r="MU20" s="71" t="str">
        <f>IF($A20&lt;=①基本情報と建物情報の入力!$G$20, INDEX(方位係数!$B$7:$H$16, MATCH(MU$4, 方位係数!$A$7:$A$16,0), MATCH(①基本情報と建物情報の入力!$G$13, 方位係数!$B$6:$I$6,0)),"-")</f>
        <v>-</v>
      </c>
      <c r="MV20" s="71" t="str">
        <f>IF($A20&lt;=①基本情報と建物情報の入力!$G$20, INDEX(方位係数!$B$7:$H$16, MATCH(MV$4, 方位係数!$A$7:$A$16,0), MATCH(①基本情報と建物情報の入力!$G$13, 方位係数!$B$6:$I$6,0)),"-")</f>
        <v>-</v>
      </c>
      <c r="MW20" s="71" t="str">
        <f>IF($A20&lt;=①基本情報と建物情報の入力!$G$20, INDEX(方位係数!$B$7:$H$16, MATCH(MW$4, 方位係数!$A$7:$A$16,0), MATCH(①基本情報と建物情報の入力!$G$13, 方位係数!$B$6:$I$6,0)),"-")</f>
        <v>-</v>
      </c>
      <c r="MX20" s="71" t="str">
        <f>IF($A20&lt;=①基本情報と建物情報の入力!$G$20, INDEX(方位係数!$B$7:$H$16, MATCH(MX$4, 方位係数!$A$7:$A$16,0), MATCH(①基本情報と建物情報の入力!$G$13, 方位係数!$B$6:$I$6,0)),"-")</f>
        <v>-</v>
      </c>
      <c r="MY20" s="69"/>
      <c r="MZ20" s="23" t="str">
        <f>IF($A20&lt;=①基本情報と建物情報の入力!$G$20, IF(①基本情報と建物情報の入力!$H42&gt;=1, W20*$MW20*$LX20,"-"),"-")</f>
        <v>-</v>
      </c>
      <c r="NA20" s="16" t="str">
        <f>IF($A20&lt;=①基本情報と建物情報の入力!$G$20, IF(①基本情報と建物情報の入力!$H42&gt;=2, X20*$MW20*$LX20,"-"),"-")</f>
        <v>-</v>
      </c>
      <c r="NB20" s="24" t="str">
        <f>IF($A20&lt;=①基本情報と建物情報の入力!$G$20, IF(①基本情報と建物情報の入力!$H42&gt;=3, Y20*$MW20*$LX20,"-"),"-")</f>
        <v>-</v>
      </c>
      <c r="NC20" s="23" t="str">
        <f>IF($A20&lt;=①基本情報と建物情報の入力!$G$20, IF(①基本情報と建物情報の入力!$H42&gt;=1, (BB20*$MS20+BE20*$MT20+BH20*$MU20+BK20*$MV20)*$LY20,"-"),"-")</f>
        <v>-</v>
      </c>
      <c r="ND20" s="16" t="str">
        <f>IF($A20&lt;=①基本情報と建物情報の入力!$G$20, IF(①基本情報と建物情報の入力!$H42&gt;=2, (BC20*$MS20+BF20*$MT20+BI20*$MU20+BL20*$MV20)*$LY20,"-"),"-")</f>
        <v>-</v>
      </c>
      <c r="NE20" s="24" t="str">
        <f>IF($A20&lt;=①基本情報と建物情報の入力!$G$20, IF(①基本情報と建物情報の入力!$H42&gt;=3, (BD20*$MS20+BG20*$MT20+BJ20*$MU20+BM20*$MV20)*$LY20,"-"),"-")</f>
        <v>-</v>
      </c>
      <c r="NF20" s="23" t="str">
        <f>IF($A20&lt;=①基本情報と建物情報の入力!$G$20, IF(①基本情報と建物情報の入力!$H42&gt;=1, AD20*$MS20*$LZ20+AG20*$MT20*$MA20+AJ20*$MU20*$MB20+AM20*$MV20*$MC20,"-"),"-")</f>
        <v>-</v>
      </c>
      <c r="NG20" s="16" t="str">
        <f>IF($A20&lt;=①基本情報と建物情報の入力!$G$20, IF(①基本情報と建物情報の入力!$H42&gt;=2, AE20*$MS20*$LZ20+AH20*$MT20*$MA20+AK20*$MU20*$MB20+AN20*$MV20*$MC20,"-"),"-")</f>
        <v>-</v>
      </c>
      <c r="NH20" s="24" t="str">
        <f>IF($A20&lt;=①基本情報と建物情報の入力!$G$20, IF(①基本情報と建物情報の入力!$H42&gt;=3, AF20*$MS20*$LZ20+AI20*$MT20*$MA20+AL20*$MU20*$MB20+AO20*$MV20*$MC20,"-"),"-")</f>
        <v>-</v>
      </c>
      <c r="NI20" s="23" t="str">
        <f>IF($A20&lt;=①基本情報と建物情報の入力!$G$20, IF(①基本情報と建物情報の入力!$H42&gt;=1, (AP20*MS20+AS20*MT20+AV20*MU20+AY20*$MV20)*$MD20,"-"),"-")</f>
        <v>-</v>
      </c>
      <c r="NJ20" s="16" t="str">
        <f>IF($A20&lt;=①基本情報と建物情報の入力!$G$20, IF(①基本情報と建物情報の入力!$H42&gt;=2, (AQ20*MS20+AT20*MT20+AW20*MU20+AZ20*$MV20)*$MD20,"-"),"-")</f>
        <v>-</v>
      </c>
      <c r="NK20" s="24" t="str">
        <f>IF($A20&lt;=①基本情報と建物情報の入力!$G$20, IF(①基本情報と建物情報の入力!$H42&gt;=3, (AR20*MS20+AU20*MT20+AX20*MU20+BA20*$MV20)*$MD20,"-"),"-")</f>
        <v>-</v>
      </c>
      <c r="NL20" s="23" t="str">
        <f>IF($A20&lt;=①基本情報と建物情報の入力!$G$20, IF(①基本情報と建物情報の入力!$H42&gt;=1, Z20*$MX20*$ME20,"-"),"-")</f>
        <v>-</v>
      </c>
      <c r="NM20" s="16" t="str">
        <f>IF($A20&lt;=①基本情報と建物情報の入力!$G$20, IF(①基本情報と建物情報の入力!$H42&gt;=2, AA20*$MX20*$ME20,"-"),"-")</f>
        <v>-</v>
      </c>
      <c r="NN20" s="24" t="str">
        <f>IF($A20&lt;=①基本情報と建物情報の入力!$G$20, IF(①基本情報と建物情報の入力!$H42&gt;=3, AB20*$MX20*$ME20,"-"),"-")</f>
        <v>-</v>
      </c>
      <c r="NO20" s="69"/>
      <c r="NP20" s="23" t="str">
        <f>IF($A20&lt;=①基本情報と建物情報の入力!$G$20, IF(①基本情報と建物情報の入力!$H42&gt;=1, (CJ20*($MW20+$MS20)/2+CM20*($MW20+$MT20)/2+CP20*($MW20+$MU20)/2+CS20*($MW20+$MV20)/2)*$MG20,"-"),"-")</f>
        <v>-</v>
      </c>
      <c r="NQ20" s="16" t="str">
        <f>IF($A20&lt;=①基本情報と建物情報の入力!$G$20, IF(①基本情報と建物情報の入力!$H42&gt;=2, (CK20*($MW20+$MS20)/2+CN20*($MW20+$MT20)/2+CQ20*($MW20+$MU20)/2+CT20*($MW20+$MV20)/2)*$MG20,"-"),"-")</f>
        <v>-</v>
      </c>
      <c r="NR20" s="24" t="str">
        <f>IF($A20&lt;=①基本情報と建物情報の入力!$G$20, IF(①基本情報と建物情報の入力!$H42&gt;=3, (CL20*($MW20+$MS20)/2+CO20*($MW20+$MT20)/2+CR20*($MW20+$MU20)/2+CU20*($MW20+$MV20)/2)*$MG20,"-"),"-")</f>
        <v>-</v>
      </c>
      <c r="NS20" s="23" t="str">
        <f>IF($A20&lt;=①基本情報と建物情報の入力!$G$20, IF(①基本情報と建物情報の入力!$H42&gt;=1, (CV20*($MW20+$MS20)/2+CY20*($MW20+$MS20)/2)*$MH20/2,"-"),"-")</f>
        <v>-</v>
      </c>
      <c r="NT20" s="16" t="str">
        <f>IF($A20&lt;=①基本情報と建物情報の入力!$G$20, IF(①基本情報と建物情報の入力!$H42&gt;=2, (CW20*($MW20+$MS20)/2+CZ20*($MW20+$MS20)/2)*$MH20/2,"-"),"-")</f>
        <v>-</v>
      </c>
      <c r="NU20" s="24" t="str">
        <f>IF($A20&lt;=①基本情報と建物情報の入力!$G$20, IF(①基本情報と建物情報の入力!$H42&gt;=3, (CX20*($MW20+$MS20)/2+DA20*($MW20+$MS20)/2)*$MH20/2,"-"),"-")</f>
        <v>-</v>
      </c>
      <c r="NV20" s="23" t="str">
        <f>IF($A20&lt;=①基本情報と建物情報の入力!$G$20, IF(①基本情報と建物情報の入力!$H42&gt;=1, (DB20+DE20)*$MW20*$MI20/2 + (DH20+DK20)*$MW20*$MI20,"-"),"-")</f>
        <v>-</v>
      </c>
      <c r="NW20" s="16" t="str">
        <f>IF($A20&lt;=①基本情報と建物情報の入力!$G$20, IF(①基本情報と建物情報の入力!$H42&gt;=2, (DC20+DF20)*$MW20*$MI20/2 + (DI20+DL20)*$MW20*$MI20,"-"),"-")</f>
        <v>-</v>
      </c>
      <c r="NX20" s="24" t="str">
        <f>IF($A20&lt;=①基本情報と建物情報の入力!$G$20, IF(①基本情報と建物情報の入力!$H42&gt;=3, (DD20+DG20)*$MW20*$MI20/2 + (DJ20+DM20)*$MW20*$MI20,"-"),"-")</f>
        <v>-</v>
      </c>
      <c r="NY20" s="23" t="str">
        <f>IF($A20&lt;=①基本情報と建物情報の入力!$G$20, IF(①基本情報と建物情報の入力!$H42&gt;=1, (DN20*($MS20+$MT20)/2 +DW20*($MV20+$MS20)/2 + DQ20*($MT20+$MU20)/2 + DT20*($MU20+$MV20)/2)*$MJ20,"-"),"-")</f>
        <v>-</v>
      </c>
      <c r="NZ20" s="16" t="str">
        <f>IF($A20&lt;=①基本情報と建物情報の入力!$G$20, IF(①基本情報と建物情報の入力!$H42&gt;=2, (DO20*($MS20+$MT20)/2 +DX20*($MV20+$MS20)/2 + DR20*($MT20+$MU20)/2 + DU20*($MU20+$MV20)/2)*$MJ20,"-"),"-")</f>
        <v>-</v>
      </c>
      <c r="OA20" s="24" t="str">
        <f>IF($A20&lt;=①基本情報と建物情報の入力!$G$20, IF(①基本情報と建物情報の入力!$H42&gt;=3, (DP20*($MS20+$MT20)/2 +DY20*($MV20+$MS20)/2 + DS20*($MT20+$MU20)/2 + DV20*($MU20+$MV20)/2)*$MJ20,"-"),"-")</f>
        <v>-</v>
      </c>
      <c r="OB20" s="23" t="str">
        <f>IF($A20&lt;=①基本情報と建物情報の入力!$G$20, IF(①基本情報と建物情報の入力!$H42&gt;=1, ((DZ20+EC20)*$MS20+(EF20+EI20)*$MU20)*$MK20/2 + (EL20*$MS20+EO20*$MT20+ER20*$MU20+EU20*$MV20)*$MK20,"-"),"-")</f>
        <v>-</v>
      </c>
      <c r="OC20" s="16" t="str">
        <f>IF($A20&lt;=①基本情報と建物情報の入力!$G$20, IF(①基本情報と建物情報の入力!$H42&gt;=2, ((EA20+ED20)*$MS20+(EG20+EJ20)*$MU20)*$MK20/2 + (EM20*$MS20+EP20*$MT20+ES20*$MU20+EV20*$MV20)*$MK20,"-"),"-")</f>
        <v>-</v>
      </c>
      <c r="OD20" s="24" t="str">
        <f>IF($A20&lt;=①基本情報と建物情報の入力!$G$20, IF(①基本情報と建物情報の入力!$H42&gt;=3, ((EB20+EE20)*$MS20+(EH20+EK20)*$MU20)*$MK20/2 + (EN20*$MS20+EQ20*$MT20+ET20*$MU20+EW20*$MV20)*$MK20,"-"),"-")</f>
        <v>-</v>
      </c>
      <c r="OE20" s="23" t="str">
        <f>IF($A20&lt;=①基本情報と建物情報の入力!$G$20, IF(①基本情報と建物情報の入力!$H42&gt;=1, ((EX20+FA20)*$MS20+(FD20+FG20)*$MT20+ (FJ20+FM20)*$MU20 +(FP20+FS20)*$MV20)*$ML20/2,"-"),"-")</f>
        <v>-</v>
      </c>
      <c r="OF20" s="16" t="str">
        <f>IF($A20&lt;=①基本情報と建物情報の入力!$G$20, IF(①基本情報と建物情報の入力!$H42&gt;=2, ((EY20+FB20)*$MS20+(FE20+FH20)*$MT20+ (FK20+FN20)*$MU20 +(FQ20+FT20)*$MV20)*$ML20/2,"-"),"-")</f>
        <v>-</v>
      </c>
      <c r="OG20" s="24" t="str">
        <f>IF($A20&lt;=①基本情報と建物情報の入力!$G$20, IF(①基本情報と建物情報の入力!$H42&gt;=3, ((EZ20+FC20)*$MS20+(FF20+FI20)*$MT20+ (FL20+FO20)*$MU20 +(FR20+FU20)*$MV20)*$ML20/2,"-"),"-")</f>
        <v>-</v>
      </c>
      <c r="OH20" s="16" t="str">
        <f>IF($A20&lt;=①基本情報と建物情報の入力!$G$20, IF(①基本情報と建物情報の入力!$H42&gt;=1, (FV20*$MS20/2+FY20*$MT20/2+GB20*$MU20/2+GE20*$MV20/2)*$MM20,"-"),"-")</f>
        <v>-</v>
      </c>
      <c r="OI20" s="16" t="str">
        <f>IF($A20&lt;=①基本情報と建物情報の入力!$G$20, IF(①基本情報と建物情報の入力!$H42&gt;=2, (FW20*$MS20/2+FZ20*$MT20/2+GC20*$MU20/2+GF20*$MV20/2)*$MM20,"-"),"-")</f>
        <v>-</v>
      </c>
      <c r="OJ20" s="16" t="str">
        <f>IF($A20&lt;=①基本情報と建物情報の入力!$G$20, IF(①基本情報と建物情報の入力!$H42&gt;=3, (FX20*$MS20/2+GA20*$MT20/2+GD20*$MU20/2+GG20*$MV20/2)*$MM20,"-"),"-")</f>
        <v>-</v>
      </c>
      <c r="OK20" s="23" t="str">
        <f>IF($A20&lt;=①基本情報と建物情報の入力!$G$20, IF(①基本情報と建物情報の入力!$H42&gt;=1, (GH20*($MS20+$MX20)/2+GK20*($MT20+$MX20)/2+GN20*($MU20+$MX20)/2+GQ20*($MV20+$MX20)/2)*$MN20,"-"),"-")</f>
        <v>-</v>
      </c>
      <c r="OL20" s="16" t="str">
        <f>IF($A20&lt;=①基本情報と建物情報の入力!$G$20, IF(①基本情報と建物情報の入力!$H42&gt;=2, (GI20*($MS20+$MX20)/2+GL20*($MT20+$MX20)/2+GO20*($MU20+$MX20)/2+GR20*($MV20+$MX20)/2)*$MN20,"-"),"-")</f>
        <v>-</v>
      </c>
      <c r="OM20" s="24" t="str">
        <f>IF($A20&lt;=①基本情報と建物情報の入力!$G$20, IF(①基本情報と建物情報の入力!$H42&gt;=3, (GJ20*($MS20+$MX20)/2+GM20*($MT20+$MX20)/2+GP20*($MU20+$MX20)/2+GS20*($MV20+$MX20)/2)*$MN20,"-"),"-")</f>
        <v>-</v>
      </c>
      <c r="ON20" s="23" t="str">
        <f>IF($A20&lt;=①基本情報と建物情報の入力!$G$20, IF(①基本情報と建物情報の入力!$H42&gt;=1, (GT20+GW20)*($MS20+$MX20)/2*$MO20/2,"-"),"-")</f>
        <v>-</v>
      </c>
      <c r="OO20" s="16" t="str">
        <f>IF($A20&lt;=①基本情報と建物情報の入力!$G$20, IF(①基本情報と建物情報の入力!$H42&gt;=2, (GU20+GX20)*($MS20+$MX20)/2*$MO20/2,"-"),"-")</f>
        <v>-</v>
      </c>
      <c r="OP20" s="24" t="str">
        <f>IF($A20&lt;=①基本情報と建物情報の入力!$G$20, IF(①基本情報と建物情報の入力!$H42&gt;=3, (GV20+GY20)*($MS20+$MX20)/2*$MO20/2,"-"),"-")</f>
        <v>-</v>
      </c>
      <c r="OQ20" s="23" t="str">
        <f>IF($A20&lt;=①基本情報と建物情報の入力!$G$20, IF(①基本情報と建物情報の入力!$H42&gt;=1, (HL20+HO20)*$MX20*$MQ20/2 + (HR20+HU20)*$MX20*$MQ20,"-"),"-")</f>
        <v>-</v>
      </c>
      <c r="OR20" s="16" t="str">
        <f>IF($A20&lt;=①基本情報と建物情報の入力!$G$20, IF(①基本情報と建物情報の入力!$H42&gt;=2, (HM20+HP20)*$MX20*$MQ20/2 + (HS20+HV20)*$MX20*$MQ20,"-"),"-")</f>
        <v>-</v>
      </c>
      <c r="OS20" s="24" t="str">
        <f>IF($A20&lt;=①基本情報と建物情報の入力!$G$20, IF(①基本情報と建物情報の入力!$H42&gt;=3, (HN20+HQ20)*$MX20*$MQ20/2 + (HT20+HW20)*$MX20*$MQ20,"-"),"-")</f>
        <v>-</v>
      </c>
      <c r="OT20" s="16" t="str">
        <f>IF($A20&lt;=①基本情報と建物情報の入力!$G$20, IF(①基本情報と建物情報の入力!$H42&gt;=1, SUM(MZ20,NC20,NF20,NI20,NL20)+SUM(NP20,NS20,NV20,NY20,OB20,OE20,OH20,OK20,ON20,OQ20), "-"), "-")</f>
        <v>-</v>
      </c>
      <c r="OU20" s="16" t="str">
        <f>IF($A20&lt;=①基本情報と建物情報の入力!$G$20, IF(①基本情報と建物情報の入力!$H42&gt;=2, SUM(NA20,ND20,NG20,NJ20,NM20)+SUM(NQ20,NT20,NW20,NZ20,OC20,OF20,OI20,OL20,OO20,OR20), "-"), "-")</f>
        <v>-</v>
      </c>
      <c r="OV20" s="16" t="str">
        <f>IF($A20&lt;=①基本情報と建物情報の入力!$G$20, IF(①基本情報と建物情報の入力!$H42&gt;=3, SUM(NB20,NE20,NH20,NK20,NN20)+SUM(NR20,NU20,NX20,OA20,OD20,OG20,OJ20,OM20,OP20,OS20), "-"), "-")</f>
        <v>-</v>
      </c>
      <c r="OW20" s="84" t="str">
        <f>IF($A20&lt;=①基本情報と建物情報の入力!$G$20, IF(①基本情報と建物情報の入力!$H42&gt;=1, ROUNDUP(OT20/HY20*100, 1),"-"),"-")</f>
        <v>-</v>
      </c>
      <c r="OX20" s="85" t="str">
        <f>IF($A20&lt;=①基本情報と建物情報の入力!$G$20, IF(①基本情報と建物情報の入力!$H42&gt;=2, ROUNDUP(OU20/HZ20*100, 1),"-"),"-")</f>
        <v>-</v>
      </c>
      <c r="OY20" s="85" t="str">
        <f>IF($A20&lt;=①基本情報と建物情報の入力!$G$20, IF(①基本情報と建物情報の入力!$H42&gt;=3, ROUNDUP(OV20/IA20*100, 1),"-"),"-")</f>
        <v>-</v>
      </c>
      <c r="OZ20" s="69"/>
      <c r="PA20" s="223" t="str">
        <f>IF($A20&lt;=①基本情報と建物情報の入力!$G$20, 0.93,"-")</f>
        <v>-</v>
      </c>
      <c r="PB20" s="224" t="str">
        <f>IF($A20&lt;=①基本情報と建物情報の入力!$G$20, IF(①基本情報と建物情報の入力!$H42&gt;=1, ①基本情報と建物情報の入力!$H$69,"-"),"-")</f>
        <v>-</v>
      </c>
      <c r="PC20" s="219" t="str">
        <f>IF($A20&lt;=①基本情報と建物情報の入力!$G$20, 0.034*1*IC20, "-")</f>
        <v>-</v>
      </c>
      <c r="PD20" s="219" t="str">
        <f>IF($A20&lt;=①基本情報と建物情報の入力!$G$20, 0.034*1*IH20, "-")</f>
        <v>-</v>
      </c>
      <c r="PE20" s="219" t="str">
        <f>IF($A20&lt;=①基本情報と建物情報の入力!$G$20, IF(①基本情報と建物情報の入力!$H42&gt;=1, $PA20*$PB20,"-"),"-")</f>
        <v>-</v>
      </c>
      <c r="PF20" s="219" t="str">
        <f>IF($A20&lt;=①基本情報と建物情報の入力!$G$20, IF(①基本情報と建物情報の入力!$H42&gt;=1, $PA20*$PB20,"-"),"-")</f>
        <v>-</v>
      </c>
      <c r="PG20" s="219" t="str">
        <f>IF($A20&lt;=①基本情報と建物情報の入力!$G$20, IF(①基本情報と建物情報の入力!$H42&gt;=1, $PA20*$PB20,"-"),"-")</f>
        <v>-</v>
      </c>
      <c r="PH20" s="219" t="str">
        <f>IF($A20&lt;=①基本情報と建物情報の入力!$G$20, IF(①基本情報と建物情報の入力!$H42&gt;=1, $PA20*$PB20,"-"),"-")</f>
        <v>-</v>
      </c>
      <c r="PI20" s="219" t="str">
        <f>IF($A20&lt;=①基本情報と建物情報の入力!$G$20, 0.034*1*IK20, "-")</f>
        <v>-</v>
      </c>
      <c r="PJ20" s="219" t="str">
        <f>IF($A20&lt;=①基本情報と建物情報の入力!$G$20, 0.034*1*IE20, "-")</f>
        <v>-</v>
      </c>
      <c r="PK20" s="69"/>
      <c r="PL20" s="219" t="str">
        <f>IF($A20&lt;=①基本情報と建物情報の入力!$G$20, 0.034*1*IM20, "-")</f>
        <v>-</v>
      </c>
      <c r="PM20" s="219" t="str">
        <f>IF($A20&lt;=①基本情報と建物情報の入力!$G$20, 0.034*1*IN20, "-")</f>
        <v>-</v>
      </c>
      <c r="PN20" s="219" t="str">
        <f>IF($A20&lt;=①基本情報と建物情報の入力!$G$20, 0.034*1*IO20, "-")</f>
        <v>-</v>
      </c>
      <c r="PO20" s="219" t="str">
        <f>IF($A20&lt;=①基本情報と建物情報の入力!$G$20, 0.034*1*IP20, "-")</f>
        <v>-</v>
      </c>
      <c r="PP20" s="219" t="str">
        <f>IF($A20&lt;=①基本情報と建物情報の入力!$G$20, 0.034*1*IQ20, "-")</f>
        <v>-</v>
      </c>
      <c r="PQ20" s="219" t="str">
        <f>IF($A20&lt;=①基本情報と建物情報の入力!$G$20, 0.034*1*IR20, "-")</f>
        <v>-</v>
      </c>
      <c r="PR20" s="219" t="str">
        <f>IF($A20&lt;=①基本情報と建物情報の入力!$G$20, 0.034*1*IS20, "-")</f>
        <v>-</v>
      </c>
      <c r="PS20" s="219" t="str">
        <f>IF($A20&lt;=①基本情報と建物情報の入力!$G$20, 0.034*1*IT20, "-")</f>
        <v>-</v>
      </c>
      <c r="PT20" s="219" t="str">
        <f>IF($A20&lt;=①基本情報と建物情報の入力!$G$20, 0.034*1*IU20, "-")</f>
        <v>-</v>
      </c>
      <c r="PU20" s="219" t="str">
        <f>IF($A20&lt;=①基本情報と建物情報の入力!$G$20, 0.034*1*IV20, "-")</f>
        <v>-</v>
      </c>
      <c r="PV20" s="219" t="str">
        <f>IF($A20&lt;=①基本情報と建物情報の入力!$G$20, 0.034*1*IW20, "-")</f>
        <v>-</v>
      </c>
      <c r="PW20" s="69"/>
      <c r="PX20" s="72" t="str">
        <f>IF($A20&lt;=①基本情報と建物情報の入力!$G$20, INDEX(方位係数!$B$21:$I$30, MATCH(PX$4, 方位係数!$A$21:$A$30,0), MATCH(①基本情報と建物情報の入力!$G$13, 方位係数!$B$20:$I$20,0)),"-")</f>
        <v>-</v>
      </c>
      <c r="PY20" s="71" t="str">
        <f>IF($A20&lt;=①基本情報と建物情報の入力!$G$20, INDEX(方位係数!$B$21:$I$30, MATCH(PY$4, 方位係数!$A$21:$A$30,0), MATCH(①基本情報と建物情報の入力!$G$13, 方位係数!$B$20:$I$20,0)),"-")</f>
        <v>-</v>
      </c>
      <c r="PZ20" s="71" t="str">
        <f>IF($A20&lt;=①基本情報と建物情報の入力!$G$20, INDEX(方位係数!$B$21:$I$30, MATCH(PZ$4, 方位係数!$A$21:$A$30,0), MATCH(①基本情報と建物情報の入力!$G$13, 方位係数!$B$20:$I$20,0)),"-")</f>
        <v>-</v>
      </c>
      <c r="QA20" s="71" t="str">
        <f>IF($A20&lt;=①基本情報と建物情報の入力!$G$20, INDEX(方位係数!$B$21:$I$30, MATCH(QA$4, 方位係数!$A$21:$A$30,0), MATCH(①基本情報と建物情報の入力!$G$13, 方位係数!$B$20:$I$20,0)),"-")</f>
        <v>-</v>
      </c>
      <c r="QB20" s="71" t="str">
        <f>IF($A20&lt;=①基本情報と建物情報の入力!$G$20, INDEX(方位係数!$B$21:$I$30, MATCH(QB$4, 方位係数!$A$21:$A$30,0), MATCH(①基本情報と建物情報の入力!$G$13, 方位係数!$B$20:$I$20,0)),"-")</f>
        <v>-</v>
      </c>
      <c r="QC20" s="71" t="str">
        <f>IF($A20&lt;=①基本情報と建物情報の入力!$G$20, INDEX(方位係数!$B$21:$I$30, MATCH(QC$4, 方位係数!$A$21:$A$30,0), MATCH(①基本情報と建物情報の入力!$G$13, 方位係数!$B$20:$I$20,0)),"-")</f>
        <v>-</v>
      </c>
      <c r="QD20" s="69"/>
      <c r="QE20" s="223" t="str">
        <f>IF($A20&lt;=①基本情報と建物情報の入力!$G$20, IF(①基本情報と建物情報の入力!$H42&gt;=1, W20*$QB20*$PC20,"-"),"-")</f>
        <v>-</v>
      </c>
      <c r="QF20" s="219" t="str">
        <f>IF($A20&lt;=①基本情報と建物情報の入力!$G$20, IF(①基本情報と建物情報の入力!$H42&gt;=2, X20*$QB20*$PC20,"-"),"-")</f>
        <v>-</v>
      </c>
      <c r="QG20" s="219" t="str">
        <f>IF($A20&lt;=①基本情報と建物情報の入力!$G$20, IF(①基本情報と建物情報の入力!$H42&gt;=3, Y20*$QB20*$PC20,"-"),"-")</f>
        <v>-</v>
      </c>
      <c r="QH20" s="223" t="str">
        <f>IF($A20&lt;=①基本情報と建物情報の入力!$G$20, IF(①基本情報と建物情報の入力!$H42&gt;=1, (BB20*$PX20+BE20*$PY20+BH20*$PZ20+BK20*$QA20)*$PD20,"-"),"-")</f>
        <v>-</v>
      </c>
      <c r="QI20" s="219" t="str">
        <f>IF($A20&lt;=①基本情報と建物情報の入力!$G$20, IF(①基本情報と建物情報の入力!$H42&gt;=2, (BC20*$PX20+BF20*$PY20+BI20*$PZ20+BL20*$QA20)*$PD20,"-"),"-")</f>
        <v>-</v>
      </c>
      <c r="QJ20" s="224" t="str">
        <f>IF($A20&lt;=①基本情報と建物情報の入力!$G$20, IF(①基本情報と建物情報の入力!$H42&gt;=3, (BD20*$PX20+BG20*$PY20+BJ20*$PZ20+BM20*$QA20)*$PD20,"-"),"-")</f>
        <v>-</v>
      </c>
      <c r="QK20" s="223" t="str">
        <f>IF($A20&lt;=①基本情報と建物情報の入力!$G$20, IF(①基本情報と建物情報の入力!$H42&gt;=1, AD20*$PX20*$PE20+AG20*$PY20*$PF20+AJ20*$PZ20*$PG20+AM20*$QA20*$PH20,"-"),"-")</f>
        <v>-</v>
      </c>
      <c r="QL20" s="219" t="str">
        <f>IF($A20&lt;=①基本情報と建物情報の入力!$G$20, IF(①基本情報と建物情報の入力!$H42&gt;=2, AE20*$PX20*$PE20+AH20*$PY20*$PF20+AK20*$PZ20*$PG20+AN20*$QA20*$PH20,"-"),"-")</f>
        <v>-</v>
      </c>
      <c r="QM20" s="224" t="str">
        <f>IF($A20&lt;=①基本情報と建物情報の入力!$G$20, IF(①基本情報と建物情報の入力!$H42&gt;=3, AF20*$PX20*$PE20+AI20*$PY20*$PF20+AL20*$PZ20*$PG20+AO20*$QA20*$PH20,"-"),"-")</f>
        <v>-</v>
      </c>
      <c r="QN20" s="223" t="str">
        <f>IF($A20&lt;=①基本情報と建物情報の入力!$G$20, IF(①基本情報と建物情報の入力!$H42&gt;=1, (AP20*PX20+AS20*PY20+AV20*PZ20+AY20*$QA20)*$PI20,"-"),"-")</f>
        <v>-</v>
      </c>
      <c r="QO20" s="219" t="str">
        <f>IF($A20&lt;=①基本情報と建物情報の入力!$G$20, IF(①基本情報と建物情報の入力!$H42&gt;=2, (AQ20*PX20+AT20*PY20+AW20*PZ20+AZ20*$QA20)*$PI20,"-"),"-")</f>
        <v>-</v>
      </c>
      <c r="QP20" s="224" t="str">
        <f>IF($A20&lt;=①基本情報と建物情報の入力!$G$20, IF(①基本情報と建物情報の入力!$H42&gt;=3, (AR20*PX20+AU20*PY20+AX20*PZ20+BA20*$QA20)*$PI20,"-"),"-")</f>
        <v>-</v>
      </c>
      <c r="QQ20" s="223" t="str">
        <f>IF($A20&lt;=①基本情報と建物情報の入力!$G$20, IF(①基本情報と建物情報の入力!$H42&gt;=1, Z20*$QC20*$PJ20,"-"),"-")</f>
        <v>-</v>
      </c>
      <c r="QR20" s="219" t="str">
        <f>IF($A20&lt;=①基本情報と建物情報の入力!$G$20, IF(①基本情報と建物情報の入力!$H42&gt;=2, AA20*$QC20*$PJ20,"-"),"-")</f>
        <v>-</v>
      </c>
      <c r="QS20" s="224" t="str">
        <f>IF($A20&lt;=①基本情報と建物情報の入力!$G$20, IF(①基本情報と建物情報の入力!$H42&gt;=3, AB20*$QC20*$PJ20,"-"),"-")</f>
        <v>-</v>
      </c>
      <c r="QT20" s="69"/>
      <c r="QU20" s="223" t="str">
        <f>IF($A20&lt;=①基本情報と建物情報の入力!$G$20, IF(①基本情報と建物情報の入力!$H42&gt;=1, (CJ20*($QB20+$PX20)/2+CM20*($QB20+$PY20)/2+CP20*($QB20+$PZ20)/2+CS20*($QB20+$QA20)/2)*$PL20,"-"),"-")</f>
        <v>-</v>
      </c>
      <c r="QV20" s="219" t="str">
        <f>IF($A20&lt;=①基本情報と建物情報の入力!$G$20, IF(①基本情報と建物情報の入力!$H42&gt;=2, (CK20*($QB20+$PX20)/2+CN20*($QB20+$PY20)/2+CQ20*($QB20+$PZ20)/2+CT20*($QB20+$QA20)/2)*$PL20,"-"),"-")</f>
        <v>-</v>
      </c>
      <c r="QW20" s="224" t="str">
        <f>IF($A20&lt;=①基本情報と建物情報の入力!$G$20, IF(①基本情報と建物情報の入力!$H42&gt;=3, (CL20*($QB20+$PX20)/2+CO20*($QB20+$PY20)/2+CR20*($QB20+$PZ20)/2+CU20*($QB20+$QA20)/2)*$PL20,"-"),"-")</f>
        <v>-</v>
      </c>
      <c r="QX20" s="223" t="str">
        <f>IF($A20&lt;=①基本情報と建物情報の入力!$G$20, IF(①基本情報と建物情報の入力!$H42&gt;=1, (CV20*($QB20+$PX20)/2+CY20*($QB20+$PX20)/2)*$PM20/2,"-"),"-")</f>
        <v>-</v>
      </c>
      <c r="QY20" s="219" t="str">
        <f>IF($A20&lt;=①基本情報と建物情報の入力!$G$20, IF(①基本情報と建物情報の入力!$H42&gt;=2, (CW20*($QB20+$PX20)/2+CZ20*($QB20+$PX20)/2)*$PM20/2,"-"),"-")</f>
        <v>-</v>
      </c>
      <c r="QZ20" s="224" t="str">
        <f>IF($A20&lt;=①基本情報と建物情報の入力!$G$20, IF(①基本情報と建物情報の入力!$H42&gt;=3, (CX20*($QB20+$PX20)/2+DA20*($QB20+$PX20)/2)*$PM20/2,"-"),"-")</f>
        <v>-</v>
      </c>
      <c r="RA20" s="223" t="str">
        <f>IF($A20&lt;=①基本情報と建物情報の入力!$G$20, IF(①基本情報と建物情報の入力!$H42&gt;=1, (DB20+DE20)*$QB20*$PN20/2 + (DH20+DK20)*$QB20*$PN20,"-"),"-")</f>
        <v>-</v>
      </c>
      <c r="RB20" s="219" t="str">
        <f>IF($A20&lt;=①基本情報と建物情報の入力!$G$20, IF(①基本情報と建物情報の入力!$H42&gt;=2, (DC20+DF20)*$QB20*$PN20/2 + (DI20+DL20)*$QB20*$PN20,"-"),"-")</f>
        <v>-</v>
      </c>
      <c r="RC20" s="224" t="str">
        <f>IF($A20&lt;=①基本情報と建物情報の入力!$G$20, IF(①基本情報と建物情報の入力!$H42&gt;=3, (DD20+DG20)*$QB20*$PN20/2 + (DJ20+DM20)*$QB20*$PN20,"-"),"-")</f>
        <v>-</v>
      </c>
      <c r="RD20" s="223" t="str">
        <f>IF($A20&lt;=①基本情報と建物情報の入力!$G$20, IF(①基本情報と建物情報の入力!$H42&gt;=1, (DN20*($PX20+$PY20)/2 +DW20*($QA20+$PX20)/2 + DQ20*($PY20+$PZ20)/2 + DT20*($PZ20+$QA20)/2)*$PO20,"-"),"-")</f>
        <v>-</v>
      </c>
      <c r="RE20" s="219" t="str">
        <f>IF($A20&lt;=①基本情報と建物情報の入力!$G$20, IF(①基本情報と建物情報の入力!$H42&gt;=2, (DO20*($PX20+$PY20)/2 +DX20*($QA20+$PX20)/2 + DR20*($PY20+$PZ20)/2 + DU20*($PZ20+$QA20)/2)*$PO20,"-"),"-")</f>
        <v>-</v>
      </c>
      <c r="RF20" s="224" t="str">
        <f>IF($A20&lt;=①基本情報と建物情報の入力!$G$20, IF(①基本情報と建物情報の入力!$H42&gt;=3, (DP20*($PX20+$PY20)/2 +DY20*($QA20+$PX20)/2 + DS20*($PY20+$PZ20)/2 + DV20*($PZ20+$QA20)/2)*$PO20,"-"),"-")</f>
        <v>-</v>
      </c>
      <c r="RG20" s="223" t="str">
        <f>IF($A20&lt;=①基本情報と建物情報の入力!$G$20, IF(①基本情報と建物情報の入力!$H42&gt;=1, ((DZ20+EC20)*$PX20+(EF20+EI20)*$PZ20)*$PP20/2 + (EL20*$PX20+EO20*$PY20+ER20*$PZ20+EU20*$QA20)*$PP20,"-"),"-")</f>
        <v>-</v>
      </c>
      <c r="RH20" s="219" t="str">
        <f>IF($A20&lt;=①基本情報と建物情報の入力!$G$20, IF(①基本情報と建物情報の入力!$H42&gt;=2, ((EA20+ED20)*$PX20+(EG20+EJ20)*$PZ20)*$PP20/2 + (EM20*$PX20+EP20*$PY20+ES20*$PZ20+EV20*$QA20)*$PP20,"-"),"-")</f>
        <v>-</v>
      </c>
      <c r="RI20" s="224" t="str">
        <f>IF($A20&lt;=①基本情報と建物情報の入力!$G$20, IF(①基本情報と建物情報の入力!$H42&gt;=3, ((EB20+EE20)*$PX20+(EH20+EK20)*$PZ20)*$PP20/2 + (EN20*$PX20+EQ20*$PY20+ET20*$PZ20+EW20*$QA20)*$PP20,"-"),"-")</f>
        <v>-</v>
      </c>
      <c r="RJ20" s="223" t="str">
        <f>IF($A20&lt;=①基本情報と建物情報の入力!$G$20, IF(①基本情報と建物情報の入力!$H42&gt;=1, ((EX20+FA20)*$PX20+(FD20+FG20)*$PY20+ (FJ20+FM20)*$PZ20 +(FP20+FS20)*$QA20)*$PQ20/2,"-"),"-")</f>
        <v>-</v>
      </c>
      <c r="RK20" s="219" t="str">
        <f>IF($A20&lt;=①基本情報と建物情報の入力!$G$20, IF(①基本情報と建物情報の入力!$H42&gt;=2, ((EY20+FB20)*$PX20+(FE20+FH20)*$PY20+ (FK20+FN20)*$PZ20 +(FQ20+FT20)*$QA20)*$PQ20/2,"-"),"-")</f>
        <v>-</v>
      </c>
      <c r="RL20" s="224" t="str">
        <f>IF($A20&lt;=①基本情報と建物情報の入力!$G$20, IF(①基本情報と建物情報の入力!$H42&gt;=3, ((EZ20+FC20)*$PX20+(FF20+FI20)*$PY20+ (FL20+FO20)*$PZ20 +(FR20+FU20)*$QA20)*$PQ20/2,"-"),"-")</f>
        <v>-</v>
      </c>
      <c r="RM20" s="223" t="str">
        <f>IF($A20&lt;=①基本情報と建物情報の入力!$G$20, IF(①基本情報と建物情報の入力!$H42&gt;=1, (FV20*$PX20/2+FY20*$PY20/2+GB20*$PZ20/2+GE20*$QA20/2)*$PR20,"-"),"-")</f>
        <v>-</v>
      </c>
      <c r="RN20" s="219" t="str">
        <f>IF($A20&lt;=①基本情報と建物情報の入力!$G$20, IF(①基本情報と建物情報の入力!$H42&gt;=2, (FW20*$PX20/2+FZ20*$PY20/2+GC20*$PZ20/2+GF20*$QA20/2)*$PR20,"-"),"-")</f>
        <v>-</v>
      </c>
      <c r="RO20" s="224" t="str">
        <f>IF($A20&lt;=①基本情報と建物情報の入力!$G$20, IF(①基本情報と建物情報の入力!$H42&gt;=3, (FX20*$PX20/2+GA20*$PY20/2+GD20*$PZ20/2+GG20*$QA20/2)*$PR20,"-"),"-")</f>
        <v>-</v>
      </c>
      <c r="RP20" s="223" t="str">
        <f>IF($A20&lt;=①基本情報と建物情報の入力!$G$20, IF(①基本情報と建物情報の入力!$H42&gt;=1, (GH20*($PX20+$QC20)/2+GK20*($PY20+$QC20)/2+GN20*($PZ20+$QC20)/2+GQ20*($QA20+$QC20)/2)*$PS20,"-"),"-")</f>
        <v>-</v>
      </c>
      <c r="RQ20" s="219" t="str">
        <f>IF($A20&lt;=①基本情報と建物情報の入力!$G$20, IF(①基本情報と建物情報の入力!$H42&gt;=2, (GI20*($PX20+$QC20)/2+GL20*($PY20+$QC20)/2+GO20*($PZ20+$QC20)/2+GR20*($QA20+$QC20)/2)*$PS20,"-"),"-")</f>
        <v>-</v>
      </c>
      <c r="RR20" s="224" t="str">
        <f>IF($A20&lt;=①基本情報と建物情報の入力!$G$20, IF(①基本情報と建物情報の入力!$H42&gt;=3, (GJ20*($PX20+$QC20)/2+GM20*($PY20+$QC20)/2+GP20*($PZ20+$QC20)/2+GS20*($QA20+$QC20)/2)*$PS20,"-"),"-")</f>
        <v>-</v>
      </c>
      <c r="RS20" s="223" t="str">
        <f>IF($A20&lt;=①基本情報と建物情報の入力!$G$20, IF(①基本情報と建物情報の入力!$H42&gt;=1, (GT20+GW20)*($PX20+$QC20)/2*$PT20/2,"-"),"-")</f>
        <v>-</v>
      </c>
      <c r="RT20" s="219" t="str">
        <f>IF($A20&lt;=①基本情報と建物情報の入力!$G$20, IF(①基本情報と建物情報の入力!$H42&gt;=2, (GU20+GX20)*($PX20+$QC20)/2*$PT20/2,"-"),"-")</f>
        <v>-</v>
      </c>
      <c r="RU20" s="224" t="str">
        <f>IF($A20&lt;=①基本情報と建物情報の入力!$G$20, IF(①基本情報と建物情報の入力!$H42&gt;=3, (GV20+GY20)*($PX20+$QC20)/2*$PT20/2,"-"),"-")</f>
        <v>-</v>
      </c>
      <c r="RV20" s="223" t="str">
        <f>IF($A20&lt;=①基本情報と建物情報の入力!$G$20, IF(①基本情報と建物情報の入力!$H42&gt;=1, (HL20+HO20)*$QC20*$PV20/2 + (HR20+HU20)*$QC20*$PV20,"-"),"-")</f>
        <v>-</v>
      </c>
      <c r="RW20" s="219" t="str">
        <f>IF($A20&lt;=①基本情報と建物情報の入力!$G$20, IF(①基本情報と建物情報の入力!$H42&gt;=2, (HM20+HP20)*$QC20*$PV20/2 + (HS20+HV20)*$QC20*$PV20,"-"),"-")</f>
        <v>-</v>
      </c>
      <c r="RX20" s="224" t="str">
        <f>IF($A20&lt;=①基本情報と建物情報の入力!$G$20, IF(①基本情報と建物情報の入力!$H42&gt;=3, (HN20+HQ20)*$QC20*$PV20/2 + (HT20+HW20)*$QC20*$PV20,"-"),"-")</f>
        <v>-</v>
      </c>
      <c r="RY20" s="16" t="str">
        <f>IF($A20&lt;=①基本情報と建物情報の入力!$G$20, IF(①基本情報と建物情報の入力!$H42&gt;=1, SUM(QE20,QH20,QK20,QN20,QQ20)+SUM(QU20,QX20,RA20,RD20,RG20,RJ20,RM20,RP20,RS20,RV20), "-"), "-")</f>
        <v>-</v>
      </c>
      <c r="RZ20" s="16" t="str">
        <f>IF($A20&lt;=①基本情報と建物情報の入力!$G$20, IF(①基本情報と建物情報の入力!$H42&gt;=2, SUM(QF20,QI20,QL20,QO20,QR20)+SUM(QV20,QY20,RB20,RE20,RH20,RK20,RN20,RQ20,RT20,RW20), "-"), "-")</f>
        <v>-</v>
      </c>
      <c r="SA20" s="16" t="str">
        <f>IF($A20&lt;=①基本情報と建物情報の入力!$G$20, IF(①基本情報と建物情報の入力!$H42&gt;=3, SUM(QG20,QJ20,QM20,QP20,QS20)+SUM(QW20,QZ20,RC20,RF20,RI20,RL20,RO20,RR20,RU20,RX20), "-"), "-")</f>
        <v>-</v>
      </c>
      <c r="SB20" s="84" t="str">
        <f>IF($A20&lt;=①基本情報と建物情報の入力!$G$20, IF(①基本情報と建物情報の入力!$H42&gt;=1, ROUNDUP(RY20/HY20*100,1),"-"),"-")</f>
        <v>-</v>
      </c>
      <c r="SC20" s="85" t="str">
        <f>IF($A20&lt;=①基本情報と建物情報の入力!$G$20, IF(①基本情報と建物情報の入力!$H42&gt;=2,ROUNDUP(RZ20/HZ20*100,1),"-"),"-")</f>
        <v>-</v>
      </c>
      <c r="SD20" s="86" t="str">
        <f>IF($A20&lt;=①基本情報と建物情報の入力!$G$20, IF(①基本情報と建物情報の入力!$H42&gt;=3, ROUNDUP(SA20/IA20*100,1),"-"),"-")</f>
        <v>-</v>
      </c>
      <c r="SE20" s="69"/>
      <c r="SF20" s="129" t="str">
        <f>IF($A20&lt;=①基本情報と建物情報の入力!$G$20, IF(①基本情報と建物情報の入力!$H42&gt;=1, 1,"-"), "-")</f>
        <v>-</v>
      </c>
      <c r="SG20" s="130" t="str">
        <f>IF($A20&lt;=①基本情報と建物情報の入力!$G$20, IF(①基本情報と建物情報の入力!$H42&gt;=2, 1,"-"), "-")</f>
        <v>-</v>
      </c>
      <c r="SH20" s="131" t="str">
        <f>IF($A20&lt;=①基本情報と建物情報の入力!$G$20, IF(①基本情報と建物情報の入力!$H42&gt;=3, ①基本情報と建物情報の入力!$H42-2,"-"), "-")</f>
        <v>-</v>
      </c>
      <c r="SI20" s="23" t="str">
        <f>IF($A20&lt;=①基本情報と建物情報の入力!$G$20, IF(①基本情報と建物情報の入力!$H42&gt;=1, HY20*SF20, "-"),"-")</f>
        <v>-</v>
      </c>
      <c r="SJ20" s="16" t="str">
        <f>IF($A20&lt;=①基本情報と建物情報の入力!$G$20, IF(①基本情報と建物情報の入力!$H42&gt;=2, HZ20*SG20, "-"),"-")</f>
        <v>-</v>
      </c>
      <c r="SK20" s="24" t="str">
        <f>IF($A20&lt;=①基本情報と建物情報の入力!$G$20, IF(①基本情報と建物情報の入力!$H42&gt;=3, IA20*SH20, "-"),"-")</f>
        <v>-</v>
      </c>
      <c r="SL20" s="23" t="str">
        <f>IF($A20&lt;=①基本情報と建物情報の入力!$G$20, IF(①基本情報と建物情報の入力!$H42&gt;=1,  LN20*SF20, "-"),"-")</f>
        <v>-</v>
      </c>
      <c r="SM20" s="16" t="str">
        <f>IF($A20&lt;=①基本情報と建物情報の入力!$G$20, IF(①基本情報と建物情報の入力!$H42&gt;=2,  LO20*SG20, "-"),"-")</f>
        <v>-</v>
      </c>
      <c r="SN20" s="24" t="str">
        <f>IF($A20&lt;=①基本情報と建物情報の入力!$G$20, IF(①基本情報と建物情報の入力!$H42&gt;=3,  LP20*SH20, "-"),"-")</f>
        <v>-</v>
      </c>
      <c r="SO20" s="23" t="str">
        <f>IF($A20&lt;=①基本情報と建物情報の入力!$G$20, IF(①基本情報と建物情報の入力!$H42&gt;=1,  RY20*SF20, "-"),"-")</f>
        <v>-</v>
      </c>
      <c r="SP20" s="16" t="str">
        <f>IF($A20&lt;=①基本情報と建物情報の入力!$G$20, IF(①基本情報と建物情報の入力!$H42&gt;=2,  RZ20*SG20, "-"),"-")</f>
        <v>-</v>
      </c>
      <c r="SQ20" s="24" t="str">
        <f>IF($A20&lt;=①基本情報と建物情報の入力!$G$20, IF(①基本情報と建物情報の入力!$H42&gt;=3,  SA20*SH20, "-"),"-")</f>
        <v>-</v>
      </c>
      <c r="SR20" s="76"/>
      <c r="SS20" s="76"/>
      <c r="ST20" s="69"/>
      <c r="SU20" s="129" t="str">
        <f>IF($A20&lt;=①基本情報と建物情報の入力!$G$20,IF(①基本情報と建物情報の入力!$H42&gt;=1,③一次エネルギー消費量の計算結果!E54-③一次エネルギー消費量の計算結果!F54,"-"),"-")</f>
        <v>-</v>
      </c>
      <c r="SV20" s="130" t="str">
        <f>IF($A20&lt;=①基本情報と建物情報の入力!$G$20,IF(①基本情報と建物情報の入力!$H42&gt;=2,③一次エネルギー消費量の計算結果!E55-③一次エネルギー消費量の計算結果!F55,"-"),"-")</f>
        <v>-</v>
      </c>
      <c r="SW20" s="131" t="str">
        <f>IF($A20&lt;=①基本情報と建物情報の入力!$G$20,IF(①基本情報と建物情報の入力!$H42&gt;=3,③一次エネルギー消費量の計算結果!E56-③一次エネルギー消費量の計算結果!F56,"-"),"-")</f>
        <v>-</v>
      </c>
      <c r="SX20" s="129" t="str">
        <f>IF($A20&lt;=①基本情報と建物情報の入力!$G$20,IF(①基本情報と建物情報の入力!$H42&gt;=1,③一次エネルギー消費量の計算結果!G54-③一次エネルギー消費量の計算結果!H54,"-"),"-")</f>
        <v>-</v>
      </c>
      <c r="SY20" s="130" t="str">
        <f>IF($A20&lt;=①基本情報と建物情報の入力!$G$20,IF(①基本情報と建物情報の入力!$H42&gt;=2,③一次エネルギー消費量の計算結果!G55-③一次エネルギー消費量の計算結果!H55,"-"),"-")</f>
        <v>-</v>
      </c>
      <c r="SZ20" s="131" t="str">
        <f>IF($A20&lt;=①基本情報と建物情報の入力!$G$20,IF(①基本情報と建物情報の入力!$H42&gt;=3,③一次エネルギー消費量の計算結果!G56-③一次エネルギー消費量の計算結果!H56,"-"),"-")</f>
        <v>-</v>
      </c>
      <c r="TA20" s="129" t="str">
        <f>IF($A20&lt;=①基本情報と建物情報の入力!$G$20, IF(①基本情報と建物情報の入力!$H42&gt;=1,SU20*SF20,"-"), "-")</f>
        <v>-</v>
      </c>
      <c r="TB20" s="130" t="str">
        <f>IF($A20&lt;=①基本情報と建物情報の入力!$G$20, IF(①基本情報と建物情報の入力!$H42&gt;=2,SV20*SG20,"-"), "-")</f>
        <v>-</v>
      </c>
      <c r="TC20" s="131" t="str">
        <f>IF($A20&lt;=①基本情報と建物情報の入力!$G$20, IF(①基本情報と建物情報の入力!$H42&gt;=3,SW20*SH20,"-"), "-")</f>
        <v>-</v>
      </c>
      <c r="TD20" s="129" t="str">
        <f>IF($A20&lt;=①基本情報と建物情報の入力!$G$20, IF(①基本情報と建物情報の入力!$H42&gt;=1,SX20*SF20,"-"), "-")</f>
        <v>-</v>
      </c>
      <c r="TE20" s="130" t="str">
        <f>IF($A20&lt;=①基本情報と建物情報の入力!$G$20, IF(①基本情報と建物情報の入力!$H42&gt;=2,SY20*SG20,"-"), "-")</f>
        <v>-</v>
      </c>
      <c r="TF20" s="130" t="str">
        <f>IF($A20&lt;=①基本情報と建物情報の入力!$G$20, IF(①基本情報と建物情報の入力!$H42&gt;=3,SZ20*SH20,"-"), "-")</f>
        <v>-</v>
      </c>
      <c r="TG20" s="76"/>
      <c r="TH20" s="76"/>
    </row>
    <row r="21" spans="1:528" s="16" customFormat="1" x14ac:dyDescent="0.45">
      <c r="A21" s="106">
        <f t="shared" si="0"/>
        <v>15</v>
      </c>
      <c r="B21" s="107" t="s">
        <v>65</v>
      </c>
      <c r="C21" s="108" t="str">
        <f>IF(A21&lt;=①基本情報と建物情報の入力!$G$20, ①基本情報と建物情報の入力!$G$19/①基本情報と建物情報の入力!$G$20, "-")</f>
        <v>-</v>
      </c>
      <c r="D21" s="108" t="str">
        <f>IF(A21&lt;=①基本情報と建物情報の入力!$G$20, IF(①基本情報と建物情報の入力!H43&gt;=1, (①基本情報と建物情報の入力!$D43+SQRT(①基本情報と建物情報の入力!$D43^2-16*①基本情報と建物情報の入力!$C43))/4, "-"), "-")</f>
        <v>-</v>
      </c>
      <c r="E21" s="108" t="str">
        <f>IF(A21&lt;=①基本情報と建物情報の入力!$G$20, IF(①基本情報と建物情報の入力!H43&gt;=1, (①基本情報と建物情報の入力!$D43-SQRT(①基本情報と建物情報の入力!$D43^2-16*①基本情報と建物情報の入力!$C43))/4, "-"), "-")</f>
        <v>-</v>
      </c>
      <c r="F21" s="108" t="str">
        <f>IF(A21&lt;=①基本情報と建物情報の入力!$G$20, IF(①基本情報と建物情報の入力!H43&gt;=1, IF(A21=①基本情報と建物情報の入力!$G$20, ①基本情報と建物情報の入力!$C43, ①基本情報と建物情報の入力!G43), "-"), "-")</f>
        <v>-</v>
      </c>
      <c r="G21" s="108" t="str">
        <f>IF(A21&lt;=①基本情報と建物情報の入力!$G$20, IF(①基本情報と建物情報の入力!H43&gt;=1, IF(A21=1, 0, ①基本情報と建物情報の入力!F43), "-"), "-")</f>
        <v>-</v>
      </c>
      <c r="H21" s="108" t="str">
        <f>IF(A21&lt;=①基本情報と建物情報の入力!$G$20, IF(①基本情報と建物情報の入力!H43&gt;=1, IF(A21=1, 0, ①基本情報と建物情報の入力!C43-G21), "-"), "-")</f>
        <v>-</v>
      </c>
      <c r="I21" s="108" t="str">
        <f>IF(A21&lt;=①基本情報と建物情報の入力!$G$20, IF(①基本情報と建物情報の入力!H43&gt;=1, IF(A21=1, ①基本情報と建物情報の入力!C43, 0), "-"), "-")</f>
        <v>-</v>
      </c>
      <c r="J21" s="109" t="str">
        <f>IF(A21&lt;=①基本情報と建物情報の入力!$G$20,IF(①基本情報と建物情報の入力!H43&gt;=1, ①基本情報と建物情報の入力!$E43*(1-(0.24/①基本情報と建物情報の入力!$H43))*0.64,"-"), "-")</f>
        <v>-</v>
      </c>
      <c r="K21" s="108" t="str">
        <f>IF(A21&lt;=①基本情報と建物情報の入力!$G$20,IF(①基本情報と建物情報の入力!H43&gt;=1,①基本情報と建物情報の入力!$E43*0.12/①基本情報と建物情報の入力!$H43,"-"), "-")</f>
        <v>-</v>
      </c>
      <c r="L21" s="108" t="str">
        <f>IF(A21&lt;=①基本情報と建物情報の入力!$G$20,IF(①基本情報と建物情報の入力!H43&gt;=1,①基本情報と建物情報の入力!$E43*(1-(0.24/①基本情報と建物情報の入力!$H43))*0.36,"-"), "-")</f>
        <v>-</v>
      </c>
      <c r="M21" s="110" t="str">
        <f>IF(A21&lt;=①基本情報と建物情報の入力!$G$20,IF(①基本情報と建物情報の入力!H43&gt;=1,①基本情報と建物情報の入力!$E43*0.12/①基本情報と建物情報の入力!$H43,"-"), "-")</f>
        <v>-</v>
      </c>
      <c r="N21" s="109" t="str">
        <f>IF(A21&lt;=①基本情報と建物情報の入力!$G$20, IF(①基本情報と建物情報の入力!H43&gt;=1,①基本情報と建物情報の入力!C43/①基本情報と建物情報の入力!H43, "-"), "-")</f>
        <v>-</v>
      </c>
      <c r="O21" s="108" t="str">
        <f>IF(A21&lt;=①基本情報と建物情報の入力!$G$20, IF(①基本情報と建物情報の入力!H43&gt;=2, ①基本情報と建物情報の入力!C43/①基本情報と建物情報の入力!H43, "-"),"-")</f>
        <v>-</v>
      </c>
      <c r="P21" s="110" t="str">
        <f>IF(A21&lt;=①基本情報と建物情報の入力!$G$20, IF(①基本情報と建物情報の入力!H43&gt;=3, ①基本情報と建物情報の入力!C43/①基本情報と建物情報の入力!H43, "-"),"-")</f>
        <v>-</v>
      </c>
      <c r="Q21" s="109" t="str">
        <f>IF($A21&lt;=①基本情報と建物情報の入力!$G$20, IF(①基本情報と建物情報の入力!$H43&gt;=1, IF(①基本情報と建物情報の入力!$I43="有り", N21*室面積の比率!$B$4, N21*室面積の比率!$B$5),"-"), "-")</f>
        <v>-</v>
      </c>
      <c r="R21" s="108" t="str">
        <f>IF($A21&lt;=①基本情報と建物情報の入力!$G$20, IF(①基本情報と建物情報の入力!$H43&gt;=2, IF(①基本情報と建物情報の入力!$I43="有り", O21*室面積の比率!$B$4, O21*室面積の比率!$B$5),"-"), "-")</f>
        <v>-</v>
      </c>
      <c r="S21" s="110" t="str">
        <f>IF($A21&lt;=①基本情報と建物情報の入力!$G$20, IF(①基本情報と建物情報の入力!$H43&gt;=3, IF(①基本情報と建物情報の入力!$I43="有り", P21*室面積の比率!$B$4, P21*室面積の比率!$B$5),"-"), "-")</f>
        <v>-</v>
      </c>
      <c r="T21" s="109" t="str">
        <f>IF($A21&lt;=①基本情報と建物情報の入力!$G$20, IF(①基本情報と建物情報の入力!$H43&gt;=1, IF(①基本情報と建物情報の入力!$I43="有り", N21*室面積の比率!$C$4, 0),"-"), "-")</f>
        <v>-</v>
      </c>
      <c r="U21" s="108" t="str">
        <f>IF($A21&lt;=①基本情報と建物情報の入力!$G$20, IF(①基本情報と建物情報の入力!$H43&gt;=2, IF(①基本情報と建物情報の入力!$I43="有り", O21*室面積の比率!$C$4, 0),"-"), "-")</f>
        <v>-</v>
      </c>
      <c r="V21" s="110" t="str">
        <f>IF($A21&lt;=①基本情報と建物情報の入力!$G$20, IF(①基本情報と建物情報の入力!$H43&gt;=3, IF(①基本情報と建物情報の入力!$I43="有り", P21*室面積の比率!$C$4, 0),"-"), "-")</f>
        <v>-</v>
      </c>
      <c r="W21" s="109" t="str">
        <f>IF(A21&lt;=①基本情報と建物情報の入力!$G$20, IF(①基本情報と建物情報の入力!H43&gt;=1, F21/①基本情報と建物情報の入力!H43, "-"),"-")</f>
        <v>-</v>
      </c>
      <c r="X21" s="108" t="str">
        <f>IF(A21&lt;=①基本情報と建物情報の入力!$G$20, IF(①基本情報と建物情報の入力!H43&gt;=2, F21/①基本情報と建物情報の入力!H43, "-"),"-")</f>
        <v>-</v>
      </c>
      <c r="Y21" s="110" t="str">
        <f>IF(A21&lt;=①基本情報と建物情報の入力!$G$20, IF(①基本情報と建物情報の入力!H43&gt;=3, F21/①基本情報と建物情報の入力!H43, "-"),"-")</f>
        <v>-</v>
      </c>
      <c r="Z21" s="109" t="str">
        <f>IF(A21&lt;=①基本情報と建物情報の入力!$G$20, IF(①基本情報と建物情報の入力!H43&gt;=1, G21/①基本情報と建物情報の入力!H43, "-"),"-")</f>
        <v>-</v>
      </c>
      <c r="AA21" s="108" t="str">
        <f>IF(A21&lt;=①基本情報と建物情報の入力!$G$20, IF(①基本情報と建物情報の入力!H43&gt;=2, G21/①基本情報と建物情報の入力!H43, "-"),"-")</f>
        <v>-</v>
      </c>
      <c r="AB21" s="110" t="str">
        <f>IF(A21&lt;=①基本情報と建物情報の入力!$G$20, IF(①基本情報と建物情報の入力!H43&gt;=3, G21/①基本情報と建物情報の入力!H43, "-"),"-")</f>
        <v>-</v>
      </c>
      <c r="AC21" s="111"/>
      <c r="AD21" s="109" t="str">
        <f>IF(A21&lt;=①基本情報と建物情報の入力!$G$20, IF(①基本情報と建物情報の入力!H43&gt;=1,J21/①基本情報と建物情報の入力!H43,"-"), "-")</f>
        <v>-</v>
      </c>
      <c r="AE21" s="108" t="str">
        <f>IF(A21&lt;=①基本情報と建物情報の入力!$G$20, IF(①基本情報と建物情報の入力!H43&gt;=2,J21/①基本情報と建物情報の入力!H43,"-"), "-")</f>
        <v>-</v>
      </c>
      <c r="AF21" s="110" t="str">
        <f>IF(A21&lt;=①基本情報と建物情報の入力!$G$20, IF(①基本情報と建物情報の入力!H43&gt;=3,J21/①基本情報と建物情報の入力!H43,"-"), "-")</f>
        <v>-</v>
      </c>
      <c r="AG21" s="109" t="str">
        <f>IF(A21&lt;=①基本情報と建物情報の入力!$G$20,IF(①基本情報と建物情報の入力!H43&gt;=1,K21,"-"), "-")</f>
        <v>-</v>
      </c>
      <c r="AH21" s="108" t="str">
        <f>IF(A21&lt;=①基本情報と建物情報の入力!$G$20,IF(①基本情報と建物情報の入力!H43&gt;=2,0,"-"), "-")</f>
        <v>-</v>
      </c>
      <c r="AI21" s="110" t="str">
        <f>IF(A21&lt;=①基本情報と建物情報の入力!$G$20,IF(①基本情報と建物情報の入力!H43&gt;=3,0,"-"), "-")</f>
        <v>-</v>
      </c>
      <c r="AJ21" s="108" t="str">
        <f>IF(A21&lt;=①基本情報と建物情報の入力!$G$20, IF(①基本情報と建物情報の入力!H43&gt;=1,L21/①基本情報と建物情報の入力!H43,"-"), "-")</f>
        <v>-</v>
      </c>
      <c r="AK21" s="108" t="str">
        <f>IF(A21&lt;=①基本情報と建物情報の入力!$G$20, IF(①基本情報と建物情報の入力!H43&gt;=2,L21/①基本情報と建物情報の入力!H43,"-"), "-")</f>
        <v>-</v>
      </c>
      <c r="AL21" s="108" t="str">
        <f>IF(A21&lt;=①基本情報と建物情報の入力!$G$20, IF(①基本情報と建物情報の入力!H43&gt;=3,L21/①基本情報と建物情報の入力!H43,"-"), "-")</f>
        <v>-</v>
      </c>
      <c r="AM21" s="109" t="str">
        <f>IF(A21&lt;=①基本情報と建物情報の入力!$G$20,IF(①基本情報と建物情報の入力!H43&gt;=1,IF(①基本情報と建物情報の入力!H43=1, M21,0), "-"),"-")</f>
        <v>-</v>
      </c>
      <c r="AN21" s="108" t="str">
        <f>IF(A21&lt;=①基本情報と建物情報の入力!$G$20, IF(①基本情報と建物情報の入力!H43&gt;=2, M21, "-"), "-")</f>
        <v>-</v>
      </c>
      <c r="AO21" s="110" t="str">
        <f>IF(A21&lt;=①基本情報と建物情報の入力!$G$20,IF(①基本情報と建物情報の入力!H43&gt;=3, 0, "-"),"-")</f>
        <v>-</v>
      </c>
      <c r="AP21" s="109" t="str">
        <f>IF(A21&lt;=①基本情報と建物情報の入力!$G$20,IF(①基本情報と建物情報の入力!H43&gt;=1,0,"-"), "-")</f>
        <v>-</v>
      </c>
      <c r="AQ21" s="108" t="str">
        <f>IF(A21&lt;=①基本情報と建物情報の入力!$G$20,IF(①基本情報と建物情報の入力!H43&gt;=2,0,"-"), "-")</f>
        <v>-</v>
      </c>
      <c r="AR21" s="110" t="str">
        <f>IF(A21&lt;=①基本情報と建物情報の入力!$G$20,IF(①基本情報と建物情報の入力!H43&gt;=3,0,"-"), "-")</f>
        <v>-</v>
      </c>
      <c r="AS21" s="109" t="str">
        <f>IF(A21&lt;=①基本情報と建物情報の入力!$G$20,IF(①基本情報と建物情報の入力!H43&gt;=1,0,"-"), "-")</f>
        <v>-</v>
      </c>
      <c r="AT21" s="108" t="str">
        <f>IF(A21&lt;=①基本情報と建物情報の入力!$G$20,IF(①基本情報と建物情報の入力!H43&gt;=2,0,"-"), "-")</f>
        <v>-</v>
      </c>
      <c r="AU21" s="110" t="str">
        <f>IF(A21&lt;=①基本情報と建物情報の入力!$G$20,IF(①基本情報と建物情報の入力!H43&gt;=3,0,"-"), "-")</f>
        <v>-</v>
      </c>
      <c r="AV21" s="109" t="str">
        <f>IF(A21&lt;=①基本情報と建物情報の入力!$G$20,IF(①基本情報と建物情報の入力!H43&gt;=1,1.6,"-"), "-")</f>
        <v>-</v>
      </c>
      <c r="AW21" s="108" t="str">
        <f>IF(A21&lt;=①基本情報と建物情報の入力!$G$20,IF(①基本情報と建物情報の入力!H43&gt;=2,1.6,"-"), "-")</f>
        <v>-</v>
      </c>
      <c r="AX21" s="110" t="str">
        <f>IF(A21&lt;=①基本情報と建物情報の入力!$G$20,IF(①基本情報と建物情報の入力!H43&gt;=3,1.6,"-"), "-")</f>
        <v>-</v>
      </c>
      <c r="AY21" s="108" t="str">
        <f>IF(A21&lt;=①基本情報と建物情報の入力!$G$20,IF(①基本情報と建物情報の入力!H43&gt;=1,0,"-"), "-")</f>
        <v>-</v>
      </c>
      <c r="AZ21" s="108" t="str">
        <f>IF(A21&lt;=①基本情報と建物情報の入力!$G$20,IF(①基本情報と建物情報の入力!H43&gt;=2,0,"-"), "-")</f>
        <v>-</v>
      </c>
      <c r="BA21" s="108" t="str">
        <f>IF(A21&lt;=①基本情報と建物情報の入力!$G$20,IF(①基本情報と建物情報の入力!H43&gt;=3,0,"-"), "-")</f>
        <v>-</v>
      </c>
      <c r="BB21" s="109" t="str">
        <f>IF(A21&lt;=①基本情報と建物情報の入力!$G$20, IF(①基本情報と建物情報の入力!H43&gt;=1,(D21*C21-J21)/①基本情報と建物情報の入力!H43, "-"), "-")</f>
        <v>-</v>
      </c>
      <c r="BC21" s="108" t="str">
        <f>IF(A21&lt;=①基本情報と建物情報の入力!$G$20, IF(①基本情報と建物情報の入力!H43&gt;=2,(D21*C21-J21)/①基本情報と建物情報の入力!H43, "-"), "-")</f>
        <v>-</v>
      </c>
      <c r="BD21" s="110" t="str">
        <f>IF(A21&lt;=①基本情報と建物情報の入力!$G$20, IF(①基本情報と建物情報の入力!H43&gt;=3,(D21*C21-J21)/①基本情報と建物情報の入力!H43, "-"), "-")</f>
        <v>-</v>
      </c>
      <c r="BE21" s="108" t="str">
        <f>IF(A21&lt;=①基本情報と建物情報の入力!$G$20, IF(①基本情報と建物情報の入力!H43&gt;=1,E21*C21-K21, "-"), "-")</f>
        <v>-</v>
      </c>
      <c r="BF21" s="108" t="str">
        <f>IF(A21&lt;=①基本情報と建物情報の入力!$G$20, IF(①基本情報と建物情報の入力!H43&gt;=2,0, "-"), "-")</f>
        <v>-</v>
      </c>
      <c r="BG21" s="108" t="str">
        <f>IF(A21&lt;=①基本情報と建物情報の入力!$G$20, IF(①基本情報と建物情報の入力!H43&gt;=3,0, "-"), "-")</f>
        <v>-</v>
      </c>
      <c r="BH21" s="109" t="str">
        <f>IF(A21&lt;=①基本情報と建物情報の入力!$G$20, IF(①基本情報と建物情報の入力!H43&gt;=1,(D21*C21-L21)/①基本情報と建物情報の入力!H43-AV21, "-"), "-")</f>
        <v>-</v>
      </c>
      <c r="BI21" s="108" t="str">
        <f>IF(A21&lt;=①基本情報と建物情報の入力!$G$20, IF(①基本情報と建物情報の入力!H43&gt;=2,(D21*C21-L21)/①基本情報と建物情報の入力!H43-AV21, "-"), "-")</f>
        <v>-</v>
      </c>
      <c r="BJ21" s="110" t="str">
        <f>IF(A21&lt;=①基本情報と建物情報の入力!$G$20, IF(①基本情報と建物情報の入力!H43&gt;=3,(D21*C21-L21)/①基本情報と建物情報の入力!H43-AV21, "-"), "-")</f>
        <v>-</v>
      </c>
      <c r="BK21" s="109" t="str">
        <f>IF(A21&lt;=①基本情報と建物情報の入力!$G$20, IF(①基本情報と建物情報の入力!H43&gt;=1,IF(①基本情報と建物情報の入力!H43=1, E21*C21-K21, 0), "-"), "-")</f>
        <v>-</v>
      </c>
      <c r="BL21" s="108" t="str">
        <f>IF(A21&lt;=①基本情報と建物情報の入力!$G$20, IF(①基本情報と建物情報の入力!H43&gt;=2,E21*C21-M21, "-"), "-")</f>
        <v>-</v>
      </c>
      <c r="BM21" s="110" t="str">
        <f>IF(A21&lt;=①基本情報と建物情報の入力!$G$20, IF(①基本情報と建物情報の入力!H43&gt;=3,0, "-"), "-")</f>
        <v>-</v>
      </c>
      <c r="BN21" s="108" t="str">
        <f>IF(A21&lt;=①基本情報と建物情報の入力!$G$20, IF(①基本情報と建物情報の入力!H43&gt;=1, 0, "-"), "-")</f>
        <v>-</v>
      </c>
      <c r="BO21" s="108" t="str">
        <f>IF(A21&lt;=①基本情報と建物情報の入力!$G$20, IF(①基本情報と建物情報の入力!H43&gt;=2, 0, "-"), "-")</f>
        <v>-</v>
      </c>
      <c r="BP21" s="110" t="str">
        <f>IF(A21&lt;=①基本情報と建物情報の入力!$G$20, IF(①基本情報と建物情報の入力!H43&gt;=3, 0, "-"), "-")</f>
        <v>-</v>
      </c>
      <c r="BQ21" s="108" t="str">
        <f>IF(A21&lt;=①基本情報と建物情報の入力!$G$20, IF(①基本情報と建物情報の入力!H43&gt;=1, 0, "-"), "-")</f>
        <v>-</v>
      </c>
      <c r="BR21" s="108" t="str">
        <f>IF(A21&lt;=①基本情報と建物情報の入力!$G$20, IF(①基本情報と建物情報の入力!H43&gt;=2, E21*C21, "-"), "-")</f>
        <v>-</v>
      </c>
      <c r="BS21" s="110" t="str">
        <f>IF(A21&lt;=①基本情報と建物情報の入力!$G$20, IF(①基本情報と建物情報の入力!H43&gt;=3, E21*C21, "-"), "-")</f>
        <v>-</v>
      </c>
      <c r="BT21" s="108" t="str">
        <f>IF(A21&lt;=①基本情報と建物情報の入力!$G$20, IF(①基本情報と建物情報の入力!H43&gt;=1, 0, "-"), "-")</f>
        <v>-</v>
      </c>
      <c r="BU21" s="108" t="str">
        <f>IF(A21&lt;=①基本情報と建物情報の入力!$G$20, IF(①基本情報と建物情報の入力!H43&gt;=2, 0, "-"), "-")</f>
        <v>-</v>
      </c>
      <c r="BV21" s="110" t="str">
        <f>IF(A21&lt;=①基本情報と建物情報の入力!$G$20, IF(①基本情報と建物情報の入力!H43&gt;=3, 0, "-"), "-")</f>
        <v>-</v>
      </c>
      <c r="BW21" s="109" t="str">
        <f>IF(A21&lt;=①基本情報と建物情報の入力!$G$20, IF(①基本情報と建物情報の入力!H43&gt;=1, IF(①基本情報と建物情報の入力!H43=1, 0, E21*C21), "-"), "-")</f>
        <v>-</v>
      </c>
      <c r="BX21" s="108" t="str">
        <f>IF(A21&lt;=①基本情報と建物情報の入力!$G$20, IF(①基本情報と建物情報の入力!H43&gt;=2, 0, "-"), "-")</f>
        <v>-</v>
      </c>
      <c r="BY21" s="110" t="str">
        <f>IF(A21&lt;=①基本情報と建物情報の入力!$G$20, IF(①基本情報と建物情報の入力!H43&gt;=3, E21*C21, "-"), "-")</f>
        <v>-</v>
      </c>
      <c r="BZ21" s="108" t="str">
        <f>IF(A21&lt;=①基本情報と建物情報の入力!$G$20, IF(①基本情報と建物情報の入力!H43&gt;=1,  H21/①基本情報と建物情報の入力!H43, "-"), "-")</f>
        <v>-</v>
      </c>
      <c r="CA21" s="108" t="str">
        <f>IF(A21&lt;=①基本情報と建物情報の入力!$G$20, IF(①基本情報と建物情報の入力!H43&gt;=2,  H21/①基本情報と建物情報の入力!H43, "-"), "-")</f>
        <v>-</v>
      </c>
      <c r="CB21" s="108" t="str">
        <f>IF(A21&lt;=①基本情報と建物情報の入力!$G$20, IF(①基本情報と建物情報の入力!H43&gt;=3,  H21/①基本情報と建物情報の入力!H43, "-"), "-")</f>
        <v>-</v>
      </c>
      <c r="CC21" s="109" t="str">
        <f>IF(A21&lt;=①基本情報と建物情報の入力!$G$20, IF(①基本情報と建物情報の入力!H43&gt;=1, I21/①基本情報と建物情報の入力!H43, "-"), "-")</f>
        <v>-</v>
      </c>
      <c r="CD21" s="108" t="str">
        <f>IF(A21&lt;=①基本情報と建物情報の入力!$G$20, IF(①基本情報と建物情報の入力!H43&gt;=2, I21/①基本情報と建物情報の入力!H43, "-"), "-")</f>
        <v>-</v>
      </c>
      <c r="CE21" s="110" t="str">
        <f>IF(A21&lt;=①基本情報と建物情報の入力!$G$20, IF(①基本情報と建物情報の入力!H43&gt;=3, I21/①基本情報と建物情報の入力!H43, "-"), "-")</f>
        <v>-</v>
      </c>
      <c r="CF21" s="108" t="str">
        <f>IF(A21&lt;=①基本情報と建物情報の入力!$G$20, IF(①基本情報と建物情報の入力!H43&gt;=1, IF(A21=①基本情報と建物情報の入力!$G$20, 0,(①基本情報と建物情報の入力!C43-F21)/①基本情報と建物情報の入力!H43), "-"), "-")</f>
        <v>-</v>
      </c>
      <c r="CG21" s="108" t="str">
        <f>IF(A21&lt;=①基本情報と建物情報の入力!$G$20, IF(①基本情報と建物情報の入力!H43&gt;=2, IF(A21=①基本情報と建物情報の入力!$G$20, 0,(①基本情報と建物情報の入力!C43-F21)/①基本情報と建物情報の入力!H43), "-"), "-")</f>
        <v>-</v>
      </c>
      <c r="CH21" s="108" t="str">
        <f>IF(A21&lt;=①基本情報と建物情報の入力!$G$20, IF(①基本情報と建物情報の入力!H43&gt;=3, IF(A21=①基本情報と建物情報の入力!$G$20, 0,(①基本情報と建物情報の入力!C43-F21)/①基本情報と建物情報の入力!H43), "-"), "-")</f>
        <v>-</v>
      </c>
      <c r="CI21" s="111"/>
      <c r="CJ21" s="109" t="str">
        <f>IF(A21&lt;=①基本情報と建物情報の入力!$G$20, IF(①基本情報と建物情報の入力!H43&gt;=1, IF(F21=0, 0, D21/①基本情報と建物情報の入力!H43), "-"), "-")</f>
        <v>-</v>
      </c>
      <c r="CK21" s="108" t="str">
        <f>IF(A21&lt;=①基本情報と建物情報の入力!$G$20, IF(①基本情報と建物情報の入力!H43&gt;=2, IF(F21=0, 0, D21/①基本情報と建物情報の入力!H43), "-"), "-")</f>
        <v>-</v>
      </c>
      <c r="CL21" s="110" t="str">
        <f>IF(A21&lt;=①基本情報と建物情報の入力!$G$20, IF(①基本情報と建物情報の入力!H43&gt;=3, IF(F21=0, 0, D21/①基本情報と建物情報の入力!H43), "-"), "-")</f>
        <v>-</v>
      </c>
      <c r="CM21" s="109" t="str">
        <f>IF(A21&lt;=①基本情報と建物情報の入力!$G$20, IF(①基本情報と建物情報の入力!H43&gt;=1, F21/D21, "-"), "-")</f>
        <v>-</v>
      </c>
      <c r="CN21" s="108" t="str">
        <f>IF(A21&lt;=①基本情報と建物情報の入力!$G$20, IF(①基本情報と建物情報の入力!H43&gt;=2, 0, "-"), "-")</f>
        <v>-</v>
      </c>
      <c r="CO21" s="110" t="str">
        <f>IF(A21&lt;=①基本情報と建物情報の入力!$G$20, IF(①基本情報と建物情報の入力!H43&gt;=3, 0, "-"), "-")</f>
        <v>-</v>
      </c>
      <c r="CP21" s="109" t="str">
        <f>IF(A21&lt;=①基本情報と建物情報の入力!$G$20, IF(①基本情報と建物情報の入力!H43&gt;=1, IF(A21=①基本情報と建物情報の入力!$G$20, D21/①基本情報と建物情報の入力!H43, 0), "-"), "-")</f>
        <v>-</v>
      </c>
      <c r="CQ21" s="108" t="str">
        <f>IF(A21&lt;=①基本情報と建物情報の入力!$G$20, IF(①基本情報と建物情報の入力!H43&gt;=2, IF(A21=①基本情報と建物情報の入力!$G$20, D21/①基本情報と建物情報の入力!H43, 0), "-"), "-")</f>
        <v>-</v>
      </c>
      <c r="CR21" s="110" t="str">
        <f>IF(A21&lt;=①基本情報と建物情報の入力!$G$20, IF(①基本情報と建物情報の入力!H43&gt;=3, IF(A21=①基本情報と建物情報の入力!$G$20, D21/①基本情報と建物情報の入力!H43, 0), "-"), "-")</f>
        <v>-</v>
      </c>
      <c r="CS21" s="109" t="str">
        <f>IF(A21&lt;=①基本情報と建物情報の入力!$G$20, IF(①基本情報と建物情報の入力!H43&gt;=1, IF(①基本情報と建物情報の入力!H43=1, F21/D21, 0), "-"), "-")</f>
        <v>-</v>
      </c>
      <c r="CT21" s="108" t="str">
        <f>IF(A21&lt;=①基本情報と建物情報の入力!$G$20, IF(①基本情報と建物情報の入力!H43&gt;=2, F21/D21, "-"), "-")</f>
        <v>-</v>
      </c>
      <c r="CU21" s="110" t="str">
        <f>IF(A21&lt;=①基本情報と建物情報の入力!$G$20, IF(①基本情報と建物情報の入力!H43&gt;=3, 0, "-"), "-")</f>
        <v>-</v>
      </c>
      <c r="CV21" s="108" t="str">
        <f>IF(A21&lt;=①基本情報と建物情報の入力!$G$20, IF(①基本情報と建物情報の入力!H43&gt;=1, IF(OR(F21=0,A21=①基本情報と建物情報の入力!$G$20), 0, D21/①基本情報と建物情報の入力!H43), "-"), "-")</f>
        <v>-</v>
      </c>
      <c r="CW21" s="108" t="str">
        <f>IF(A21&lt;=①基本情報と建物情報の入力!$G$20, IF(①基本情報と建物情報の入力!H43&gt;=2, IF(OR(F21=0,A21=①基本情報と建物情報の入力!$G$20), 0, D21/①基本情報と建物情報の入力!H43), "-"), "-")</f>
        <v>-</v>
      </c>
      <c r="CX21" s="108" t="str">
        <f>IF(A21&lt;=①基本情報と建物情報の入力!$G$20, IF(①基本情報と建物情報の入力!H43&gt;=3, IF(OR(F21=0,A21=①基本情報と建物情報の入力!$G$20), 0, D21/①基本情報と建物情報の入力!H43), "-"), "-")</f>
        <v>-</v>
      </c>
      <c r="CY21" s="109" t="str">
        <f>IF(A21&lt;=①基本情報と建物情報の入力!$G$20, IF(①基本情報と建物情報の入力!H43&gt;=1, IF(OR(F20=0,A21=1), 0, D21/①基本情報と建物情報の入力!H43), "-"), "-")</f>
        <v>-</v>
      </c>
      <c r="CZ21" s="108" t="str">
        <f>IF(A21&lt;=①基本情報と建物情報の入力!$G$20, IF(①基本情報と建物情報の入力!H43&gt;=2, IF(OR(F20=0,A21=1), 0, D21/①基本情報と建物情報の入力!H43), "-"), "-")</f>
        <v>-</v>
      </c>
      <c r="DA21" s="110" t="str">
        <f>IF(A21&lt;=①基本情報と建物情報の入力!$G$20, IF(①基本情報と建物情報の入力!H43&gt;=3, IF(OR(F20=0,A21=1), 0, D21/①基本情報と建物情報の入力!H43), "-"), "-")</f>
        <v>-</v>
      </c>
      <c r="DB21" s="109" t="str">
        <f>IF(A21&lt;=①基本情報と建物情報の入力!$G$20, IF(①基本情報と建物情報の入力!H43&gt;=1, 0, "-"), "-")</f>
        <v>-</v>
      </c>
      <c r="DC21" s="108" t="str">
        <f>IF(A21&lt;=①基本情報と建物情報の入力!$G$20, IF(①基本情報と建物情報の入力!H43&gt;=2, IF(①基本情報と建物情報の入力!H43=1, 0, F21/D21), "-"), "-")</f>
        <v>-</v>
      </c>
      <c r="DD21" s="110" t="str">
        <f>IF(A21&lt;=①基本情報と建物情報の入力!$G$20, IF(①基本情報と建物情報の入力!H43&gt;=3, IF(①基本情報と建物情報の入力!H43=1, 0, F21/D21), "-"), "-")</f>
        <v>-</v>
      </c>
      <c r="DE21" s="108" t="str">
        <f>IF(A21&lt;=①基本情報と建物情報の入力!$G$20, IF(①基本情報と建物情報の入力!H43&gt;=1, IF(①基本情報と建物情報の入力!H43=1, 0, F21/D21), "-"), "-")</f>
        <v>-</v>
      </c>
      <c r="DF21" s="108" t="str">
        <f>IF(A21&lt;=①基本情報と建物情報の入力!$G$20, IF(①基本情報と建物情報の入力!H43&gt;=2, 0, "-"), "-")</f>
        <v>-</v>
      </c>
      <c r="DG21" s="108" t="str">
        <f>IF(A21&lt;=①基本情報と建物情報の入力!$G$20, IF(①基本情報と建物情報の入力!H43&gt;=3, IF(①基本情報と建物情報の入力!H43=1, 0, F21/D21), "-"), "-")</f>
        <v>-</v>
      </c>
      <c r="DH21" s="109" t="str">
        <f>IF(A21&lt;=①基本情報と建物情報の入力!$G$20, IF(①基本情報と建物情報の入力!H43&gt;=1, (F21/D21)*(D21/①基本情報と建物情報の入力!H43/20), "-"), "-")</f>
        <v>-</v>
      </c>
      <c r="DI21" s="108" t="str">
        <f>IF(A21&lt;=①基本情報と建物情報の入力!$G$20, IF(①基本情報と建物情報の入力!H43&gt;=2, (F21/D21)*(D21/①基本情報と建物情報の入力!H43/20), "-"), "-")</f>
        <v>-</v>
      </c>
      <c r="DJ21" s="110" t="str">
        <f>IF(A21&lt;=①基本情報と建物情報の入力!$G$20, IF(①基本情報と建物情報の入力!H43&gt;=3, (F21/D21)*(D21/①基本情報と建物情報の入力!H43/20), "-"), "-")</f>
        <v>-</v>
      </c>
      <c r="DK21" s="109" t="str">
        <f>IF(A21&lt;=①基本情報と建物情報の入力!$G$20, IF(①基本情報と建物情報の入力!H43&gt;=1, (D21/①基本情報と建物情報の入力!H43)*(F21/D21/20), "-"), "-")</f>
        <v>-</v>
      </c>
      <c r="DL21" s="108" t="str">
        <f>IF(A21&lt;=①基本情報と建物情報の入力!$G$20, IF(①基本情報と建物情報の入力!H43&gt;=2, (D21/①基本情報と建物情報の入力!H43)*(F21/D21/20), "-"), "-")</f>
        <v>-</v>
      </c>
      <c r="DM21" s="110" t="str">
        <f>IF(A21&lt;=①基本情報と建物情報の入力!$G$20, IF(①基本情報と建物情報の入力!H43&gt;=3, (D21/①基本情報と建物情報の入力!H43)*(F21/D21/20), "-"), "-")</f>
        <v>-</v>
      </c>
      <c r="DN21" s="109" t="str">
        <f>IF(A21&lt;=①基本情報と建物情報の入力!$G$20, IF(①基本情報と建物情報の入力!H43&gt;=1,  C21, "-"), "-")</f>
        <v>-</v>
      </c>
      <c r="DO21" s="108" t="str">
        <f>IF(A21&lt;=①基本情報と建物情報の入力!$G$20, IF(①基本情報と建物情報の入力!H43&gt;=2, 0, "-"), "-")</f>
        <v>-</v>
      </c>
      <c r="DP21" s="110" t="str">
        <f>IF(A21&lt;=①基本情報と建物情報の入力!$G$20, IF(①基本情報と建物情報の入力!H43&gt;=3, 0, "-"), "-")</f>
        <v>-</v>
      </c>
      <c r="DQ21" s="109" t="str">
        <f>IF(A21&lt;=①基本情報と建物情報の入力!$G$20, IF(①基本情報と建物情報の入力!H43&gt;=1,  C21, "-"), "-")</f>
        <v>-</v>
      </c>
      <c r="DR21" s="108" t="str">
        <f>IF(A21&lt;=①基本情報と建物情報の入力!$G$20, IF(①基本情報と建物情報の入力!H43&gt;=2, 0, "-"), "-")</f>
        <v>-</v>
      </c>
      <c r="DS21" s="110" t="str">
        <f>IF(A21&lt;=①基本情報と建物情報の入力!$G$20, IF(①基本情報と建物情報の入力!H43&gt;=3, 0, "-"), "-")</f>
        <v>-</v>
      </c>
      <c r="DT21" s="109" t="str">
        <f>IF(A21&lt;=①基本情報と建物情報の入力!$G$20, IF(①基本情報と建物情報の入力!H43&gt;=1, IF(①基本情報と建物情報の入力!H43=1, C21, 0), "-"), "-")</f>
        <v>-</v>
      </c>
      <c r="DU21" s="108" t="str">
        <f>IF(A21&lt;=①基本情報と建物情報の入力!$G$20, IF(①基本情報と建物情報の入力!H43&gt;=2, C21, "-"), "-")</f>
        <v>-</v>
      </c>
      <c r="DV21" s="110" t="str">
        <f>IF(A21&lt;=①基本情報と建物情報の入力!$G$20, IF(①基本情報と建物情報の入力!H43&gt;=3, 0, "-"), "-")</f>
        <v>-</v>
      </c>
      <c r="DW21" s="109" t="str">
        <f>IF(A21&lt;=①基本情報と建物情報の入力!$G$20, IF(①基本情報と建物情報の入力!H43&gt;=1, IF(①基本情報と建物情報の入力!H43=1, C21, 0), "-"), "-")</f>
        <v>-</v>
      </c>
      <c r="DX21" s="108" t="str">
        <f>IF(A21&lt;=①基本情報と建物情報の入力!$G$20, IF(①基本情報と建物情報の入力!H43&gt;=2, C21, "-"), "-")</f>
        <v>-</v>
      </c>
      <c r="DY21" s="110" t="str">
        <f>IF(A21&lt;=①基本情報と建物情報の入力!$G$20, IF(①基本情報と建物情報の入力!H43&gt;=3, 0, "-"), "-")</f>
        <v>-</v>
      </c>
      <c r="DZ21" s="109" t="str">
        <f>IF(A21&lt;=①基本情報と建物情報の入力!$G$20, IF(①基本情報と建物情報の入力!H43&gt;=1, 0, "-"), "-")</f>
        <v>-</v>
      </c>
      <c r="EA21" s="108" t="str">
        <f>IF(A21&lt;=①基本情報と建物情報の入力!$G$20, IF(①基本情報と建物情報の入力!H43&gt;=2, IF(①基本情報と建物情報の入力!H43=1, 0, C21), "-"), "-")</f>
        <v>-</v>
      </c>
      <c r="EB21" s="110" t="str">
        <f>IF(A21&lt;=①基本情報と建物情報の入力!$G$20, IF(①基本情報と建物情報の入力!H43&gt;=3, IF(①基本情報と建物情報の入力!H43=1, 0, C21), "-"), "-")</f>
        <v>-</v>
      </c>
      <c r="EC21" s="109" t="str">
        <f>IF(A21&lt;=①基本情報と建物情報の入力!$G$20, IF(①基本情報と建物情報の入力!H43&gt;=1, IF(①基本情報と建物情報の入力!H43=1, 0, C21), "-"), "-")</f>
        <v>-</v>
      </c>
      <c r="ED21" s="108" t="str">
        <f>IF(A21&lt;=①基本情報と建物情報の入力!$G$20, IF(①基本情報と建物情報の入力!H43&gt;=2, 0, "-"), "-")</f>
        <v>-</v>
      </c>
      <c r="EE21" s="110" t="str">
        <f>IF(A21&lt;=①基本情報と建物情報の入力!$G$20, IF(①基本情報と建物情報の入力!H43&gt;=3, IF(①基本情報と建物情報の入力!H43=1, 0, C21), "-"), "-")</f>
        <v>-</v>
      </c>
      <c r="EF21" s="109" t="str">
        <f>IF(A21&lt;=①基本情報と建物情報の入力!$G$20, IF(①基本情報と建物情報の入力!H43&gt;=1, 0, "-"), "-")</f>
        <v>-</v>
      </c>
      <c r="EG21" s="108" t="str">
        <f>IF(A21&lt;=①基本情報と建物情報の入力!$G$20, IF(①基本情報と建物情報の入力!H43&gt;=2, IF(①基本情報と建物情報の入力!H43=1, 0, C21), "-"), "-")</f>
        <v>-</v>
      </c>
      <c r="EH21" s="110" t="str">
        <f>IF(A21&lt;=①基本情報と建物情報の入力!$G$20, IF(①基本情報と建物情報の入力!H43&gt;=3, IF(①基本情報と建物情報の入力!H43=1, 0, C21), "-"), "-")</f>
        <v>-</v>
      </c>
      <c r="EI21" s="108" t="str">
        <f>IF(A21&lt;=①基本情報と建物情報の入力!$G$20, IF(①基本情報と建物情報の入力!H43&gt;=1, IF(①基本情報と建物情報の入力!H43=1, 0, C21), "-"), "-")</f>
        <v>-</v>
      </c>
      <c r="EJ21" s="108" t="str">
        <f>IF(A21&lt;=①基本情報と建物情報の入力!$G$20, IF(①基本情報と建物情報の入力!H43&gt;=2, 0, "-"), "-")</f>
        <v>-</v>
      </c>
      <c r="EK21" s="108" t="str">
        <f>IF(A21&lt;=①基本情報と建物情報の入力!$G$20, IF(①基本情報と建物情報の入力!H43&gt;=3, IF(①基本情報と建物情報の入力!H43=1, 0, C21), "-"), "-")</f>
        <v>-</v>
      </c>
      <c r="EL21" s="109" t="str">
        <f>IF(A21&lt;=①基本情報と建物情報の入力!$G$20, IF(①基本情報と建物情報の入力!H43&gt;=1, C21*D21/①基本情報と建物情報の入力!H43/20, "-"), "-")</f>
        <v>-</v>
      </c>
      <c r="EM21" s="108" t="str">
        <f>IF(A21&lt;=①基本情報と建物情報の入力!$G$20, IF(①基本情報と建物情報の入力!H43&gt;=2, C21*D21/①基本情報と建物情報の入力!H43/20, "-"), "-")</f>
        <v>-</v>
      </c>
      <c r="EN21" s="110" t="str">
        <f>IF(A21&lt;=①基本情報と建物情報の入力!$G$20, IF(①基本情報と建物情報の入力!H43&gt;=3, C21*D21/①基本情報と建物情報の入力!H43/20, "-"), "-")</f>
        <v>-</v>
      </c>
      <c r="EO21" s="109" t="str">
        <f>IF(A21&lt;=①基本情報と建物情報の入力!$G$20, IF(①基本情報と建物情報の入力!H43&gt;=1, C21*E21/20, "-"), "-")</f>
        <v>-</v>
      </c>
      <c r="EP21" s="108" t="str">
        <f>IF(A21&lt;=①基本情報と建物情報の入力!$G$20, IF(①基本情報と建物情報の入力!H43&gt;=2, 0, "-"), "-")</f>
        <v>-</v>
      </c>
      <c r="EQ21" s="110" t="str">
        <f>IF(A21&lt;=①基本情報と建物情報の入力!$G$20, IF(①基本情報と建物情報の入力!H43&gt;=3, 0, "-"), "-")</f>
        <v>-</v>
      </c>
      <c r="ER21" s="109" t="str">
        <f>IF(A21&lt;=①基本情報と建物情報の入力!$G$20, IF(①基本情報と建物情報の入力!H43&gt;=1, C21*D21/①基本情報と建物情報の入力!H43/20, "-"), "-")</f>
        <v>-</v>
      </c>
      <c r="ES21" s="108" t="str">
        <f>IF(A21&lt;=①基本情報と建物情報の入力!$G$20, IF(①基本情報と建物情報の入力!H43&gt;=2, C21*D21/①基本情報と建物情報の入力!H43/20, "-"), "-")</f>
        <v>-</v>
      </c>
      <c r="ET21" s="110" t="str">
        <f>IF(A21&lt;=①基本情報と建物情報の入力!$G$20, IF(①基本情報と建物情報の入力!H43&gt;=3, C21*D21/①基本情報と建物情報の入力!H43/20, "-"), "-")</f>
        <v>-</v>
      </c>
      <c r="EU21" s="109" t="str">
        <f>IF(A21&lt;=①基本情報と建物情報の入力!$G$20, IF(①基本情報と建物情報の入力!H43&gt;=1, IF(①基本情報と建物情報の入力!H43=1, C21*E21/20, 0), "-"), "-")</f>
        <v>-</v>
      </c>
      <c r="EV21" s="108" t="str">
        <f>IF(A21&lt;=①基本情報と建物情報の入力!$G$20, IF(①基本情報と建物情報の入力!H43&gt;=2, C21*E21/20, "-"), "-")</f>
        <v>-</v>
      </c>
      <c r="EW21" s="110" t="str">
        <f>IF(A21&lt;=①基本情報と建物情報の入力!$G$20, IF(①基本情報と建物情報の入力!H43&gt;=3, 0, "-"), "-")</f>
        <v>-</v>
      </c>
      <c r="EX21" s="109" t="str">
        <f>IF(A21&lt;=①基本情報と建物情報の入力!$G$20, IF(①基本情報と建物情報の入力!H43&gt;=1, IF(A21=①基本情報と建物情報の入力!$G$20, 0, IF(AND(W21=0, G22=0), D21/①基本情報と建物情報の入力!H43, 0)), "-"), "-")</f>
        <v>-</v>
      </c>
      <c r="EY21" s="108" t="str">
        <f>IF(A21&lt;=①基本情報と建物情報の入力!$G$20, IF(①基本情報と建物情報の入力!H43&gt;=2, IF(A21=①基本情報と建物情報の入力!$G$20, 0, IF(AND(X21=0, G22=0), D21/①基本情報と建物情報の入力!H43, 0)), "-"), "-")</f>
        <v>-</v>
      </c>
      <c r="EZ21" s="110" t="str">
        <f>IF(A21&lt;=①基本情報と建物情報の入力!$G$20, IF(①基本情報と建物情報の入力!H43&gt;=3, IF(A21=①基本情報と建物情報の入力!$G$20, 0, IF(AND(Y21=0, G22=0), D21/①基本情報と建物情報の入力!H43, 0)), "-"), "-")</f>
        <v>-</v>
      </c>
      <c r="FA21" s="109" t="str">
        <f>IF(A21&lt;=①基本情報と建物情報の入力!$G$20, IF(①基本情報と建物情報の入力!H43&gt;=1, IF(A21=1, 0, IF(AND(F20=0, Z21=0), D21/①基本情報と建物情報の入力!H43, 0)), "-"), "-")</f>
        <v>-</v>
      </c>
      <c r="FB21" s="108" t="str">
        <f>IF(A21&lt;=①基本情報と建物情報の入力!$G$20, IF(①基本情報と建物情報の入力!H43&gt;=2, IF(A21=1, 0, IF(AND(F20=0, AA21=0), D21/①基本情報と建物情報の入力!H43, 0)), "-"), "-")</f>
        <v>-</v>
      </c>
      <c r="FC21" s="110" t="str">
        <f>IF(A21&lt;=①基本情報と建物情報の入力!$G$20, IF(①基本情報と建物情報の入力!H43&gt;=3, IF(A21=1, 0, IF(AND(F20=0, AB21=0), D21/①基本情報と建物情報の入力!H43, 0)), "-"), "-")</f>
        <v>-</v>
      </c>
      <c r="FD21" s="109" t="str">
        <f>IF(A21&lt;=①基本情報と建物情報の入力!$G$20, IF(①基本情報と建物情報の入力!H43&gt;=1, IF(A21=①基本情報と建物情報の入力!$G$20, 0, E21-F21/D21), "-"), "-")</f>
        <v>-</v>
      </c>
      <c r="FE21" s="108" t="str">
        <f>IF(A21&lt;=①基本情報と建物情報の入力!$G$20, IF(①基本情報と建物情報の入力!H43&gt;=2, 0, "-"), "-")</f>
        <v>-</v>
      </c>
      <c r="FF21" s="110" t="str">
        <f>IF(A21&lt;=①基本情報と建物情報の入力!$G$20, IF(①基本情報と建物情報の入力!H43&gt;=3, 0, "-"), "-")</f>
        <v>-</v>
      </c>
      <c r="FG21" s="109" t="str">
        <f>IF(A21&lt;=①基本情報と建物情報の入力!$G$20, IF(①基本情報と建物情報の入力!H43&gt;=1, IF(A21=1, 0, E21-G21/D21), "-"), "-")</f>
        <v>-</v>
      </c>
      <c r="FH21" s="108" t="str">
        <f>IF(A21&lt;=①基本情報と建物情報の入力!$G$20, IF(①基本情報と建物情報の入力!H43&gt;=2, 0, "-"), "-")</f>
        <v>-</v>
      </c>
      <c r="FI21" s="110" t="str">
        <f>IF(A21&lt;=①基本情報と建物情報の入力!$G$20, IF(①基本情報と建物情報の入力!H43&gt;=3, 0, "-"), "-")</f>
        <v>-</v>
      </c>
      <c r="FJ21" s="109" t="str">
        <f>IF(A21&lt;=①基本情報と建物情報の入力!$G$20, IF(①基本情報と建物情報の入力!H43&gt;=1, IF(A21=①基本情報と建物情報の入力!$G$20, 0, D21/①基本情報と建物情報の入力!H43), "-"), "-")</f>
        <v>-</v>
      </c>
      <c r="FK21" s="108" t="str">
        <f>IF(A21&lt;=①基本情報と建物情報の入力!$G$20, IF(①基本情報と建物情報の入力!H43&gt;=2, IF(A21=①基本情報と建物情報の入力!$G$20, 0, D21/①基本情報と建物情報の入力!H43), "-"), "-")</f>
        <v>-</v>
      </c>
      <c r="FL21" s="110" t="str">
        <f>IF(A21&lt;=①基本情報と建物情報の入力!$G$20, IF(①基本情報と建物情報の入力!H43&gt;=3, IF(A21=①基本情報と建物情報の入力!$G$20, 0, D21/①基本情報と建物情報の入力!H43), "-"), "-")</f>
        <v>-</v>
      </c>
      <c r="FM21" s="109" t="str">
        <f>IF(A21&lt;=①基本情報と建物情報の入力!$G$20, IF(①基本情報と建物情報の入力!H43&gt;=1, IF(A21=1, 0, D21/①基本情報と建物情報の入力!H43), "-"), "-")</f>
        <v>-</v>
      </c>
      <c r="FN21" s="108" t="str">
        <f>IF(A21&lt;=①基本情報と建物情報の入力!$G$20, IF(①基本情報と建物情報の入力!H43&gt;=2, IF(A21=1, 0, D21/①基本情報と建物情報の入力!H43), "-"), "-")</f>
        <v>-</v>
      </c>
      <c r="FO21" s="110" t="str">
        <f>IF(A21&lt;=①基本情報と建物情報の入力!$G$20, IF(①基本情報と建物情報の入力!H43&gt;=3, IF(A21=1, 0, D21/①基本情報と建物情報の入力!H43), "-"), "-")</f>
        <v>-</v>
      </c>
      <c r="FP21" s="109" t="str">
        <f>IF(A21&lt;=①基本情報と建物情報の入力!$G$20, IF(①基本情報と建物情報の入力!H43&gt;=1, IF(A21=①基本情報と建物情報の入力!$G$20, 0, IF(①基本情報と建物情報の入力!H43=1, E21-F21/D21, 0)), "-"), "-")</f>
        <v>-</v>
      </c>
      <c r="FQ21" s="108" t="str">
        <f>IF(A21&lt;=①基本情報と建物情報の入力!$G$20, IF(①基本情報と建物情報の入力!H43&gt;=2, IF(A21=①基本情報と建物情報の入力!$G$20, 0, E21-F21/D21), "-"), "-")</f>
        <v>-</v>
      </c>
      <c r="FR21" s="110" t="str">
        <f>IF(A21&lt;=①基本情報と建物情報の入力!$G$20, IF(①基本情報と建物情報の入力!H43&gt;=3, 0, "-"), "-")</f>
        <v>-</v>
      </c>
      <c r="FS21" s="109" t="str">
        <f>IF(A21&lt;=①基本情報と建物情報の入力!$G$20, IF(①基本情報と建物情報の入力!H43&gt;=1, IF(A21=1, 0, IF(①基本情報と建物情報の入力!H43=1, E21-G21/D21, 0)), "-"), "-")</f>
        <v>-</v>
      </c>
      <c r="FT21" s="108" t="str">
        <f>IF(A21&lt;=①基本情報と建物情報の入力!$G$20, IF(①基本情報と建物情報の入力!H43&gt;=2, IF(A21=1, 0, E21-G21/D21), "-"), "-")</f>
        <v>-</v>
      </c>
      <c r="FU21" s="110" t="str">
        <f>IF(A21&lt;=①基本情報と建物情報の入力!$G$20, IF(①基本情報と建物情報の入力!H43&gt;=3, 0, "-"), "-")</f>
        <v>-</v>
      </c>
      <c r="FV21" s="109" t="str">
        <f>IF(A21&lt;=①基本情報と建物情報の入力!$G$20, IF(①基本情報と建物情報の入力!H43&gt;=1, IF(A21=1, D21/①基本情報と建物情報の入力!H43, 0), "-"), "-")</f>
        <v>-</v>
      </c>
      <c r="FW21" s="108" t="str">
        <f>IF(A21&lt;=①基本情報と建物情報の入力!$G$20, IF(①基本情報と建物情報の入力!H43&gt;=2, IF(A21=1, D21/①基本情報と建物情報の入力!H43, 0), "-"), "-")</f>
        <v>-</v>
      </c>
      <c r="FX21" s="110" t="str">
        <f>IF(A21&lt;=①基本情報と建物情報の入力!$G$20, IF(①基本情報と建物情報の入力!H43&gt;=3, IF(A21=1, D21/①基本情報と建物情報の入力!H43, 0), "-"), "-")</f>
        <v>-</v>
      </c>
      <c r="FY21" s="109" t="str">
        <f>IF(A21&lt;=①基本情報と建物情報の入力!$G$20, IF(①基本情報と建物情報の入力!H43&gt;=1, IF(A21=1, E21, 0), "-"), "-")</f>
        <v>-</v>
      </c>
      <c r="FZ21" s="108" t="str">
        <f>IF(A21&lt;=①基本情報と建物情報の入力!$G$20, IF(①基本情報と建物情報の入力!H43&gt;=2, 0, "-"), "-")</f>
        <v>-</v>
      </c>
      <c r="GA21" s="110" t="str">
        <f>IF(A21&lt;=①基本情報と建物情報の入力!$G$20, IF(①基本情報と建物情報の入力!H43&gt;=3, 0, "-"), "-")</f>
        <v>-</v>
      </c>
      <c r="GB21" s="109" t="str">
        <f>IF(A21&lt;=①基本情報と建物情報の入力!$G$20, IF(①基本情報と建物情報の入力!H43&gt;=1, IF(A21=1, D21/①基本情報と建物情報の入力!H43, 0), "-"), "-")</f>
        <v>-</v>
      </c>
      <c r="GC21" s="108" t="str">
        <f>IF(A21&lt;=①基本情報と建物情報の入力!$G$20, IF(①基本情報と建物情報の入力!H43&gt;=2, IF(A21=1, D21/①基本情報と建物情報の入力!H43, 0), "-"), "-")</f>
        <v>-</v>
      </c>
      <c r="GD21" s="110" t="str">
        <f>IF(A21&lt;=①基本情報と建物情報の入力!$G$20, IF(①基本情報と建物情報の入力!H43&gt;=3, IF(A21=1, D21/①基本情報と建物情報の入力!H43, 0), "-"), "-")</f>
        <v>-</v>
      </c>
      <c r="GE21" s="109" t="str">
        <f>IF(A21&lt;=①基本情報と建物情報の入力!$G$20, IF(①基本情報と建物情報の入力!H43&gt;=1, IF(A21=1, IF(①基本情報と建物情報の入力!H43=1, E21, 0), 0), "-"), "-")</f>
        <v>-</v>
      </c>
      <c r="GF21" s="108" t="str">
        <f>IF(A21&lt;=①基本情報と建物情報の入力!$G$20, IF(①基本情報と建物情報の入力!H43&gt;=2, IF(A21=1, E21, 0), "-"), "-")</f>
        <v>-</v>
      </c>
      <c r="GG21" s="110" t="str">
        <f>IF(A21&lt;=①基本情報と建物情報の入力!$G$20, IF(①基本情報と建物情報の入力!H43&gt;=3, 0, "-"), "-")</f>
        <v>-</v>
      </c>
      <c r="GH21" s="109" t="str">
        <f>IF(A21&lt;=①基本情報と建物情報の入力!$G$20, IF(①基本情報と建物情報の入力!H43&gt;=1, IF(G21=0, 0, D21/①基本情報と建物情報の入力!H43), "-"), "-")</f>
        <v>-</v>
      </c>
      <c r="GI21" s="108" t="str">
        <f>IF(A21&lt;=①基本情報と建物情報の入力!$G$20, IF(①基本情報と建物情報の入力!H43&gt;=2, IF(G21=0, 0, D21/①基本情報と建物情報の入力!H43), "-"), "-")</f>
        <v>-</v>
      </c>
      <c r="GJ21" s="110" t="str">
        <f>IF(A21&lt;=①基本情報と建物情報の入力!$G$20, IF(①基本情報と建物情報の入力!H43&gt;=3, IF(G21=0, 0, D21/①基本情報と建物情報の入力!H43), "-"), "-")</f>
        <v>-</v>
      </c>
      <c r="GK21" s="109" t="str">
        <f>IF(A21&lt;=①基本情報と建物情報の入力!$G$20, IF(①基本情報と建物情報の入力!H43&gt;=1, G21/D21, "-"), "-")</f>
        <v>-</v>
      </c>
      <c r="GL21" s="108" t="str">
        <f>IF(A21&lt;=①基本情報と建物情報の入力!$G$20, IF(①基本情報と建物情報の入力!H43&gt;=2, 0, "-"), "-")</f>
        <v>-</v>
      </c>
      <c r="GM21" s="110" t="str">
        <f>IF(A21&lt;=①基本情報と建物情報の入力!$G$20, IF(①基本情報と建物情報の入力!H43&gt;=3, 0, "-"), "-")</f>
        <v>-</v>
      </c>
      <c r="GN21" s="108" t="str">
        <f>IF(A21&lt;=①基本情報と建物情報の入力!$G$20, IF(①基本情報と建物情報の入力!H43&gt;=1, 0, "-"), "-")</f>
        <v>-</v>
      </c>
      <c r="GO21" s="108" t="str">
        <f>IF(A21&lt;=①基本情報と建物情報の入力!$G$20, IF(①基本情報と建物情報の入力!H43&gt;=2, 0, "-"), "-")</f>
        <v>-</v>
      </c>
      <c r="GP21" s="108" t="str">
        <f>IF(A21&lt;=①基本情報と建物情報の入力!$G$20, IF(①基本情報と建物情報の入力!H43&gt;=3, 0, "-"), "-")</f>
        <v>-</v>
      </c>
      <c r="GQ21" s="109" t="str">
        <f>IF(A21&lt;=①基本情報と建物情報の入力!$G$20, IF(①基本情報と建物情報の入力!H43&gt;=1, IF(①基本情報と建物情報の入力!H43=1, G21/D21, 0), "-"), "-")</f>
        <v>-</v>
      </c>
      <c r="GR21" s="108" t="str">
        <f>IF(A21&lt;=①基本情報と建物情報の入力!$G$20, IF(①基本情報と建物情報の入力!H43&gt;=2, G21/D21, "-"), "-")</f>
        <v>-</v>
      </c>
      <c r="GS21" s="110" t="str">
        <f>IF(A21&lt;=①基本情報と建物情報の入力!$G$20, IF(①基本情報と建物情報の入力!H43&gt;=3, 0, "-"), "-")</f>
        <v>-</v>
      </c>
      <c r="GT21" s="109" t="str">
        <f>IF(A21&lt;=①基本情報と建物情報の入力!$G$20, IF(①基本情報と建物情報の入力!H43&gt;=1, IF(OR(G22=0,A21=①基本情報と建物情報の入力!$G$20), 0, D21/①基本情報と建物情報の入力!H43), "-"), "-")</f>
        <v>-</v>
      </c>
      <c r="GU21" s="108" t="str">
        <f>IF(A21&lt;=①基本情報と建物情報の入力!$G$20, IF(①基本情報と建物情報の入力!H43&gt;=2, IF(OR(G22=0,A21=①基本情報と建物情報の入力!$G$20), 0, D21/①基本情報と建物情報の入力!H43), "-"), "-")</f>
        <v>-</v>
      </c>
      <c r="GV21" s="110" t="str">
        <f>IF(A21&lt;=①基本情報と建物情報の入力!$G$20, IF(①基本情報と建物情報の入力!H43&gt;=3, IF(OR(G22=0,A21=①基本情報と建物情報の入力!$G$20), 0, D21/①基本情報と建物情報の入力!H43), "-"), "-")</f>
        <v>-</v>
      </c>
      <c r="GW21" s="109" t="str">
        <f>IF(A21&lt;=①基本情報と建物情報の入力!$G$20, IF(①基本情報と建物情報の入力!H43&gt;=1, IF(G21=0, 0, D21/①基本情報と建物情報の入力!H43), "-"), "-")</f>
        <v>-</v>
      </c>
      <c r="GX21" s="108" t="str">
        <f>IF(A21&lt;=①基本情報と建物情報の入力!$G$20, IF(①基本情報と建物情報の入力!H43&gt;=2, IF(G21=0, 0, D21/①基本情報と建物情報の入力!H43), "-"), "-")</f>
        <v>-</v>
      </c>
      <c r="GY21" s="110" t="str">
        <f>IF(A21&lt;=①基本情報と建物情報の入力!$G$20, IF(①基本情報と建物情報の入力!H43&gt;=3, IF(G21=0, 0, D21/①基本情報と建物情報の入力!H43), "-"), "-")</f>
        <v>-</v>
      </c>
      <c r="GZ21" s="109" t="str">
        <f>IF(A21&lt;=①基本情報と建物情報の入力!$G$20, IF(①基本情報と建物情報の入力!H43&gt;=1, 0, "-"), "-")</f>
        <v>-</v>
      </c>
      <c r="HA21" s="108" t="str">
        <f>IF(A21&lt;=①基本情報と建物情報の入力!$G$20, IF(①基本情報と建物情報の入力!H43&gt;=2, IF(OR(①基本情報と建物情報の入力!H43=1,A21&lt;&gt;1), 0, E21), "-"), "-")</f>
        <v>-</v>
      </c>
      <c r="HB21" s="110" t="str">
        <f>IF(A21&lt;=①基本情報と建物情報の入力!$G$20, IF(①基本情報と建物情報の入力!H43&gt;=3, IF(OR(①基本情報と建物情報の入力!H43=1,A21&lt;&gt;1), 0, E21), "-"), "-")</f>
        <v>-</v>
      </c>
      <c r="HC21" s="109" t="str">
        <f>IF(A21&lt;=①基本情報と建物情報の入力!$G$20, IF(①基本情報と建物情報の入力!H43&gt;=1, IF(OR(①基本情報と建物情報の入力!H43=1,A21&lt;&gt;1), 0, E21), "-"), "-")</f>
        <v>-</v>
      </c>
      <c r="HD21" s="108" t="str">
        <f>IF(A21&lt;=①基本情報と建物情報の入力!$G$20, IF(①基本情報と建物情報の入力!H43&gt;=2, 0, "-"), "-")</f>
        <v>-</v>
      </c>
      <c r="HE21" s="110" t="str">
        <f>IF(A21&lt;=①基本情報と建物情報の入力!$G$20, IF(①基本情報と建物情報の入力!H43&gt;=3, IF(OR(①基本情報と建物情報の入力!H43=1,A21&lt;&gt;1), 0, E21), "-"), "-")</f>
        <v>-</v>
      </c>
      <c r="HF21" s="109" t="str">
        <f>IF(A21&lt;=①基本情報と建物情報の入力!$G$20, IF(①基本情報と建物情報の入力!H43&gt;=1, IF(A21=1, E21*(D21/①基本情報と建物情報の入力!H43/20), 0), "-"), "-")</f>
        <v>-</v>
      </c>
      <c r="HG21" s="108" t="str">
        <f>IF(A21&lt;=①基本情報と建物情報の入力!$G$20, IF(①基本情報と建物情報の入力!H43&gt;=2, IF(A21=1, E21*(D21/①基本情報と建物情報の入力!H43/20), 0), "-"), "-")</f>
        <v>-</v>
      </c>
      <c r="HH21" s="110" t="str">
        <f>IF(A21&lt;=①基本情報と建物情報の入力!$G$20, IF(①基本情報と建物情報の入力!H43&gt;=3, IF(A21=1, E21*(D21/①基本情報と建物情報の入力!H43/20), 0), "-"), "-")</f>
        <v>-</v>
      </c>
      <c r="HI21" s="109" t="str">
        <f>IF(A21&lt;=①基本情報と建物情報の入力!$G$20, IF(①基本情報と建物情報の入力!H43&gt;=1, IF(A21=1, D21*(E21/①基本情報と建物情報の入力!H43/20), 0), "-"), "-")</f>
        <v>-</v>
      </c>
      <c r="HJ21" s="108" t="str">
        <f>IF(A21&lt;=①基本情報と建物情報の入力!$G$20, IF(①基本情報と建物情報の入力!H43&gt;=2, IF(A21=1, D21*(E21/①基本情報と建物情報の入力!H43/20), 0), "-"), "-")</f>
        <v>-</v>
      </c>
      <c r="HK21" s="110" t="str">
        <f>IF(A21&lt;=①基本情報と建物情報の入力!$G$20, IF(①基本情報と建物情報の入力!H43&gt;=3, IF(A21=1, D21*(E21/①基本情報と建物情報の入力!H43/20), 0), "-"), "-")</f>
        <v>-</v>
      </c>
      <c r="HL21" s="109" t="str">
        <f>IF(A21&lt;=①基本情報と建物情報の入力!$G$20, IF(①基本情報と建物情報の入力!H43&gt;=1, 0, "-"), "-")</f>
        <v>-</v>
      </c>
      <c r="HM21" s="108" t="str">
        <f>IF(A21&lt;=①基本情報と建物情報の入力!$G$20, IF(①基本情報と建物情報の入力!H43&gt;=2, IF(①基本情報と建物情報の入力!H43=1, 0, G21/D21), "-"), "-")</f>
        <v>-</v>
      </c>
      <c r="HN21" s="110" t="str">
        <f>IF(A21&lt;=①基本情報と建物情報の入力!$G$20, IF(①基本情報と建物情報の入力!H43&gt;=3, IF(①基本情報と建物情報の入力!H43=1, 0, G21/D21), "-"), "-")</f>
        <v>-</v>
      </c>
      <c r="HO21" s="109" t="str">
        <f>IF(A21&lt;=①基本情報と建物情報の入力!$G$20, IF(①基本情報と建物情報の入力!H43&gt;=1, IF(①基本情報と建物情報の入力!H43=1, 0, G21/D21), "-"), "-")</f>
        <v>-</v>
      </c>
      <c r="HP21" s="108" t="str">
        <f>IF(A21&lt;=①基本情報と建物情報の入力!$G$20, IF(①基本情報と建物情報の入力!H43&gt;=2, 0, "-"), "-")</f>
        <v>-</v>
      </c>
      <c r="HQ21" s="110" t="str">
        <f>IF(A21&lt;=①基本情報と建物情報の入力!$G$20, IF(①基本情報と建物情報の入力!H43&gt;=3, IF(①基本情報と建物情報の入力!H43=1, 0, G21/D21), "-"), "-")</f>
        <v>-</v>
      </c>
      <c r="HR21" s="109" t="str">
        <f>IF(A21&lt;=①基本情報と建物情報の入力!$G$20, IF(①基本情報と建物情報の入力!H43&gt;=1, (G21/D21)*(D21/①基本情報と建物情報の入力!H43/20), "-"), "-")</f>
        <v>-</v>
      </c>
      <c r="HS21" s="108" t="str">
        <f>IF(A21&lt;=①基本情報と建物情報の入力!$G$20, IF(①基本情報と建物情報の入力!H43&gt;=2, (G21/D21)*(D21/①基本情報と建物情報の入力!H43/20), "-"), "-")</f>
        <v>-</v>
      </c>
      <c r="HT21" s="110" t="str">
        <f>IF(A21&lt;=①基本情報と建物情報の入力!$G$20, IF(①基本情報と建物情報の入力!H43&gt;=3, (G21/D21)*(D21/①基本情報と建物情報の入力!H43/20), "-"), "-")</f>
        <v>-</v>
      </c>
      <c r="HU21" s="109" t="str">
        <f>IF(A21&lt;=①基本情報と建物情報の入力!$G$20, IF(①基本情報と建物情報の入力!H43&gt;=1, (D21/①基本情報と建物情報の入力!H43)*(G21/D21/20), "-"), "-")</f>
        <v>-</v>
      </c>
      <c r="HV21" s="108" t="str">
        <f>IF(A21&lt;=①基本情報と建物情報の入力!$G$20, IF(①基本情報と建物情報の入力!H43&gt;=2, (D21/①基本情報と建物情報の入力!H43)*(G21/D21/20), "-"), "-")</f>
        <v>-</v>
      </c>
      <c r="HW21" s="110" t="str">
        <f>IF(A21&lt;=①基本情報と建物情報の入力!$G$20, IF(①基本情報と建物情報の入力!H43&gt;=3, (D21/①基本情報と建物情報の入力!H43)*(G21/D21/20), "-"), "-")</f>
        <v>-</v>
      </c>
      <c r="HX21" s="111"/>
      <c r="HY21" s="108" t="str">
        <f>IF($A21&lt;=①基本情報と建物情報の入力!$G$20, IF(①基本情報と建物情報の入力!$H43&gt;=1, SUM(W21,CF21,Z21,BZ21,CC21,AD21,AG21,AJ21,AM21,AP21,AS21,AV21,AY21,BB21,BE21,BH21,BK21,BN21,BQ21,BT21,BW21),"-"),"-")</f>
        <v>-</v>
      </c>
      <c r="HZ21" s="108" t="str">
        <f>IF($A21&lt;=①基本情報と建物情報の入力!$G$20, IF(①基本情報と建物情報の入力!$H43&gt;=2, SUM(X21,CG21,AA21,CA21,CD21,AE21,AH21,AK21,AN21,AQ21,AT21,AW21,AZ21,BC21,BF21,BI21,BL21,BO21,BR21,BU21,BX21),"-"),"-")</f>
        <v>-</v>
      </c>
      <c r="IA21" s="108" t="str">
        <f>IF($A21&lt;=①基本情報と建物情報の入力!$G$20, IF(①基本情報と建物情報の入力!$H43&gt;=3, SUM(Y21,CH21,AB21,CB21,CE21,AF21,AI21,AL21,AO21,AR21,AU21,AX21,BA21,BD21,BG21,BJ21,BM21,BP21,BS21,BV21,BY21),"-"),"-")</f>
        <v>-</v>
      </c>
      <c r="IB21" s="111"/>
      <c r="IC21" s="108" t="str">
        <f>IF($A21&lt;=①基本情報と建物情報の入力!$G$20, ①基本情報と建物情報の入力!H$62, "-")</f>
        <v>-</v>
      </c>
      <c r="ID21" s="108" t="str">
        <f>IF(A21&lt;=①基本情報と建物情報の入力!$G$20, ①基本情報と建物情報の入力!$H$66/(2*(0.09-0.15)*①基本情報と建物情報の入力!$H$66+1),"-")</f>
        <v>-</v>
      </c>
      <c r="IE21" s="108" t="str">
        <f>IF($A21&lt;=①基本情報と建物情報の入力!$G$20, ①基本情報と建物情報の入力!H$64, "-")</f>
        <v>-</v>
      </c>
      <c r="IF21" s="108" t="str">
        <f>IF($A21&lt;=①基本情報と建物情報の入力!$G$20, ①基本情報と建物情報の入力!H$63, "-")</f>
        <v>-</v>
      </c>
      <c r="IG21" s="108" t="str">
        <f>IF($A21&lt;=①基本情報と建物情報の入力!$G$20, ①基本情報と建物情報の入力!H$66, "-")</f>
        <v>-</v>
      </c>
      <c r="IH21" s="108" t="str">
        <f>IF($A21&lt;=①基本情報と建物情報の入力!$G$20, ①基本情報と建物情報の入力!H$61, "-")</f>
        <v>-</v>
      </c>
      <c r="II21" s="108" t="str">
        <f>IF($A21&lt;=①基本情報と建物情報の入力!$G$20, ①基本情報と建物情報の入力!H$65, "-")</f>
        <v>-</v>
      </c>
      <c r="IJ21" s="108" t="str">
        <f>IF($A21&lt;=①基本情報と建物情報の入力!$G$20, ①基本情報と建物情報の入力!H$67, "-")</f>
        <v>-</v>
      </c>
      <c r="IK21" s="110" t="str">
        <f>IF($A21&lt;=①基本情報と建物情報の入力!$G$20, 4.65, "-")</f>
        <v>-</v>
      </c>
      <c r="IL21" s="111"/>
      <c r="IM21" s="109" t="str">
        <f t="array" ref="IM21">IF($A21&lt;=①基本情報と建物情報の入力!$G$20,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1" s="108" t="str">
        <f t="array" ref="IN21">IF($A21&lt;=①基本情報と建物情報の入力!$G$20,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1" s="108" t="str">
        <f t="array" ref="IO21">IF($A21&lt;=①基本情報と建物情報の入力!$G$20,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1" s="108" t="str">
        <f>IF($A21&lt;=①基本情報と建物情報の入力!$G$20,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1" s="108" t="str">
        <f t="array" ref="IQ21">IF($A21&lt;=①基本情報と建物情報の入力!$G$20,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1" s="108" t="str">
        <f t="array" ref="IR21">IF($A21&lt;=①基本情報と建物情報の入力!$G$20,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1" s="108" t="str">
        <f t="array" ref="IS21">IF($A21&lt;=①基本情報と建物情報の入力!$G$20,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1" s="108" t="str">
        <f t="array" ref="IT21">IF($A21&lt;=①基本情報と建物情報の入力!$G$20,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1" s="108" t="str">
        <f t="array" ref="IU21">IF($A21&lt;=①基本情報と建物情報の入力!$G$20,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1" s="108" t="str">
        <f t="array" ref="IV21">IF($A21&lt;=①基本情報と建物情報の入力!$G$20,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1" s="110" t="str">
        <f t="array" ref="IW21">IF($A21&lt;=①基本情報と建物情報の入力!$G$20,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1" s="111"/>
      <c r="IY21" s="109" t="str">
        <f>IF($A21&lt;=①基本情報と建物情報の入力!$G$20, 温度差係数!$A$10, "-")</f>
        <v>-</v>
      </c>
      <c r="IZ21" s="108" t="str">
        <f>IF($A21&lt;=①基本情報と建物情報の入力!$G$20,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1" s="108" t="str">
        <f>IF($A21&lt;=①基本情報と建物情報の入力!$G$20, 温度差係数!$B$10, "-")</f>
        <v>-</v>
      </c>
      <c r="JB21" s="110" t="str">
        <f>IF($A21&lt;=①基本情報と建物情報の入力!$G$20, INDEX(温度差係数!$C$10:$J$10, 0, MATCH(①基本情報と建物情報の入力!$G$13, 温度差係数!$C$9:$J$9, 0)), "-")</f>
        <v>-</v>
      </c>
      <c r="JC21" s="111"/>
      <c r="JD21" s="109" t="str">
        <f>IF($A21&lt;=①基本情報と建物情報の入力!$G$20, IF(①基本情報と建物情報の入力!$H43&gt;=1, W21*$IY21*$IC21,"-"),"-")</f>
        <v>-</v>
      </c>
      <c r="JE21" s="108" t="str">
        <f>IF($A21&lt;=①基本情報と建物情報の入力!$G$20, IF(①基本情報と建物情報の入力!$H43&gt;=2, X21*$IY21*$IC21,"-"),"-")</f>
        <v>-</v>
      </c>
      <c r="JF21" s="110" t="str">
        <f>IF($A21&lt;=①基本情報と建物情報の入力!$G$20, IF(①基本情報と建物情報の入力!$H43&gt;=3, Y21*$IY21*$IC21,"-"),"-")</f>
        <v>-</v>
      </c>
      <c r="JG21" s="109" t="str">
        <f>IF($A21&lt;=①基本情報と建物情報の入力!$G$20, IF(①基本情報と建物情報の入力!$H43&gt;=1, CF21*$JB21*$ID21,"-"),"-")</f>
        <v>-</v>
      </c>
      <c r="JH21" s="108" t="str">
        <f>IF($A21&lt;=①基本情報と建物情報の入力!$G$20, IF(①基本情報と建物情報の入力!$H43&gt;=2, CG21*$JB21*$ID21,"-"),"-")</f>
        <v>-</v>
      </c>
      <c r="JI21" s="110" t="str">
        <f>IF($A21&lt;=①基本情報と建物情報の入力!$G$20, IF(①基本情報と建物情報の入力!$H43&gt;=3, CH21*$JB21*$ID21,"-"),"-")</f>
        <v>-</v>
      </c>
      <c r="JJ21" s="109" t="str">
        <f>IF($A21&lt;=①基本情報と建物情報の入力!$G$20, IF(①基本情報と建物情報の入力!$H43&gt;=1, ((BB21+BE21+BK21)*$IY21+BH21*$IZ21)*$IH21,"-"),"-")</f>
        <v>-</v>
      </c>
      <c r="JK21" s="108" t="str">
        <f>IF($A21&lt;=①基本情報と建物情報の入力!$G$20, IF(①基本情報と建物情報の入力!$H43&gt;=2, ((BC21+BF21+BL21)*$IY21+BI21*$IZ21)*$IH21,"-"),"-")</f>
        <v>-</v>
      </c>
      <c r="JL21" s="110" t="str">
        <f>IF($A21&lt;=①基本情報と建物情報の入力!$G$20, IF(①基本情報と建物情報の入力!$H43&gt;=3, ((BD21+BG21+BM21)*$IY21+BJ21*$IZ21)*$IH21,"-"),"-")</f>
        <v>-</v>
      </c>
      <c r="JM21" s="109" t="str">
        <f>IF($A21&lt;=①基本情報と建物情報の入力!$G$20, IF(①基本情報と建物情報の入力!$H43&gt;=1, (BN21+BQ21+BT21+BW21)*$JB21*$II21,"-"),"-")</f>
        <v>-</v>
      </c>
      <c r="JN21" s="108" t="str">
        <f>IF($A21&lt;=①基本情報と建物情報の入力!$G$20, IF(①基本情報と建物情報の入力!$H43&gt;=2, (BO21+BR21+BU21+BX21)*$JB21*$II21,"-"),"-")</f>
        <v>-</v>
      </c>
      <c r="JO21" s="110" t="str">
        <f>IF($A21&lt;=①基本情報と建物情報の入力!$G$20, IF(①基本情報と建物情報の入力!$H43&gt;=3, (BP21+BS21+BV21+BY21)*$JB21*$II21,"-"),"-")</f>
        <v>-</v>
      </c>
      <c r="JP21" s="109" t="str">
        <f>IF($A21&lt;=①基本情報と建物情報の入力!$G$20, IF(①基本情報と建物情報の入力!$H43&gt;=1, ((AD21+AG21+AM21)*$IY21+AJ21*$IZ21)*$IJ21,"-"),"-")</f>
        <v>-</v>
      </c>
      <c r="JQ21" s="108" t="str">
        <f>IF($A21&lt;=①基本情報と建物情報の入力!$G$20, IF(①基本情報と建物情報の入力!$H43&gt;=2, ((AE21+AH21+AN21)*$IY21+AK21*$IZ21)*$IJ21,"-"),"-")</f>
        <v>-</v>
      </c>
      <c r="JR21" s="110" t="str">
        <f>IF($A21&lt;=①基本情報と建物情報の入力!$G$20, IF(①基本情報と建物情報の入力!$H43&gt;=3, ((AF21+AI21+AO21)*$IY21+AL21*$IZ21)*$IJ21,"-"),"-")</f>
        <v>-</v>
      </c>
      <c r="JS21" s="109" t="str">
        <f>IF($A21&lt;=①基本情報と建物情報の入力!$G$20, IF(①基本情報と建物情報の入力!$H43&gt;=1, ((AP21+AS21+AY21)*IY21+AV21*$IZ21)*$IK21,"-"),"-")</f>
        <v>-</v>
      </c>
      <c r="JT21" s="108" t="str">
        <f>IF($A21&lt;=①基本情報と建物情報の入力!$G$20, IF(①基本情報と建物情報の入力!$H43&gt;=2, ((AQ21+AT21+AZ21)*IY21+AW21*$IZ21)*$IK21,"-"),"-")</f>
        <v>-</v>
      </c>
      <c r="JU21" s="110" t="str">
        <f>IF($A21&lt;=①基本情報と建物情報の入力!$G$20, IF(①基本情報と建物情報の入力!$H43&gt;=3, ((AR21+AU21+BA21)*IY21+AX21*$IZ21)*$IK21,"-"),"-")</f>
        <v>-</v>
      </c>
      <c r="JV21" s="109" t="str">
        <f>IF($A21&lt;=①基本情報と建物情報の入力!$G$20, IF(①基本情報と建物情報の入力!$H43&gt;=1, BZ21*$JB21*$IG21,"-"),"-")</f>
        <v>-</v>
      </c>
      <c r="JW21" s="108" t="str">
        <f>IF($A21&lt;=①基本情報と建物情報の入力!$G$20, IF(①基本情報と建物情報の入力!$H43&gt;=2, CA21*$JB21*$IG21,"-"),"-")</f>
        <v>-</v>
      </c>
      <c r="JX21" s="110" t="str">
        <f>IF($A21&lt;=①基本情報と建物情報の入力!$G$20, IF(①基本情報と建物情報の入力!$H43&gt;=3, CB21*$IG21*$JB21,"-"),"-")</f>
        <v>-</v>
      </c>
      <c r="JY21" s="109" t="str">
        <f>IF($A21&lt;=①基本情報と建物情報の入力!$G$20, IF(①基本情報と建物情報の入力!$H43&gt;=1, CC21*$JA21*$IF21,"-"),"-")</f>
        <v>-</v>
      </c>
      <c r="JZ21" s="108" t="str">
        <f>IF($A21&lt;=①基本情報と建物情報の入力!$G$20, IF(①基本情報と建物情報の入力!$H43&gt;=2, CD21*$JA21*$IF21,"-"),"-")</f>
        <v>-</v>
      </c>
      <c r="KA21" s="110" t="str">
        <f>IF($A21&lt;=①基本情報と建物情報の入力!$G$20, IF(①基本情報と建物情報の入力!$H43&gt;=3, CE21*$JA21*$IF21,"-"),"-")</f>
        <v>-</v>
      </c>
      <c r="KB21" s="109" t="str">
        <f>IF($A21&lt;=①基本情報と建物情報の入力!$G$20, IF(①基本情報と建物情報の入力!$H43&gt;=1, Z21*$IY21*$IE21,"-"),"-")</f>
        <v>-</v>
      </c>
      <c r="KC21" s="108" t="str">
        <f>IF($A21&lt;=①基本情報と建物情報の入力!$G$20, IF(①基本情報と建物情報の入力!$H43&gt;=2, AA21*$IY21*$IE21,"-"),"-")</f>
        <v>-</v>
      </c>
      <c r="KD21" s="110" t="str">
        <f>IF($A21&lt;=①基本情報と建物情報の入力!$G$20, IF(①基本情報と建物情報の入力!$H43&gt;=3, AB21*$IY21*$IE21,"-"),"-")</f>
        <v>-</v>
      </c>
      <c r="KE21" s="111"/>
      <c r="KF21" s="109" t="str">
        <f>IF($A21&lt;=①基本情報と建物情報の入力!$G$20, IF(①基本情報と建物情報の入力!$H43&gt;=1, (CJ21+CM21+CP21+CS21)*$IY21*$IM21,"-"),"-")</f>
        <v>-</v>
      </c>
      <c r="KG21" s="108" t="str">
        <f>IF($A21&lt;=①基本情報と建物情報の入力!$G$20, IF(①基本情報と建物情報の入力!$H43&gt;=2, (CK21+CN21+CQ21+CT21)*$IY21*$IM21,"-"),"-")</f>
        <v>-</v>
      </c>
      <c r="KH21" s="110" t="str">
        <f>IF($A21&lt;=①基本情報と建物情報の入力!$G$20, IF(①基本情報と建物情報の入力!$H43&gt;=3, (CL21+CO21+CR21+CU21)*$IY21*$IM21,"-"),"-")</f>
        <v>-</v>
      </c>
      <c r="KI21" s="109" t="str">
        <f>IF($A21&lt;=①基本情報と建物情報の入力!$G$20, IF(①基本情報と建物情報の入力!$H43&gt;=1, (CV21+CY21)*$IY21*$IN21/2,"-"),"-")</f>
        <v>-</v>
      </c>
      <c r="KJ21" s="108" t="str">
        <f>IF($A21&lt;=①基本情報と建物情報の入力!$G$20, IF(①基本情報と建物情報の入力!$H43&gt;=2, (CW21+CZ21)*$IY21*$IN21/2,"-"),"-")</f>
        <v>-</v>
      </c>
      <c r="KK21" s="110" t="str">
        <f>IF($A21&lt;=①基本情報と建物情報の入力!$G$20, IF(①基本情報と建物情報の入力!$H43&gt;=3, (CX21+DA21)*$IY21*$IN21/2,"-"),"-")</f>
        <v>-</v>
      </c>
      <c r="KL21" s="109" t="str">
        <f>IF($A21&lt;=①基本情報と建物情報の入力!$G$20, IF(①基本情報と建物情報の入力!$H43&gt;=1, (DB21+DE21)*$IY21*$IO21/2 + (DH21+DK21)*$IY21*$IO21,"-"),"-")</f>
        <v>-</v>
      </c>
      <c r="KM21" s="108" t="str">
        <f>IF($A21&lt;=①基本情報と建物情報の入力!$G$20, IF(①基本情報と建物情報の入力!$H43&gt;=2, (DC21+DF21)*$IY21*$IO21/2 + (DI21+DL21)*$IY21*$IO21,"-"),"-")</f>
        <v>-</v>
      </c>
      <c r="KN21" s="110" t="str">
        <f>IF($A21&lt;=①基本情報と建物情報の入力!$G$20, IF(①基本情報と建物情報の入力!$H43&gt;=3, (DD21+DG21)*$IY21*$IO21/2 + (DJ21+DM21)*$IY21*$IO21,"-"),"-")</f>
        <v>-</v>
      </c>
      <c r="KO21" s="109" t="str">
        <f>IF($A21&lt;=①基本情報と建物情報の入力!$G$20, IF(①基本情報と建物情報の入力!$H43&gt;=1, ((DN21+DW21)*$IY21 + DQ21*($IY21/2+$IZ21/2) + DT21*($IZ21/2+$IY21/2))*$IP21,"-"),"-")</f>
        <v>-</v>
      </c>
      <c r="KP21" s="108" t="str">
        <f>IF($A21&lt;=①基本情報と建物情報の入力!$G$20, IF(①基本情報と建物情報の入力!$H43&gt;=2, ((DO21+DX21)*$IY21 + DR21*($IY21/2+$IZ21/2) + DU21*($IZ21/2+$IY21/2))*$IP21,"-"),"-")</f>
        <v>-</v>
      </c>
      <c r="KQ21" s="110" t="str">
        <f>IF($A21&lt;=①基本情報と建物情報の入力!$G$20, IF(①基本情報と建物情報の入力!$H43&gt;=3, ((DP21+DY21)*$IY21 + DS21*($IY21/2+$IZ21/2) + DV21*($IZ21/2+$IY21/2))*$IP21,"-"),"-")</f>
        <v>-</v>
      </c>
      <c r="KR21" s="109" t="str">
        <f>IF($A21&lt;=①基本情報と建物情報の入力!$G$20, IF(①基本情報と建物情報の入力!$H43&gt;=1, ((DZ21+EC21)*$IY21+(EF21+EI21)*$IZ21)*$IQ21/2 + ((EL21+EO21+EU21)*$IY21+ER21*$IZ21)*$IQ21,"-"),"-")</f>
        <v>-</v>
      </c>
      <c r="KS21" s="108" t="str">
        <f>IF($A21&lt;=①基本情報と建物情報の入力!$G$20, IF(①基本情報と建物情報の入力!$H43&gt;=2, ((EA21+ED21)*$IY21+(EG21+EJ21)*$IZ21)*$IQ21/2 + ((EM21+EP21+EV21)*$IY21+ES21*$IZ21)*$IQ21,"-"),"-")</f>
        <v>-</v>
      </c>
      <c r="KT21" s="110" t="str">
        <f>IF($A21&lt;=①基本情報と建物情報の入力!$G$20, IF(①基本情報と建物情報の入力!$H43&gt;=3, ((EB21+EE21)*$IY21+(EH21+EK21)*$IZ21)*$IQ21/2 + ((EN21+EQ21+EW21)*$IY21+ET21*$IZ21)*$IQ21,"-"),"-")</f>
        <v>-</v>
      </c>
      <c r="KU21" s="109" t="str">
        <f>IF($A21&lt;=①基本情報と建物情報の入力!$G$20, IF(①基本情報と建物情報の入力!$H43&gt;=1, ((EX21+FA21+FD21+FG21+FP21+FS21)*$IY21 + (FJ21+FM21)*$IZ21)*$IR21/2,"-"),"-")</f>
        <v>-</v>
      </c>
      <c r="KV21" s="108" t="str">
        <f>IF($A21&lt;=①基本情報と建物情報の入力!$G$20, IF(①基本情報と建物情報の入力!$H43&gt;=2, ((EY21+FB21+FE21+FH21+FQ21+FT21)*$IY21 + (FK21+FN21)*$IZ21)*$IR21/2,"-"),"-")</f>
        <v>-</v>
      </c>
      <c r="KW21" s="110" t="str">
        <f>IF($A21&lt;=①基本情報と建物情報の入力!$G$20, IF(①基本情報と建物情報の入力!$H43&gt;=3, ((EZ21+FC21+FF21+FI21+FR21+FU21)*$IY21 + (FL21+FO21)*$IZ21)*$IR21/2,"-"),"-")</f>
        <v>-</v>
      </c>
      <c r="KX21" s="109" t="str">
        <f>IF($A21&lt;=①基本情報と建物情報の入力!$G$20, IF(①基本情報と建物情報の入力!$H43&gt;=1, ((FV21+FY21+GE21)*$IY21 + GB21*$IZ21)*$IS21,"-"),"-")</f>
        <v>-</v>
      </c>
      <c r="KY21" s="108" t="str">
        <f>IF($A21&lt;=①基本情報と建物情報の入力!$G$20, IF(①基本情報と建物情報の入力!$H43&gt;=2, ((FW21+FZ21+GF21)*$IY21 + GC21*$IZ21)*$IS21,"-"),"-")</f>
        <v>-</v>
      </c>
      <c r="KZ21" s="110" t="str">
        <f>IF($A21&lt;=①基本情報と建物情報の入力!$G$20, IF(①基本情報と建物情報の入力!$H43&gt;=3, ((FX21+GA21+GG21)*$IY21 + GD21*$IZ21)*$IS21,"-"),"-")</f>
        <v>-</v>
      </c>
      <c r="LA21" s="109" t="str">
        <f>IF($A21&lt;=①基本情報と建物情報の入力!$G$20, IF(①基本情報と建物情報の入力!$H43&gt;=1, (GH21+GK21+GN21+GQ21)*$IY21*$IT21,"-"),"-")</f>
        <v>-</v>
      </c>
      <c r="LB21" s="108" t="str">
        <f>IF($A21&lt;=①基本情報と建物情報の入力!$G$20, IF(①基本情報と建物情報の入力!$H43&gt;=2, (GI21+GL21+GO21+GR21)*$IY21*$IT21,"-"),"-")</f>
        <v>-</v>
      </c>
      <c r="LC21" s="110" t="str">
        <f>IF($A21&lt;=①基本情報と建物情報の入力!$G$20, IF(①基本情報と建物情報の入力!$H43&gt;=3, (GJ21+GM21+GP21+GS21)*$IY21*$IT21,"-"),"-")</f>
        <v>-</v>
      </c>
      <c r="LD21" s="109" t="str">
        <f>IF($A21&lt;=①基本情報と建物情報の入力!$G$20, IF(①基本情報と建物情報の入力!$H43&gt;=1, (GT21+GW21)*$IY21*$IU21/2,"-"),"-")</f>
        <v>-</v>
      </c>
      <c r="LE21" s="108" t="str">
        <f>IF($A21&lt;=①基本情報と建物情報の入力!$G$20, IF(①基本情報と建物情報の入力!$H43&gt;=2, (GU21+GX21)*$IY21*$IU21/2,"-"),"-")</f>
        <v>-</v>
      </c>
      <c r="LF21" s="110" t="str">
        <f>IF($A21&lt;=①基本情報と建物情報の入力!$G$20, IF(①基本情報と建物情報の入力!$H43&gt;=3, (GV21+GY21)*$IY21*$IU21/2,"-"),"-")</f>
        <v>-</v>
      </c>
      <c r="LG21" s="109" t="str">
        <f>IF($A21&lt;=①基本情報と建物情報の入力!$G$20, IF(①基本情報と建物情報の入力!$H43&gt;=1, (GZ21+HC21)*$JA21*$IV21/2 + (HF21+HI21)*$JA21*$IV21,"-"),"-")</f>
        <v>-</v>
      </c>
      <c r="LH21" s="108" t="str">
        <f>IF($A21&lt;=①基本情報と建物情報の入力!$G$20, IF(①基本情報と建物情報の入力!$H43&gt;=2, (HA21+HD21)*$JA21*$IV21/2 + (HG21+HJ21)*$JA21*$IV21,"-"),"-")</f>
        <v>-</v>
      </c>
      <c r="LI21" s="110" t="str">
        <f>IF($A21&lt;=①基本情報と建物情報の入力!$G$20, IF(①基本情報と建物情報の入力!$H43&gt;=3, (HB21+HE21)*$JA21*$IV21/2 + (HH21+HK21)*$JA21*$IV21,"-"),"-")</f>
        <v>-</v>
      </c>
      <c r="LJ21" s="109" t="str">
        <f>IF($A21&lt;=①基本情報と建物情報の入力!$G$20, IF(①基本情報と建物情報の入力!$H43&gt;=1, (HL21+HO21)*$IY21*$IW21/2 + (HR21+HU21)*$IY21*$IW21,"-"),"-")</f>
        <v>-</v>
      </c>
      <c r="LK21" s="108" t="str">
        <f>IF($A21&lt;=①基本情報と建物情報の入力!$G$20, IF(①基本情報と建物情報の入力!$H43&gt;=2, (HM21+HP21)*$IY21*$IW21/2 + (HS21+HV21)*$IY21*$IW21,"-"),"-")</f>
        <v>-</v>
      </c>
      <c r="LL21" s="110" t="str">
        <f>IF($A21&lt;=①基本情報と建物情報の入力!$G$20, IF(①基本情報と建物情報の入力!$H43&gt;=3, (HN21+HQ21)*$IY21*$IW21/2 + (HT21+HW21)*$IY21*$IW21,"-"),"-")</f>
        <v>-</v>
      </c>
      <c r="LM21" s="111"/>
      <c r="LN21" s="109" t="str">
        <f>IF($A21&lt;=①基本情報と建物情報の入力!$G$20, IF(①基本情報と建物情報の入力!$H43&gt;=1, SUM(JJ21,JD21,JY21,KB21,JM21,JV21,JG21,JP21,JS21)+SUM(KO21,KF21,LA21,KR21,KL21,KU21,LJ21,KI21,LD21,KX21,LG21),"-"),"-")</f>
        <v>-</v>
      </c>
      <c r="LO21" s="108" t="str">
        <f>IF($A21&lt;=①基本情報と建物情報の入力!$G$20, IF(①基本情報と建物情報の入力!$H43&gt;=2, SUM(JK21,JE21,JZ21,KC21,JN21,JW21,JH21,JQ21,JT21)+SUM(KP21,KG21,LB21,KS21,KM21,KV21,LK21,KJ21,LE21,KY21,LH21),"-"),"-")</f>
        <v>-</v>
      </c>
      <c r="LP21" s="110" t="str">
        <f>IF($A21&lt;=①基本情報と建物情報の入力!$G$20, IF(①基本情報と建物情報の入力!$H43&gt;=3, SUM(JL21,JF21,KA21,KD21,JO21,JX21,JI21,JR21,JU21)+SUM(KQ21,KH21,LC21,KT21,KN21,KW21,LL21,KK21,LF21,KZ21,LI21),"-"),"-")</f>
        <v>-</v>
      </c>
      <c r="LQ21" s="108" t="str">
        <f>IF($A21&lt;=①基本情報と建物情報の入力!$G$20, IF(①基本情報と建物情報の入力!$H43&gt;=1, ROUNDUP(LN21/HY21, 2),"-"),"-")</f>
        <v>-</v>
      </c>
      <c r="LR21" s="108" t="str">
        <f>IF($A21&lt;=①基本情報と建物情報の入力!$G$20, IF(①基本情報と建物情報の入力!$H43&gt;=2, ROUNDUP(LO21/HZ21, 2),"-"),"-")</f>
        <v>-</v>
      </c>
      <c r="LS21" s="108" t="str">
        <f>IF($A21&lt;=①基本情報と建物情報の入力!$G$20, IF(①基本情報と建物情報の入力!$H43&gt;=3, ROUNDUP(LP21/IA21, 2),"-"),"-")</f>
        <v>-</v>
      </c>
      <c r="LT21" s="111"/>
      <c r="LU21" s="108" t="str">
        <f>IF($A21&lt;=①基本情報と建物情報の入力!$G$20, 0.51,"-")</f>
        <v>-</v>
      </c>
      <c r="LV21" s="108" t="str">
        <f>IF($A21&lt;=①基本情報と建物情報の入力!$G$20, IF(①基本情報と建物情報の入力!$H43&gt;=1, ①基本情報と建物情報の入力!$H$68,"-"),"-")</f>
        <v>-</v>
      </c>
      <c r="LW21" s="111"/>
      <c r="LX21" s="225" t="str">
        <f>IF($A21&lt;=①基本情報と建物情報の入力!$G$20, 0.034*1*IC21, "-")</f>
        <v>-</v>
      </c>
      <c r="LY21" s="220" t="str">
        <f>IF($A21&lt;=①基本情報と建物情報の入力!$G$20, 0.034*1*IH21, "-")</f>
        <v>-</v>
      </c>
      <c r="LZ21" s="220" t="str">
        <f>IF($A21&lt;=①基本情報と建物情報の入力!$G$20, IF(①基本情報と建物情報の入力!$H43&gt;=1, $LU21*$LV21,"-"),"-")</f>
        <v>-</v>
      </c>
      <c r="MA21" s="220" t="str">
        <f>IF($A21&lt;=①基本情報と建物情報の入力!$G$20, IF(①基本情報と建物情報の入力!$H43&gt;=1, $LU21*$LV21,"-"),"-")</f>
        <v>-</v>
      </c>
      <c r="MB21" s="220" t="str">
        <f>IF($A21&lt;=①基本情報と建物情報の入力!$G$20, IF(①基本情報と建物情報の入力!$H43&gt;=1, $LU21*$LV21,"-"),"-")</f>
        <v>-</v>
      </c>
      <c r="MC21" s="220" t="str">
        <f>IF($A21&lt;=①基本情報と建物情報の入力!$G$20, IF(①基本情報と建物情報の入力!$H43&gt;=1, $LU21*$LV21,"-"),"-")</f>
        <v>-</v>
      </c>
      <c r="MD21" s="220" t="str">
        <f>IF($A21&lt;=①基本情報と建物情報の入力!$G$20, 0.034*1*IK21, "-")</f>
        <v>-</v>
      </c>
      <c r="ME21" s="220" t="str">
        <f>IF($A21&lt;=①基本情報と建物情報の入力!$G$20, 0.034*1*IE21, "-")</f>
        <v>-</v>
      </c>
      <c r="MF21" s="111"/>
      <c r="MG21" s="220" t="str">
        <f>IF($A21&lt;=①基本情報と建物情報の入力!$G$20, 0.034*1*IM21, "-")</f>
        <v>-</v>
      </c>
      <c r="MH21" s="220" t="str">
        <f>IF($A21&lt;=①基本情報と建物情報の入力!$G$20, 0.034*1*IN21, "-")</f>
        <v>-</v>
      </c>
      <c r="MI21" s="220" t="str">
        <f>IF($A21&lt;=①基本情報と建物情報の入力!$G$20, 0.034*1*IO21, "-")</f>
        <v>-</v>
      </c>
      <c r="MJ21" s="220" t="str">
        <f>IF($A21&lt;=①基本情報と建物情報の入力!$G$20, 0.034*1*IP21, "-")</f>
        <v>-</v>
      </c>
      <c r="MK21" s="220" t="str">
        <f>IF($A21&lt;=①基本情報と建物情報の入力!$G$20, 0.034*1*IQ21, "-")</f>
        <v>-</v>
      </c>
      <c r="ML21" s="220" t="str">
        <f>IF($A21&lt;=①基本情報と建物情報の入力!$G$20, 0.034*1*IR21, "-")</f>
        <v>-</v>
      </c>
      <c r="MM21" s="220" t="str">
        <f>IF($A21&lt;=①基本情報と建物情報の入力!$G$20, 0.034*1*IS21, "-")</f>
        <v>-</v>
      </c>
      <c r="MN21" s="220" t="str">
        <f>IF($A21&lt;=①基本情報と建物情報の入力!$G$20, 0.034*1*IT21, "-")</f>
        <v>-</v>
      </c>
      <c r="MO21" s="220" t="str">
        <f>IF($A21&lt;=①基本情報と建物情報の入力!$G$20, 0.034*1*IU21, "-")</f>
        <v>-</v>
      </c>
      <c r="MP21" s="220" t="str">
        <f>IF($A21&lt;=①基本情報と建物情報の入力!$G$20, 0.034*1*IV21, "-")</f>
        <v>-</v>
      </c>
      <c r="MQ21" s="226" t="str">
        <f>IF($A21&lt;=①基本情報と建物情報の入力!$G$20, 0.034*1*IW21, "-")</f>
        <v>-</v>
      </c>
      <c r="MR21" s="111"/>
      <c r="MS21" s="112" t="str">
        <f>IF($A21&lt;=①基本情報と建物情報の入力!$G$20, INDEX(方位係数!$B$7:$H$16, MATCH(MS$4, 方位係数!$A$7:$A$16,0), MATCH(①基本情報と建物情報の入力!$G$13, 方位係数!$B$6:$I$6,0)),"-")</f>
        <v>-</v>
      </c>
      <c r="MT21" s="112" t="str">
        <f>IF($A21&lt;=①基本情報と建物情報の入力!$G$20, INDEX(方位係数!$B$7:$H$16, MATCH(MT$4, 方位係数!$A$7:$A$16,0), MATCH(①基本情報と建物情報の入力!$G$13, 方位係数!$B$6:$I$6,0)),"-")</f>
        <v>-</v>
      </c>
      <c r="MU21" s="112" t="str">
        <f>IF($A21&lt;=①基本情報と建物情報の入力!$G$20, INDEX(方位係数!$B$7:$H$16, MATCH(MU$4, 方位係数!$A$7:$A$16,0), MATCH(①基本情報と建物情報の入力!$G$13, 方位係数!$B$6:$I$6,0)),"-")</f>
        <v>-</v>
      </c>
      <c r="MV21" s="112" t="str">
        <f>IF($A21&lt;=①基本情報と建物情報の入力!$G$20, INDEX(方位係数!$B$7:$H$16, MATCH(MV$4, 方位係数!$A$7:$A$16,0), MATCH(①基本情報と建物情報の入力!$G$13, 方位係数!$B$6:$I$6,0)),"-")</f>
        <v>-</v>
      </c>
      <c r="MW21" s="112" t="str">
        <f>IF($A21&lt;=①基本情報と建物情報の入力!$G$20, INDEX(方位係数!$B$7:$H$16, MATCH(MW$4, 方位係数!$A$7:$A$16,0), MATCH(①基本情報と建物情報の入力!$G$13, 方位係数!$B$6:$I$6,0)),"-")</f>
        <v>-</v>
      </c>
      <c r="MX21" s="112" t="str">
        <f>IF($A21&lt;=①基本情報と建物情報の入力!$G$20, INDEX(方位係数!$B$7:$H$16, MATCH(MX$4, 方位係数!$A$7:$A$16,0), MATCH(①基本情報と建物情報の入力!$G$13, 方位係数!$B$6:$I$6,0)),"-")</f>
        <v>-</v>
      </c>
      <c r="MY21" s="111"/>
      <c r="MZ21" s="109" t="str">
        <f>IF($A21&lt;=①基本情報と建物情報の入力!$G$20, IF(①基本情報と建物情報の入力!$H43&gt;=1, W21*$MW21*$LX21,"-"),"-")</f>
        <v>-</v>
      </c>
      <c r="NA21" s="108" t="str">
        <f>IF($A21&lt;=①基本情報と建物情報の入力!$G$20, IF(①基本情報と建物情報の入力!$H43&gt;=2, X21*$MW21*$LX21,"-"),"-")</f>
        <v>-</v>
      </c>
      <c r="NB21" s="110" t="str">
        <f>IF($A21&lt;=①基本情報と建物情報の入力!$G$20, IF(①基本情報と建物情報の入力!$H43&gt;=3, Y21*$MW21*$LX21,"-"),"-")</f>
        <v>-</v>
      </c>
      <c r="NC21" s="109" t="str">
        <f>IF($A21&lt;=①基本情報と建物情報の入力!$G$20, IF(①基本情報と建物情報の入力!$H43&gt;=1, (BB21*$MS21+BE21*$MT21+BH21*$MU21+BK21*$MV21)*$LY21,"-"),"-")</f>
        <v>-</v>
      </c>
      <c r="ND21" s="108" t="str">
        <f>IF($A21&lt;=①基本情報と建物情報の入力!$G$20, IF(①基本情報と建物情報の入力!$H43&gt;=2, (BC21*$MS21+BF21*$MT21+BI21*$MU21+BL21*$MV21)*$LY21,"-"),"-")</f>
        <v>-</v>
      </c>
      <c r="NE21" s="110" t="str">
        <f>IF($A21&lt;=①基本情報と建物情報の入力!$G$20, IF(①基本情報と建物情報の入力!$H43&gt;=3, (BD21*$MS21+BG21*$MT21+BJ21*$MU21+BM21*$MV21)*$LY21,"-"),"-")</f>
        <v>-</v>
      </c>
      <c r="NF21" s="109" t="str">
        <f>IF($A21&lt;=①基本情報と建物情報の入力!$G$20, IF(①基本情報と建物情報の入力!$H43&gt;=1, AD21*$MS21*$LZ21+AG21*$MT21*$MA21+AJ21*$MU21*$MB21+AM21*$MV21*$MC21,"-"),"-")</f>
        <v>-</v>
      </c>
      <c r="NG21" s="108" t="str">
        <f>IF($A21&lt;=①基本情報と建物情報の入力!$G$20, IF(①基本情報と建物情報の入力!$H43&gt;=2, AE21*$MS21*$LZ21+AH21*$MT21*$MA21+AK21*$MU21*$MB21+AN21*$MV21*$MC21,"-"),"-")</f>
        <v>-</v>
      </c>
      <c r="NH21" s="110" t="str">
        <f>IF($A21&lt;=①基本情報と建物情報の入力!$G$20, IF(①基本情報と建物情報の入力!$H43&gt;=3, AF21*$MS21*$LZ21+AI21*$MT21*$MA21+AL21*$MU21*$MB21+AO21*$MV21*$MC21,"-"),"-")</f>
        <v>-</v>
      </c>
      <c r="NI21" s="109" t="str">
        <f>IF($A21&lt;=①基本情報と建物情報の入力!$G$20, IF(①基本情報と建物情報の入力!$H43&gt;=1, (AP21*MS21+AS21*MT21+AV21*MU21+AY21*$MV21)*$MD21,"-"),"-")</f>
        <v>-</v>
      </c>
      <c r="NJ21" s="108" t="str">
        <f>IF($A21&lt;=①基本情報と建物情報の入力!$G$20, IF(①基本情報と建物情報の入力!$H43&gt;=2, (AQ21*MS21+AT21*MT21+AW21*MU21+AZ21*$MV21)*$MD21,"-"),"-")</f>
        <v>-</v>
      </c>
      <c r="NK21" s="110" t="str">
        <f>IF($A21&lt;=①基本情報と建物情報の入力!$G$20, IF(①基本情報と建物情報の入力!$H43&gt;=3, (AR21*MS21+AU21*MT21+AX21*MU21+BA21*$MV21)*$MD21,"-"),"-")</f>
        <v>-</v>
      </c>
      <c r="NL21" s="109" t="str">
        <f>IF($A21&lt;=①基本情報と建物情報の入力!$G$20, IF(①基本情報と建物情報の入力!$H43&gt;=1, Z21*$MX21*$ME21,"-"),"-")</f>
        <v>-</v>
      </c>
      <c r="NM21" s="108" t="str">
        <f>IF($A21&lt;=①基本情報と建物情報の入力!$G$20, IF(①基本情報と建物情報の入力!$H43&gt;=2, AA21*$MX21*$ME21,"-"),"-")</f>
        <v>-</v>
      </c>
      <c r="NN21" s="110" t="str">
        <f>IF($A21&lt;=①基本情報と建物情報の入力!$G$20, IF(①基本情報と建物情報の入力!$H43&gt;=3, AB21*$MX21*$ME21,"-"),"-")</f>
        <v>-</v>
      </c>
      <c r="NO21" s="111"/>
      <c r="NP21" s="109" t="str">
        <f>IF($A21&lt;=①基本情報と建物情報の入力!$G$20, IF(①基本情報と建物情報の入力!$H43&gt;=1, (CJ21*($MW21+$MS21)/2+CM21*($MW21+$MT21)/2+CP21*($MW21+$MU21)/2+CS21*($MW21+$MV21)/2)*$MG21,"-"),"-")</f>
        <v>-</v>
      </c>
      <c r="NQ21" s="108" t="str">
        <f>IF($A21&lt;=①基本情報と建物情報の入力!$G$20, IF(①基本情報と建物情報の入力!$H43&gt;=2, (CK21*($MW21+$MS21)/2+CN21*($MW21+$MT21)/2+CQ21*($MW21+$MU21)/2+CT21*($MW21+$MV21)/2)*$MG21,"-"),"-")</f>
        <v>-</v>
      </c>
      <c r="NR21" s="110" t="str">
        <f>IF($A21&lt;=①基本情報と建物情報の入力!$G$20, IF(①基本情報と建物情報の入力!$H43&gt;=3, (CL21*($MW21+$MS21)/2+CO21*($MW21+$MT21)/2+CR21*($MW21+$MU21)/2+CU21*($MW21+$MV21)/2)*$MG21,"-"),"-")</f>
        <v>-</v>
      </c>
      <c r="NS21" s="109" t="str">
        <f>IF($A21&lt;=①基本情報と建物情報の入力!$G$20, IF(①基本情報と建物情報の入力!$H43&gt;=1, (CV21*($MW21+$MS21)/2+CY21*($MW21+$MS21)/2)*$MH21/2,"-"),"-")</f>
        <v>-</v>
      </c>
      <c r="NT21" s="108" t="str">
        <f>IF($A21&lt;=①基本情報と建物情報の入力!$G$20, IF(①基本情報と建物情報の入力!$H43&gt;=2, (CW21*($MW21+$MS21)/2+CZ21*($MW21+$MS21)/2)*$MH21/2,"-"),"-")</f>
        <v>-</v>
      </c>
      <c r="NU21" s="110" t="str">
        <f>IF($A21&lt;=①基本情報と建物情報の入力!$G$20, IF(①基本情報と建物情報の入力!$H43&gt;=3, (CX21*($MW21+$MS21)/2+DA21*($MW21+$MS21)/2)*$MH21/2,"-"),"-")</f>
        <v>-</v>
      </c>
      <c r="NV21" s="109" t="str">
        <f>IF($A21&lt;=①基本情報と建物情報の入力!$G$20, IF(①基本情報と建物情報の入力!$H43&gt;=1, (DB21+DE21)*$MW21*$MI21/2 + (DH21+DK21)*$MW21*$MI21,"-"),"-")</f>
        <v>-</v>
      </c>
      <c r="NW21" s="108" t="str">
        <f>IF($A21&lt;=①基本情報と建物情報の入力!$G$20, IF(①基本情報と建物情報の入力!$H43&gt;=2, (DC21+DF21)*$MW21*$MI21/2 + (DI21+DL21)*$MW21*$MI21,"-"),"-")</f>
        <v>-</v>
      </c>
      <c r="NX21" s="110" t="str">
        <f>IF($A21&lt;=①基本情報と建物情報の入力!$G$20, IF(①基本情報と建物情報の入力!$H43&gt;=3, (DD21+DG21)*$MW21*$MI21/2 + (DJ21+DM21)*$MW21*$MI21,"-"),"-")</f>
        <v>-</v>
      </c>
      <c r="NY21" s="109" t="str">
        <f>IF($A21&lt;=①基本情報と建物情報の入力!$G$20, IF(①基本情報と建物情報の入力!$H43&gt;=1, (DN21*($MS21+$MT21)/2 +DW21*($MV21+$MS21)/2 + DQ21*($MT21+$MU21)/2 + DT21*($MU21+$MV21)/2)*$MJ21,"-"),"-")</f>
        <v>-</v>
      </c>
      <c r="NZ21" s="108" t="str">
        <f>IF($A21&lt;=①基本情報と建物情報の入力!$G$20, IF(①基本情報と建物情報の入力!$H43&gt;=2, (DO21*($MS21+$MT21)/2 +DX21*($MV21+$MS21)/2 + DR21*($MT21+$MU21)/2 + DU21*($MU21+$MV21)/2)*$MJ21,"-"),"-")</f>
        <v>-</v>
      </c>
      <c r="OA21" s="110" t="str">
        <f>IF($A21&lt;=①基本情報と建物情報の入力!$G$20, IF(①基本情報と建物情報の入力!$H43&gt;=3, (DP21*($MS21+$MT21)/2 +DY21*($MV21+$MS21)/2 + DS21*($MT21+$MU21)/2 + DV21*($MU21+$MV21)/2)*$MJ21,"-"),"-")</f>
        <v>-</v>
      </c>
      <c r="OB21" s="109" t="str">
        <f>IF($A21&lt;=①基本情報と建物情報の入力!$G$20, IF(①基本情報と建物情報の入力!$H43&gt;=1, ((DZ21+EC21)*$MS21+(EF21+EI21)*$MU21)*$MK21/2 + (EL21*$MS21+EO21*$MT21+ER21*$MU21+EU21*$MV21)*$MK21,"-"),"-")</f>
        <v>-</v>
      </c>
      <c r="OC21" s="108" t="str">
        <f>IF($A21&lt;=①基本情報と建物情報の入力!$G$20, IF(①基本情報と建物情報の入力!$H43&gt;=2, ((EA21+ED21)*$MS21+(EG21+EJ21)*$MU21)*$MK21/2 + (EM21*$MS21+EP21*$MT21+ES21*$MU21+EV21*$MV21)*$MK21,"-"),"-")</f>
        <v>-</v>
      </c>
      <c r="OD21" s="110" t="str">
        <f>IF($A21&lt;=①基本情報と建物情報の入力!$G$20, IF(①基本情報と建物情報の入力!$H43&gt;=3, ((EB21+EE21)*$MS21+(EH21+EK21)*$MU21)*$MK21/2 + (EN21*$MS21+EQ21*$MT21+ET21*$MU21+EW21*$MV21)*$MK21,"-"),"-")</f>
        <v>-</v>
      </c>
      <c r="OE21" s="109" t="str">
        <f>IF($A21&lt;=①基本情報と建物情報の入力!$G$20, IF(①基本情報と建物情報の入力!$H43&gt;=1, ((EX21+FA21)*$MS21+(FD21+FG21)*$MT21+ (FJ21+FM21)*$MU21 +(FP21+FS21)*$MV21)*$ML21/2,"-"),"-")</f>
        <v>-</v>
      </c>
      <c r="OF21" s="108" t="str">
        <f>IF($A21&lt;=①基本情報と建物情報の入力!$G$20, IF(①基本情報と建物情報の入力!$H43&gt;=2, ((EY21+FB21)*$MS21+(FE21+FH21)*$MT21+ (FK21+FN21)*$MU21 +(FQ21+FT21)*$MV21)*$ML21/2,"-"),"-")</f>
        <v>-</v>
      </c>
      <c r="OG21" s="110" t="str">
        <f>IF($A21&lt;=①基本情報と建物情報の入力!$G$20, IF(①基本情報と建物情報の入力!$H43&gt;=3, ((EZ21+FC21)*$MS21+(FF21+FI21)*$MT21+ (FL21+FO21)*$MU21 +(FR21+FU21)*$MV21)*$ML21/2,"-"),"-")</f>
        <v>-</v>
      </c>
      <c r="OH21" s="108" t="str">
        <f>IF($A21&lt;=①基本情報と建物情報の入力!$G$20, IF(①基本情報と建物情報の入力!$H43&gt;=1, (FV21*$MS21/2+FY21*$MT21/2+GB21*$MU21/2+GE21*$MV21/2)*$MM21,"-"),"-")</f>
        <v>-</v>
      </c>
      <c r="OI21" s="108" t="str">
        <f>IF($A21&lt;=①基本情報と建物情報の入力!$G$20, IF(①基本情報と建物情報の入力!$H43&gt;=2, (FW21*$MS21/2+FZ21*$MT21/2+GC21*$MU21/2+GF21*$MV21/2)*$MM21,"-"),"-")</f>
        <v>-</v>
      </c>
      <c r="OJ21" s="108" t="str">
        <f>IF($A21&lt;=①基本情報と建物情報の入力!$G$20, IF(①基本情報と建物情報の入力!$H43&gt;=3, (FX21*$MS21/2+GA21*$MT21/2+GD21*$MU21/2+GG21*$MV21/2)*$MM21,"-"),"-")</f>
        <v>-</v>
      </c>
      <c r="OK21" s="109" t="str">
        <f>IF($A21&lt;=①基本情報と建物情報の入力!$G$20, IF(①基本情報と建物情報の入力!$H43&gt;=1, (GH21*($MS21+$MX21)/2+GK21*($MT21+$MX21)/2+GN21*($MU21+$MX21)/2+GQ21*($MV21+$MX21)/2)*$MN21,"-"),"-")</f>
        <v>-</v>
      </c>
      <c r="OL21" s="108" t="str">
        <f>IF($A21&lt;=①基本情報と建物情報の入力!$G$20, IF(①基本情報と建物情報の入力!$H43&gt;=2, (GI21*($MS21+$MX21)/2+GL21*($MT21+$MX21)/2+GO21*($MU21+$MX21)/2+GR21*($MV21+$MX21)/2)*$MN21,"-"),"-")</f>
        <v>-</v>
      </c>
      <c r="OM21" s="110" t="str">
        <f>IF($A21&lt;=①基本情報と建物情報の入力!$G$20, IF(①基本情報と建物情報の入力!$H43&gt;=3, (GJ21*($MS21+$MX21)/2+GM21*($MT21+$MX21)/2+GP21*($MU21+$MX21)/2+GS21*($MV21+$MX21)/2)*$MN21,"-"),"-")</f>
        <v>-</v>
      </c>
      <c r="ON21" s="109" t="str">
        <f>IF($A21&lt;=①基本情報と建物情報の入力!$G$20, IF(①基本情報と建物情報の入力!$H43&gt;=1, (GT21+GW21)*($MS21+$MX21)/2*$MO21/2,"-"),"-")</f>
        <v>-</v>
      </c>
      <c r="OO21" s="108" t="str">
        <f>IF($A21&lt;=①基本情報と建物情報の入力!$G$20, IF(①基本情報と建物情報の入力!$H43&gt;=2, (GU21+GX21)*($MS21+$MX21)/2*$MO21/2,"-"),"-")</f>
        <v>-</v>
      </c>
      <c r="OP21" s="110" t="str">
        <f>IF($A21&lt;=①基本情報と建物情報の入力!$G$20, IF(①基本情報と建物情報の入力!$H43&gt;=3, (GV21+GY21)*($MS21+$MX21)/2*$MO21/2,"-"),"-")</f>
        <v>-</v>
      </c>
      <c r="OQ21" s="109" t="str">
        <f>IF($A21&lt;=①基本情報と建物情報の入力!$G$20, IF(①基本情報と建物情報の入力!$H43&gt;=1, (HL21+HO21)*$MX21*$MQ21/2 + (HR21+HU21)*$MX21*$MQ21,"-"),"-")</f>
        <v>-</v>
      </c>
      <c r="OR21" s="108" t="str">
        <f>IF($A21&lt;=①基本情報と建物情報の入力!$G$20, IF(①基本情報と建物情報の入力!$H43&gt;=2, (HM21+HP21)*$MX21*$MQ21/2 + (HS21+HV21)*$MX21*$MQ21,"-"),"-")</f>
        <v>-</v>
      </c>
      <c r="OS21" s="110" t="str">
        <f>IF($A21&lt;=①基本情報と建物情報の入力!$G$20, IF(①基本情報と建物情報の入力!$H43&gt;=3, (HN21+HQ21)*$MX21*$MQ21/2 + (HT21+HW21)*$MX21*$MQ21,"-"),"-")</f>
        <v>-</v>
      </c>
      <c r="OT21" s="108" t="str">
        <f>IF($A21&lt;=①基本情報と建物情報の入力!$G$20, IF(①基本情報と建物情報の入力!$H43&gt;=1, SUM(MZ21,NC21,NF21,NI21,NL21)+SUM(NP21,NS21,NV21,NY21,OB21,OE21,OH21,OK21,ON21,OQ21), "-"), "-")</f>
        <v>-</v>
      </c>
      <c r="OU21" s="108" t="str">
        <f>IF($A21&lt;=①基本情報と建物情報の入力!$G$20, IF(①基本情報と建物情報の入力!$H43&gt;=2, SUM(NA21,ND21,NG21,NJ21,NM21)+SUM(NQ21,NT21,NW21,NZ21,OC21,OF21,OI21,OL21,OO21,OR21), "-"), "-")</f>
        <v>-</v>
      </c>
      <c r="OV21" s="108" t="str">
        <f>IF($A21&lt;=①基本情報と建物情報の入力!$G$20, IF(①基本情報と建物情報の入力!$H43&gt;=3, SUM(NB21,NE21,NH21,NK21,NN21)+SUM(NR21,NU21,NX21,OA21,OD21,OG21,OJ21,OM21,OP21,OS21), "-"), "-")</f>
        <v>-</v>
      </c>
      <c r="OW21" s="113" t="str">
        <f>IF($A21&lt;=①基本情報と建物情報の入力!$G$20, IF(①基本情報と建物情報の入力!$H43&gt;=1, ROUNDUP(OT21/HY21*100, 1),"-"),"-")</f>
        <v>-</v>
      </c>
      <c r="OX21" s="114" t="str">
        <f>IF($A21&lt;=①基本情報と建物情報の入力!$G$20, IF(①基本情報と建物情報の入力!$H43&gt;=2, ROUNDUP(OU21/HZ21*100, 1),"-"),"-")</f>
        <v>-</v>
      </c>
      <c r="OY21" s="114" t="str">
        <f>IF($A21&lt;=①基本情報と建物情報の入力!$G$20, IF(①基本情報と建物情報の入力!$H43&gt;=3, ROUNDUP(OV21/IA21*100, 1),"-"),"-")</f>
        <v>-</v>
      </c>
      <c r="OZ21" s="111"/>
      <c r="PA21" s="225" t="str">
        <f>IF($A21&lt;=①基本情報と建物情報の入力!$G$20, 0.93,"-")</f>
        <v>-</v>
      </c>
      <c r="PB21" s="226" t="str">
        <f>IF($A21&lt;=①基本情報と建物情報の入力!$G$20, IF(①基本情報と建物情報の入力!$H43&gt;=1, ①基本情報と建物情報の入力!$H$69,"-"),"-")</f>
        <v>-</v>
      </c>
      <c r="PC21" s="220" t="str">
        <f>IF($A21&lt;=①基本情報と建物情報の入力!$G$20, 0.034*1*IC21, "-")</f>
        <v>-</v>
      </c>
      <c r="PD21" s="220" t="str">
        <f>IF($A21&lt;=①基本情報と建物情報の入力!$G$20, 0.034*1*IH21, "-")</f>
        <v>-</v>
      </c>
      <c r="PE21" s="220" t="str">
        <f>IF($A21&lt;=①基本情報と建物情報の入力!$G$20, IF(①基本情報と建物情報の入力!$H43&gt;=1, $PA21*$PB21,"-"),"-")</f>
        <v>-</v>
      </c>
      <c r="PF21" s="220" t="str">
        <f>IF($A21&lt;=①基本情報と建物情報の入力!$G$20, IF(①基本情報と建物情報の入力!$H43&gt;=1, $PA21*$PB21,"-"),"-")</f>
        <v>-</v>
      </c>
      <c r="PG21" s="220" t="str">
        <f>IF($A21&lt;=①基本情報と建物情報の入力!$G$20, IF(①基本情報と建物情報の入力!$H43&gt;=1, $PA21*$PB21,"-"),"-")</f>
        <v>-</v>
      </c>
      <c r="PH21" s="220" t="str">
        <f>IF($A21&lt;=①基本情報と建物情報の入力!$G$20, IF(①基本情報と建物情報の入力!$H43&gt;=1, $PA21*$PB21,"-"),"-")</f>
        <v>-</v>
      </c>
      <c r="PI21" s="220" t="str">
        <f>IF($A21&lt;=①基本情報と建物情報の入力!$G$20, 0.034*1*IK21, "-")</f>
        <v>-</v>
      </c>
      <c r="PJ21" s="220" t="str">
        <f>IF($A21&lt;=①基本情報と建物情報の入力!$G$20, 0.034*1*IE21, "-")</f>
        <v>-</v>
      </c>
      <c r="PK21" s="111"/>
      <c r="PL21" s="220" t="str">
        <f>IF($A21&lt;=①基本情報と建物情報の入力!$G$20, 0.034*1*IM21, "-")</f>
        <v>-</v>
      </c>
      <c r="PM21" s="220" t="str">
        <f>IF($A21&lt;=①基本情報と建物情報の入力!$G$20, 0.034*1*IN21, "-")</f>
        <v>-</v>
      </c>
      <c r="PN21" s="220" t="str">
        <f>IF($A21&lt;=①基本情報と建物情報の入力!$G$20, 0.034*1*IO21, "-")</f>
        <v>-</v>
      </c>
      <c r="PO21" s="220" t="str">
        <f>IF($A21&lt;=①基本情報と建物情報の入力!$G$20, 0.034*1*IP21, "-")</f>
        <v>-</v>
      </c>
      <c r="PP21" s="220" t="str">
        <f>IF($A21&lt;=①基本情報と建物情報の入力!$G$20, 0.034*1*IQ21, "-")</f>
        <v>-</v>
      </c>
      <c r="PQ21" s="220" t="str">
        <f>IF($A21&lt;=①基本情報と建物情報の入力!$G$20, 0.034*1*IR21, "-")</f>
        <v>-</v>
      </c>
      <c r="PR21" s="220" t="str">
        <f>IF($A21&lt;=①基本情報と建物情報の入力!$G$20, 0.034*1*IS21, "-")</f>
        <v>-</v>
      </c>
      <c r="PS21" s="220" t="str">
        <f>IF($A21&lt;=①基本情報と建物情報の入力!$G$20, 0.034*1*IT21, "-")</f>
        <v>-</v>
      </c>
      <c r="PT21" s="220" t="str">
        <f>IF($A21&lt;=①基本情報と建物情報の入力!$G$20, 0.034*1*IU21, "-")</f>
        <v>-</v>
      </c>
      <c r="PU21" s="220" t="str">
        <f>IF($A21&lt;=①基本情報と建物情報の入力!$G$20, 0.034*1*IV21, "-")</f>
        <v>-</v>
      </c>
      <c r="PV21" s="220" t="str">
        <f>IF($A21&lt;=①基本情報と建物情報の入力!$G$20, 0.034*1*IW21, "-")</f>
        <v>-</v>
      </c>
      <c r="PW21" s="111"/>
      <c r="PX21" s="115" t="str">
        <f>IF($A21&lt;=①基本情報と建物情報の入力!$G$20, INDEX(方位係数!$B$21:$I$30, MATCH(PX$4, 方位係数!$A$21:$A$30,0), MATCH(①基本情報と建物情報の入力!$G$13, 方位係数!$B$20:$I$20,0)),"-")</f>
        <v>-</v>
      </c>
      <c r="PY21" s="112" t="str">
        <f>IF($A21&lt;=①基本情報と建物情報の入力!$G$20, INDEX(方位係数!$B$21:$I$30, MATCH(PY$4, 方位係数!$A$21:$A$30,0), MATCH(①基本情報と建物情報の入力!$G$13, 方位係数!$B$20:$I$20,0)),"-")</f>
        <v>-</v>
      </c>
      <c r="PZ21" s="112" t="str">
        <f>IF($A21&lt;=①基本情報と建物情報の入力!$G$20, INDEX(方位係数!$B$21:$I$30, MATCH(PZ$4, 方位係数!$A$21:$A$30,0), MATCH(①基本情報と建物情報の入力!$G$13, 方位係数!$B$20:$I$20,0)),"-")</f>
        <v>-</v>
      </c>
      <c r="QA21" s="112" t="str">
        <f>IF($A21&lt;=①基本情報と建物情報の入力!$G$20, INDEX(方位係数!$B$21:$I$30, MATCH(QA$4, 方位係数!$A$21:$A$30,0), MATCH(①基本情報と建物情報の入力!$G$13, 方位係数!$B$20:$I$20,0)),"-")</f>
        <v>-</v>
      </c>
      <c r="QB21" s="112" t="str">
        <f>IF($A21&lt;=①基本情報と建物情報の入力!$G$20, INDEX(方位係数!$B$21:$I$30, MATCH(QB$4, 方位係数!$A$21:$A$30,0), MATCH(①基本情報と建物情報の入力!$G$13, 方位係数!$B$20:$I$20,0)),"-")</f>
        <v>-</v>
      </c>
      <c r="QC21" s="112" t="str">
        <f>IF($A21&lt;=①基本情報と建物情報の入力!$G$20, INDEX(方位係数!$B$21:$I$30, MATCH(QC$4, 方位係数!$A$21:$A$30,0), MATCH(①基本情報と建物情報の入力!$G$13, 方位係数!$B$20:$I$20,0)),"-")</f>
        <v>-</v>
      </c>
      <c r="QD21" s="111"/>
      <c r="QE21" s="225" t="str">
        <f>IF($A21&lt;=①基本情報と建物情報の入力!$G$20, IF(①基本情報と建物情報の入力!$H43&gt;=1, W21*$QB21*$PC21,"-"),"-")</f>
        <v>-</v>
      </c>
      <c r="QF21" s="220" t="str">
        <f>IF($A21&lt;=①基本情報と建物情報の入力!$G$20, IF(①基本情報と建物情報の入力!$H43&gt;=2, X21*$QB21*$PC21,"-"),"-")</f>
        <v>-</v>
      </c>
      <c r="QG21" s="220" t="str">
        <f>IF($A21&lt;=①基本情報と建物情報の入力!$G$20, IF(①基本情報と建物情報の入力!$H43&gt;=3, Y21*$QB21*$PC21,"-"),"-")</f>
        <v>-</v>
      </c>
      <c r="QH21" s="225" t="str">
        <f>IF($A21&lt;=①基本情報と建物情報の入力!$G$20, IF(①基本情報と建物情報の入力!$H43&gt;=1, (BB21*$PX21+BE21*$PY21+BH21*$PZ21+BK21*$QA21)*$PD21,"-"),"-")</f>
        <v>-</v>
      </c>
      <c r="QI21" s="220" t="str">
        <f>IF($A21&lt;=①基本情報と建物情報の入力!$G$20, IF(①基本情報と建物情報の入力!$H43&gt;=2, (BC21*$PX21+BF21*$PY21+BI21*$PZ21+BL21*$QA21)*$PD21,"-"),"-")</f>
        <v>-</v>
      </c>
      <c r="QJ21" s="226" t="str">
        <f>IF($A21&lt;=①基本情報と建物情報の入力!$G$20, IF(①基本情報と建物情報の入力!$H43&gt;=3, (BD21*$PX21+BG21*$PY21+BJ21*$PZ21+BM21*$QA21)*$PD21,"-"),"-")</f>
        <v>-</v>
      </c>
      <c r="QK21" s="225" t="str">
        <f>IF($A21&lt;=①基本情報と建物情報の入力!$G$20, IF(①基本情報と建物情報の入力!$H43&gt;=1, AD21*$PX21*$PE21+AG21*$PY21*$PF21+AJ21*$PZ21*$PG21+AM21*$QA21*$PH21,"-"),"-")</f>
        <v>-</v>
      </c>
      <c r="QL21" s="220" t="str">
        <f>IF($A21&lt;=①基本情報と建物情報の入力!$G$20, IF(①基本情報と建物情報の入力!$H43&gt;=2, AE21*$PX21*$PE21+AH21*$PY21*$PF21+AK21*$PZ21*$PG21+AN21*$QA21*$PH21,"-"),"-")</f>
        <v>-</v>
      </c>
      <c r="QM21" s="226" t="str">
        <f>IF($A21&lt;=①基本情報と建物情報の入力!$G$20, IF(①基本情報と建物情報の入力!$H43&gt;=3, AF21*$PX21*$PE21+AI21*$PY21*$PF21+AL21*$PZ21*$PG21+AO21*$QA21*$PH21,"-"),"-")</f>
        <v>-</v>
      </c>
      <c r="QN21" s="225" t="str">
        <f>IF($A21&lt;=①基本情報と建物情報の入力!$G$20, IF(①基本情報と建物情報の入力!$H43&gt;=1, (AP21*PX21+AS21*PY21+AV21*PZ21+AY21*$QA21)*$PI21,"-"),"-")</f>
        <v>-</v>
      </c>
      <c r="QO21" s="220" t="str">
        <f>IF($A21&lt;=①基本情報と建物情報の入力!$G$20, IF(①基本情報と建物情報の入力!$H43&gt;=2, (AQ21*PX21+AT21*PY21+AW21*PZ21+AZ21*$QA21)*$PI21,"-"),"-")</f>
        <v>-</v>
      </c>
      <c r="QP21" s="226" t="str">
        <f>IF($A21&lt;=①基本情報と建物情報の入力!$G$20, IF(①基本情報と建物情報の入力!$H43&gt;=3, (AR21*PX21+AU21*PY21+AX21*PZ21+BA21*$QA21)*$PI21,"-"),"-")</f>
        <v>-</v>
      </c>
      <c r="QQ21" s="225" t="str">
        <f>IF($A21&lt;=①基本情報と建物情報の入力!$G$20, IF(①基本情報と建物情報の入力!$H43&gt;=1, Z21*$QC21*$PJ21,"-"),"-")</f>
        <v>-</v>
      </c>
      <c r="QR21" s="220" t="str">
        <f>IF($A21&lt;=①基本情報と建物情報の入力!$G$20, IF(①基本情報と建物情報の入力!$H43&gt;=2, AA21*$QC21*$PJ21,"-"),"-")</f>
        <v>-</v>
      </c>
      <c r="QS21" s="226" t="str">
        <f>IF($A21&lt;=①基本情報と建物情報の入力!$G$20, IF(①基本情報と建物情報の入力!$H43&gt;=3, AB21*$QC21*$PJ21,"-"),"-")</f>
        <v>-</v>
      </c>
      <c r="QT21" s="111"/>
      <c r="QU21" s="225" t="str">
        <f>IF($A21&lt;=①基本情報と建物情報の入力!$G$20, IF(①基本情報と建物情報の入力!$H43&gt;=1, (CJ21*($QB21+$PX21)/2+CM21*($QB21+$PY21)/2+CP21*($QB21+$PZ21)/2+CS21*($QB21+$QA21)/2)*$PL21,"-"),"-")</f>
        <v>-</v>
      </c>
      <c r="QV21" s="220" t="str">
        <f>IF($A21&lt;=①基本情報と建物情報の入力!$G$20, IF(①基本情報と建物情報の入力!$H43&gt;=2, (CK21*($QB21+$PX21)/2+CN21*($QB21+$PY21)/2+CQ21*($QB21+$PZ21)/2+CT21*($QB21+$QA21)/2)*$PL21,"-"),"-")</f>
        <v>-</v>
      </c>
      <c r="QW21" s="226" t="str">
        <f>IF($A21&lt;=①基本情報と建物情報の入力!$G$20, IF(①基本情報と建物情報の入力!$H43&gt;=3, (CL21*($QB21+$PX21)/2+CO21*($QB21+$PY21)/2+CR21*($QB21+$PZ21)/2+CU21*($QB21+$QA21)/2)*$PL21,"-"),"-")</f>
        <v>-</v>
      </c>
      <c r="QX21" s="225" t="str">
        <f>IF($A21&lt;=①基本情報と建物情報の入力!$G$20, IF(①基本情報と建物情報の入力!$H43&gt;=1, (CV21*($QB21+$PX21)/2+CY21*($QB21+$PX21)/2)*$PM21/2,"-"),"-")</f>
        <v>-</v>
      </c>
      <c r="QY21" s="220" t="str">
        <f>IF($A21&lt;=①基本情報と建物情報の入力!$G$20, IF(①基本情報と建物情報の入力!$H43&gt;=2, (CW21*($QB21+$PX21)/2+CZ21*($QB21+$PX21)/2)*$PM21/2,"-"),"-")</f>
        <v>-</v>
      </c>
      <c r="QZ21" s="226" t="str">
        <f>IF($A21&lt;=①基本情報と建物情報の入力!$G$20, IF(①基本情報と建物情報の入力!$H43&gt;=3, (CX21*($QB21+$PX21)/2+DA21*($QB21+$PX21)/2)*$PM21/2,"-"),"-")</f>
        <v>-</v>
      </c>
      <c r="RA21" s="225" t="str">
        <f>IF($A21&lt;=①基本情報と建物情報の入力!$G$20, IF(①基本情報と建物情報の入力!$H43&gt;=1, (DB21+DE21)*$QB21*$PN21/2 + (DH21+DK21)*$QB21*$PN21,"-"),"-")</f>
        <v>-</v>
      </c>
      <c r="RB21" s="220" t="str">
        <f>IF($A21&lt;=①基本情報と建物情報の入力!$G$20, IF(①基本情報と建物情報の入力!$H43&gt;=2, (DC21+DF21)*$QB21*$PN21/2 + (DI21+DL21)*$QB21*$PN21,"-"),"-")</f>
        <v>-</v>
      </c>
      <c r="RC21" s="226" t="str">
        <f>IF($A21&lt;=①基本情報と建物情報の入力!$G$20, IF(①基本情報と建物情報の入力!$H43&gt;=3, (DD21+DG21)*$QB21*$PN21/2 + (DJ21+DM21)*$QB21*$PN21,"-"),"-")</f>
        <v>-</v>
      </c>
      <c r="RD21" s="225" t="str">
        <f>IF($A21&lt;=①基本情報と建物情報の入力!$G$20, IF(①基本情報と建物情報の入力!$H43&gt;=1, (DN21*($PX21+$PY21)/2 +DW21*($QA21+$PX21)/2 + DQ21*($PY21+$PZ21)/2 + DT21*($PZ21+$QA21)/2)*$PO21,"-"),"-")</f>
        <v>-</v>
      </c>
      <c r="RE21" s="220" t="str">
        <f>IF($A21&lt;=①基本情報と建物情報の入力!$G$20, IF(①基本情報と建物情報の入力!$H43&gt;=2, (DO21*($PX21+$PY21)/2 +DX21*($QA21+$PX21)/2 + DR21*($PY21+$PZ21)/2 + DU21*($PZ21+$QA21)/2)*$PO21,"-"),"-")</f>
        <v>-</v>
      </c>
      <c r="RF21" s="226" t="str">
        <f>IF($A21&lt;=①基本情報と建物情報の入力!$G$20, IF(①基本情報と建物情報の入力!$H43&gt;=3, (DP21*($PX21+$PY21)/2 +DY21*($QA21+$PX21)/2 + DS21*($PY21+$PZ21)/2 + DV21*($PZ21+$QA21)/2)*$PO21,"-"),"-")</f>
        <v>-</v>
      </c>
      <c r="RG21" s="225" t="str">
        <f>IF($A21&lt;=①基本情報と建物情報の入力!$G$20, IF(①基本情報と建物情報の入力!$H43&gt;=1, ((DZ21+EC21)*$PX21+(EF21+EI21)*$PZ21)*$PP21/2 + (EL21*$PX21+EO21*$PY21+ER21*$PZ21+EU21*$QA21)*$PP21,"-"),"-")</f>
        <v>-</v>
      </c>
      <c r="RH21" s="220" t="str">
        <f>IF($A21&lt;=①基本情報と建物情報の入力!$G$20, IF(①基本情報と建物情報の入力!$H43&gt;=2, ((EA21+ED21)*$PX21+(EG21+EJ21)*$PZ21)*$PP21/2 + (EM21*$PX21+EP21*$PY21+ES21*$PZ21+EV21*$QA21)*$PP21,"-"),"-")</f>
        <v>-</v>
      </c>
      <c r="RI21" s="226" t="str">
        <f>IF($A21&lt;=①基本情報と建物情報の入力!$G$20, IF(①基本情報と建物情報の入力!$H43&gt;=3, ((EB21+EE21)*$PX21+(EH21+EK21)*$PZ21)*$PP21/2 + (EN21*$PX21+EQ21*$PY21+ET21*$PZ21+EW21*$QA21)*$PP21,"-"),"-")</f>
        <v>-</v>
      </c>
      <c r="RJ21" s="225" t="str">
        <f>IF($A21&lt;=①基本情報と建物情報の入力!$G$20, IF(①基本情報と建物情報の入力!$H43&gt;=1, ((EX21+FA21)*$PX21+(FD21+FG21)*$PY21+ (FJ21+FM21)*$PZ21 +(FP21+FS21)*$QA21)*$PQ21/2,"-"),"-")</f>
        <v>-</v>
      </c>
      <c r="RK21" s="220" t="str">
        <f>IF($A21&lt;=①基本情報と建物情報の入力!$G$20, IF(①基本情報と建物情報の入力!$H43&gt;=2, ((EY21+FB21)*$PX21+(FE21+FH21)*$PY21+ (FK21+FN21)*$PZ21 +(FQ21+FT21)*$QA21)*$PQ21/2,"-"),"-")</f>
        <v>-</v>
      </c>
      <c r="RL21" s="226" t="str">
        <f>IF($A21&lt;=①基本情報と建物情報の入力!$G$20, IF(①基本情報と建物情報の入力!$H43&gt;=3, ((EZ21+FC21)*$PX21+(FF21+FI21)*$PY21+ (FL21+FO21)*$PZ21 +(FR21+FU21)*$QA21)*$PQ21/2,"-"),"-")</f>
        <v>-</v>
      </c>
      <c r="RM21" s="225" t="str">
        <f>IF($A21&lt;=①基本情報と建物情報の入力!$G$20, IF(①基本情報と建物情報の入力!$H43&gt;=1, (FV21*$PX21/2+FY21*$PY21/2+GB21*$PZ21/2+GE21*$QA21/2)*$PR21,"-"),"-")</f>
        <v>-</v>
      </c>
      <c r="RN21" s="220" t="str">
        <f>IF($A21&lt;=①基本情報と建物情報の入力!$G$20, IF(①基本情報と建物情報の入力!$H43&gt;=2, (FW21*$PX21/2+FZ21*$PY21/2+GC21*$PZ21/2+GF21*$QA21/2)*$PR21,"-"),"-")</f>
        <v>-</v>
      </c>
      <c r="RO21" s="226" t="str">
        <f>IF($A21&lt;=①基本情報と建物情報の入力!$G$20, IF(①基本情報と建物情報の入力!$H43&gt;=3, (FX21*$PX21/2+GA21*$PY21/2+GD21*$PZ21/2+GG21*$QA21/2)*$PR21,"-"),"-")</f>
        <v>-</v>
      </c>
      <c r="RP21" s="225" t="str">
        <f>IF($A21&lt;=①基本情報と建物情報の入力!$G$20, IF(①基本情報と建物情報の入力!$H43&gt;=1, (GH21*($PX21+$QC21)/2+GK21*($PY21+$QC21)/2+GN21*($PZ21+$QC21)/2+GQ21*($QA21+$QC21)/2)*$PS21,"-"),"-")</f>
        <v>-</v>
      </c>
      <c r="RQ21" s="220" t="str">
        <f>IF($A21&lt;=①基本情報と建物情報の入力!$G$20, IF(①基本情報と建物情報の入力!$H43&gt;=2, (GI21*($PX21+$QC21)/2+GL21*($PY21+$QC21)/2+GO21*($PZ21+$QC21)/2+GR21*($QA21+$QC21)/2)*$PS21,"-"),"-")</f>
        <v>-</v>
      </c>
      <c r="RR21" s="226" t="str">
        <f>IF($A21&lt;=①基本情報と建物情報の入力!$G$20, IF(①基本情報と建物情報の入力!$H43&gt;=3, (GJ21*($PX21+$QC21)/2+GM21*($PY21+$QC21)/2+GP21*($PZ21+$QC21)/2+GS21*($QA21+$QC21)/2)*$PS21,"-"),"-")</f>
        <v>-</v>
      </c>
      <c r="RS21" s="225" t="str">
        <f>IF($A21&lt;=①基本情報と建物情報の入力!$G$20, IF(①基本情報と建物情報の入力!$H43&gt;=1, (GT21+GW21)*($PX21+$QC21)/2*$PT21/2,"-"),"-")</f>
        <v>-</v>
      </c>
      <c r="RT21" s="220" t="str">
        <f>IF($A21&lt;=①基本情報と建物情報の入力!$G$20, IF(①基本情報と建物情報の入力!$H43&gt;=2, (GU21+GX21)*($PX21+$QC21)/2*$PT21/2,"-"),"-")</f>
        <v>-</v>
      </c>
      <c r="RU21" s="226" t="str">
        <f>IF($A21&lt;=①基本情報と建物情報の入力!$G$20, IF(①基本情報と建物情報の入力!$H43&gt;=3, (GV21+GY21)*($PX21+$QC21)/2*$PT21/2,"-"),"-")</f>
        <v>-</v>
      </c>
      <c r="RV21" s="225" t="str">
        <f>IF($A21&lt;=①基本情報と建物情報の入力!$G$20, IF(①基本情報と建物情報の入力!$H43&gt;=1, (HL21+HO21)*$QC21*$PV21/2 + (HR21+HU21)*$QC21*$PV21,"-"),"-")</f>
        <v>-</v>
      </c>
      <c r="RW21" s="220" t="str">
        <f>IF($A21&lt;=①基本情報と建物情報の入力!$G$20, IF(①基本情報と建物情報の入力!$H43&gt;=2, (HM21+HP21)*$QC21*$PV21/2 + (HS21+HV21)*$QC21*$PV21,"-"),"-")</f>
        <v>-</v>
      </c>
      <c r="RX21" s="226" t="str">
        <f>IF($A21&lt;=①基本情報と建物情報の入力!$G$20, IF(①基本情報と建物情報の入力!$H43&gt;=3, (HN21+HQ21)*$QC21*$PV21/2 + (HT21+HW21)*$QC21*$PV21,"-"),"-")</f>
        <v>-</v>
      </c>
      <c r="RY21" s="108" t="str">
        <f>IF($A21&lt;=①基本情報と建物情報の入力!$G$20, IF(①基本情報と建物情報の入力!$H43&gt;=1, SUM(QE21,QH21,QK21,QN21,QQ21)+SUM(QU21,QX21,RA21,RD21,RG21,RJ21,RM21,RP21,RS21,RV21), "-"), "-")</f>
        <v>-</v>
      </c>
      <c r="RZ21" s="108" t="str">
        <f>IF($A21&lt;=①基本情報と建物情報の入力!$G$20, IF(①基本情報と建物情報の入力!$H43&gt;=2, SUM(QF21,QI21,QL21,QO21,QR21)+SUM(QV21,QY21,RB21,RE21,RH21,RK21,RN21,RQ21,RT21,RW21), "-"), "-")</f>
        <v>-</v>
      </c>
      <c r="SA21" s="108" t="str">
        <f>IF($A21&lt;=①基本情報と建物情報の入力!$G$20, IF(①基本情報と建物情報の入力!$H43&gt;=3, SUM(QG21,QJ21,QM21,QP21,QS21)+SUM(QW21,QZ21,RC21,RF21,RI21,RL21,RO21,RR21,RU21,RX21), "-"), "-")</f>
        <v>-</v>
      </c>
      <c r="SB21" s="113" t="str">
        <f>IF($A21&lt;=①基本情報と建物情報の入力!$G$20, IF(①基本情報と建物情報の入力!$H43&gt;=1, ROUNDUP(RY21/HY21*100,1),"-"),"-")</f>
        <v>-</v>
      </c>
      <c r="SC21" s="114" t="str">
        <f>IF($A21&lt;=①基本情報と建物情報の入力!$G$20, IF(①基本情報と建物情報の入力!$H43&gt;=2,ROUNDUP(RZ21/HZ21*100,1),"-"),"-")</f>
        <v>-</v>
      </c>
      <c r="SD21" s="116" t="str">
        <f>IF($A21&lt;=①基本情報と建物情報の入力!$G$20, IF(①基本情報と建物情報の入力!$H43&gt;=3, ROUNDUP(SA21/IA21*100,1),"-"),"-")</f>
        <v>-</v>
      </c>
      <c r="SE21" s="111"/>
      <c r="SF21" s="135" t="str">
        <f>IF($A21&lt;=①基本情報と建物情報の入力!$G$20, IF(①基本情報と建物情報の入力!$H43&gt;=1, 1,"-"), "-")</f>
        <v>-</v>
      </c>
      <c r="SG21" s="136" t="str">
        <f>IF($A21&lt;=①基本情報と建物情報の入力!$G$20, IF(①基本情報と建物情報の入力!$H43&gt;=2, 1,"-"), "-")</f>
        <v>-</v>
      </c>
      <c r="SH21" s="137" t="str">
        <f>IF($A21&lt;=①基本情報と建物情報の入力!$G$20, IF(①基本情報と建物情報の入力!$H43&gt;=3, ①基本情報と建物情報の入力!$H43-2,"-"), "-")</f>
        <v>-</v>
      </c>
      <c r="SI21" s="109" t="str">
        <f>IF($A21&lt;=①基本情報と建物情報の入力!$G$20, IF(①基本情報と建物情報の入力!$H43&gt;=1, HY21*SF21, "-"),"-")</f>
        <v>-</v>
      </c>
      <c r="SJ21" s="108" t="str">
        <f>IF($A21&lt;=①基本情報と建物情報の入力!$G$20, IF(①基本情報と建物情報の入力!$H43&gt;=2, HZ21*SG21, "-"),"-")</f>
        <v>-</v>
      </c>
      <c r="SK21" s="110" t="str">
        <f>IF($A21&lt;=①基本情報と建物情報の入力!$G$20, IF(①基本情報と建物情報の入力!$H43&gt;=3, IA21*SH21, "-"),"-")</f>
        <v>-</v>
      </c>
      <c r="SL21" s="109" t="str">
        <f>IF($A21&lt;=①基本情報と建物情報の入力!$G$20, IF(①基本情報と建物情報の入力!$H43&gt;=1,  LN21*SF21, "-"),"-")</f>
        <v>-</v>
      </c>
      <c r="SM21" s="108" t="str">
        <f>IF($A21&lt;=①基本情報と建物情報の入力!$G$20, IF(①基本情報と建物情報の入力!$H43&gt;=2,  LO21*SG21, "-"),"-")</f>
        <v>-</v>
      </c>
      <c r="SN21" s="110" t="str">
        <f>IF($A21&lt;=①基本情報と建物情報の入力!$G$20, IF(①基本情報と建物情報の入力!$H43&gt;=3,  LP21*SH21, "-"),"-")</f>
        <v>-</v>
      </c>
      <c r="SO21" s="109" t="str">
        <f>IF($A21&lt;=①基本情報と建物情報の入力!$G$20, IF(①基本情報と建物情報の入力!$H43&gt;=1,  RY21*SF21, "-"),"-")</f>
        <v>-</v>
      </c>
      <c r="SP21" s="108" t="str">
        <f>IF($A21&lt;=①基本情報と建物情報の入力!$G$20, IF(①基本情報と建物情報の入力!$H43&gt;=2,  RZ21*SG21, "-"),"-")</f>
        <v>-</v>
      </c>
      <c r="SQ21" s="110" t="str">
        <f>IF($A21&lt;=①基本情報と建物情報の入力!$G$20, IF(①基本情報と建物情報の入力!$H43&gt;=3,  SA21*SH21, "-"),"-")</f>
        <v>-</v>
      </c>
      <c r="SR21" s="117"/>
      <c r="SS21" s="117"/>
      <c r="ST21" s="111"/>
      <c r="SU21" s="135" t="str">
        <f>IF($A21&lt;=①基本情報と建物情報の入力!$G$20,IF(①基本情報と建物情報の入力!$H43&gt;=1,③一次エネルギー消費量の計算結果!E57-③一次エネルギー消費量の計算結果!F57,"-"),"-")</f>
        <v>-</v>
      </c>
      <c r="SV21" s="136" t="str">
        <f>IF($A21&lt;=①基本情報と建物情報の入力!$G$20,IF(①基本情報と建物情報の入力!$H43&gt;=2,③一次エネルギー消費量の計算結果!E58-③一次エネルギー消費量の計算結果!F58,"-"),"-")</f>
        <v>-</v>
      </c>
      <c r="SW21" s="137" t="str">
        <f>IF($A21&lt;=①基本情報と建物情報の入力!$G$20,IF(①基本情報と建物情報の入力!$H43&gt;=3,③一次エネルギー消費量の計算結果!E59-③一次エネルギー消費量の計算結果!F59,"-"),"-")</f>
        <v>-</v>
      </c>
      <c r="SX21" s="135" t="str">
        <f>IF($A21&lt;=①基本情報と建物情報の入力!$G$20,IF(①基本情報と建物情報の入力!$H43&gt;=1,③一次エネルギー消費量の計算結果!G57-③一次エネルギー消費量の計算結果!H57,"-"),"-")</f>
        <v>-</v>
      </c>
      <c r="SY21" s="136" t="str">
        <f>IF($A21&lt;=①基本情報と建物情報の入力!$G$20,IF(①基本情報と建物情報の入力!$H43&gt;=2,③一次エネルギー消費量の計算結果!G58-③一次エネルギー消費量の計算結果!H58,"-"),"-")</f>
        <v>-</v>
      </c>
      <c r="SZ21" s="137" t="str">
        <f>IF($A21&lt;=①基本情報と建物情報の入力!$G$20,IF(①基本情報と建物情報の入力!$H43&gt;=3,③一次エネルギー消費量の計算結果!G59-③一次エネルギー消費量の計算結果!H59,"-"),"-")</f>
        <v>-</v>
      </c>
      <c r="TA21" s="135" t="str">
        <f>IF($A21&lt;=①基本情報と建物情報の入力!$G$20, IF(①基本情報と建物情報の入力!$H43&gt;=1,SU21*SF21,"-"), "-")</f>
        <v>-</v>
      </c>
      <c r="TB21" s="136" t="str">
        <f>IF($A21&lt;=①基本情報と建物情報の入力!$G$20, IF(①基本情報と建物情報の入力!$H43&gt;=2,SV21*SG21,"-"), "-")</f>
        <v>-</v>
      </c>
      <c r="TC21" s="137" t="str">
        <f>IF($A21&lt;=①基本情報と建物情報の入力!$G$20, IF(①基本情報と建物情報の入力!$H43&gt;=3,SW21*SH21,"-"), "-")</f>
        <v>-</v>
      </c>
      <c r="TD21" s="135" t="str">
        <f>IF($A21&lt;=①基本情報と建物情報の入力!$G$20, IF(①基本情報と建物情報の入力!$H43&gt;=1,SX21*SF21,"-"), "-")</f>
        <v>-</v>
      </c>
      <c r="TE21" s="136" t="str">
        <f>IF($A21&lt;=①基本情報と建物情報の入力!$G$20, IF(①基本情報と建物情報の入力!$H43&gt;=2,SY21*SG21,"-"), "-")</f>
        <v>-</v>
      </c>
      <c r="TF21" s="136" t="str">
        <f>IF($A21&lt;=①基本情報と建物情報の入力!$G$20, IF(①基本情報と建物情報の入力!$H43&gt;=3,SZ21*SH21,"-"), "-")</f>
        <v>-</v>
      </c>
      <c r="TG21" s="117"/>
      <c r="TH21" s="117"/>
    </row>
    <row r="22" spans="1:528" s="16" customFormat="1" x14ac:dyDescent="0.45">
      <c r="A22" s="94">
        <f t="shared" si="0"/>
        <v>16</v>
      </c>
      <c r="B22" s="95" t="s">
        <v>65</v>
      </c>
      <c r="C22" s="96" t="str">
        <f>IF(A22&lt;=①基本情報と建物情報の入力!$G$20, ①基本情報と建物情報の入力!$G$19/①基本情報と建物情報の入力!$G$20, "-")</f>
        <v>-</v>
      </c>
      <c r="D22" s="96" t="str">
        <f>IF(A22&lt;=①基本情報と建物情報の入力!$G$20, IF(①基本情報と建物情報の入力!H44&gt;=1, (①基本情報と建物情報の入力!$D44+SQRT(①基本情報と建物情報の入力!$D44^2-16*①基本情報と建物情報の入力!$C44))/4, "-"), "-")</f>
        <v>-</v>
      </c>
      <c r="E22" s="96" t="str">
        <f>IF(A22&lt;=①基本情報と建物情報の入力!$G$20, IF(①基本情報と建物情報の入力!H44&gt;=1, (①基本情報と建物情報の入力!$D44-SQRT(①基本情報と建物情報の入力!$D44^2-16*①基本情報と建物情報の入力!$C44))/4, "-"), "-")</f>
        <v>-</v>
      </c>
      <c r="F22" s="96" t="str">
        <f>IF(A22&lt;=①基本情報と建物情報の入力!$G$20, IF(①基本情報と建物情報の入力!H44&gt;=1, IF(A22=①基本情報と建物情報の入力!$G$20, ①基本情報と建物情報の入力!$C44, ①基本情報と建物情報の入力!G44), "-"), "-")</f>
        <v>-</v>
      </c>
      <c r="G22" s="96" t="str">
        <f>IF(A22&lt;=①基本情報と建物情報の入力!$G$20, IF(①基本情報と建物情報の入力!H44&gt;=1, IF(A22=1, 0, ①基本情報と建物情報の入力!F44), "-"), "-")</f>
        <v>-</v>
      </c>
      <c r="H22" s="96" t="str">
        <f>IF(A22&lt;=①基本情報と建物情報の入力!$G$20, IF(①基本情報と建物情報の入力!H44&gt;=1, IF(A22=1, 0, ①基本情報と建物情報の入力!C44-G22), "-"), "-")</f>
        <v>-</v>
      </c>
      <c r="I22" s="96" t="str">
        <f>IF(A22&lt;=①基本情報と建物情報の入力!$G$20, IF(①基本情報と建物情報の入力!H44&gt;=1, IF(A22=1, ①基本情報と建物情報の入力!C44, 0), "-"), "-")</f>
        <v>-</v>
      </c>
      <c r="J22" s="97" t="str">
        <f>IF(A22&lt;=①基本情報と建物情報の入力!$G$20,IF(①基本情報と建物情報の入力!H44&gt;=1, ①基本情報と建物情報の入力!$E44*(1-(0.24/①基本情報と建物情報の入力!$H44))*0.64,"-"), "-")</f>
        <v>-</v>
      </c>
      <c r="K22" s="96" t="str">
        <f>IF(A22&lt;=①基本情報と建物情報の入力!$G$20,IF(①基本情報と建物情報の入力!H44&gt;=1,①基本情報と建物情報の入力!$E44*0.12/①基本情報と建物情報の入力!$H44,"-"), "-")</f>
        <v>-</v>
      </c>
      <c r="L22" s="96" t="str">
        <f>IF(A22&lt;=①基本情報と建物情報の入力!$G$20,IF(①基本情報と建物情報の入力!H44&gt;=1,①基本情報と建物情報の入力!$E44*(1-(0.24/①基本情報と建物情報の入力!$H44))*0.36,"-"), "-")</f>
        <v>-</v>
      </c>
      <c r="M22" s="98" t="str">
        <f>IF(A22&lt;=①基本情報と建物情報の入力!$G$20,IF(①基本情報と建物情報の入力!H44&gt;=1,①基本情報と建物情報の入力!$E44*0.12/①基本情報と建物情報の入力!$H44,"-"), "-")</f>
        <v>-</v>
      </c>
      <c r="N22" s="97" t="str">
        <f>IF(A22&lt;=①基本情報と建物情報の入力!$G$20, IF(①基本情報と建物情報の入力!H44&gt;=1,①基本情報と建物情報の入力!C44/①基本情報と建物情報の入力!H44, "-"), "-")</f>
        <v>-</v>
      </c>
      <c r="O22" s="96" t="str">
        <f>IF(A22&lt;=①基本情報と建物情報の入力!$G$20, IF(①基本情報と建物情報の入力!H44&gt;=2, ①基本情報と建物情報の入力!C44/①基本情報と建物情報の入力!H44, "-"),"-")</f>
        <v>-</v>
      </c>
      <c r="P22" s="98" t="str">
        <f>IF(A22&lt;=①基本情報と建物情報の入力!$G$20, IF(①基本情報と建物情報の入力!H44&gt;=3, ①基本情報と建物情報の入力!C44/①基本情報と建物情報の入力!H44, "-"),"-")</f>
        <v>-</v>
      </c>
      <c r="Q22" s="97" t="str">
        <f>IF($A22&lt;=①基本情報と建物情報の入力!$G$20, IF(①基本情報と建物情報の入力!$H44&gt;=1, IF(①基本情報と建物情報の入力!$I44="有り", N22*室面積の比率!$B$4, N22*室面積の比率!$B$5),"-"), "-")</f>
        <v>-</v>
      </c>
      <c r="R22" s="96" t="str">
        <f>IF($A22&lt;=①基本情報と建物情報の入力!$G$20, IF(①基本情報と建物情報の入力!$H44&gt;=2, IF(①基本情報と建物情報の入力!$I44="有り", O22*室面積の比率!$B$4, O22*室面積の比率!$B$5),"-"), "-")</f>
        <v>-</v>
      </c>
      <c r="S22" s="98" t="str">
        <f>IF($A22&lt;=①基本情報と建物情報の入力!$G$20, IF(①基本情報と建物情報の入力!$H44&gt;=3, IF(①基本情報と建物情報の入力!$I44="有り", P22*室面積の比率!$B$4, P22*室面積の比率!$B$5),"-"), "-")</f>
        <v>-</v>
      </c>
      <c r="T22" s="97" t="str">
        <f>IF($A22&lt;=①基本情報と建物情報の入力!$G$20, IF(①基本情報と建物情報の入力!$H44&gt;=1, IF(①基本情報と建物情報の入力!$I44="有り", N22*室面積の比率!$C$4, 0),"-"), "-")</f>
        <v>-</v>
      </c>
      <c r="U22" s="96" t="str">
        <f>IF($A22&lt;=①基本情報と建物情報の入力!$G$20, IF(①基本情報と建物情報の入力!$H44&gt;=2, IF(①基本情報と建物情報の入力!$I44="有り", O22*室面積の比率!$C$4, 0),"-"), "-")</f>
        <v>-</v>
      </c>
      <c r="V22" s="98" t="str">
        <f>IF($A22&lt;=①基本情報と建物情報の入力!$G$20, IF(①基本情報と建物情報の入力!$H44&gt;=3, IF(①基本情報と建物情報の入力!$I44="有り", P22*室面積の比率!$C$4, 0),"-"), "-")</f>
        <v>-</v>
      </c>
      <c r="W22" s="97" t="str">
        <f>IF(A22&lt;=①基本情報と建物情報の入力!$G$20, IF(①基本情報と建物情報の入力!H44&gt;=1, F22/①基本情報と建物情報の入力!H44, "-"),"-")</f>
        <v>-</v>
      </c>
      <c r="X22" s="96" t="str">
        <f>IF(A22&lt;=①基本情報と建物情報の入力!$G$20, IF(①基本情報と建物情報の入力!H44&gt;=2, F22/①基本情報と建物情報の入力!H44, "-"),"-")</f>
        <v>-</v>
      </c>
      <c r="Y22" s="98" t="str">
        <f>IF(A22&lt;=①基本情報と建物情報の入力!$G$20, IF(①基本情報と建物情報の入力!H44&gt;=3, F22/①基本情報と建物情報の入力!H44, "-"),"-")</f>
        <v>-</v>
      </c>
      <c r="Z22" s="97" t="str">
        <f>IF(A22&lt;=①基本情報と建物情報の入力!$G$20, IF(①基本情報と建物情報の入力!H44&gt;=1, G22/①基本情報と建物情報の入力!H44, "-"),"-")</f>
        <v>-</v>
      </c>
      <c r="AA22" s="96" t="str">
        <f>IF(A22&lt;=①基本情報と建物情報の入力!$G$20, IF(①基本情報と建物情報の入力!H44&gt;=2, G22/①基本情報と建物情報の入力!H44, "-"),"-")</f>
        <v>-</v>
      </c>
      <c r="AB22" s="98" t="str">
        <f>IF(A22&lt;=①基本情報と建物情報の入力!$G$20, IF(①基本情報と建物情報の入力!H44&gt;=3, G22/①基本情報と建物情報の入力!H44, "-"),"-")</f>
        <v>-</v>
      </c>
      <c r="AC22" s="99"/>
      <c r="AD22" s="97" t="str">
        <f>IF(A22&lt;=①基本情報と建物情報の入力!$G$20, IF(①基本情報と建物情報の入力!H44&gt;=1,J22/①基本情報と建物情報の入力!H44,"-"), "-")</f>
        <v>-</v>
      </c>
      <c r="AE22" s="96" t="str">
        <f>IF(A22&lt;=①基本情報と建物情報の入力!$G$20, IF(①基本情報と建物情報の入力!H44&gt;=2,J22/①基本情報と建物情報の入力!H44,"-"), "-")</f>
        <v>-</v>
      </c>
      <c r="AF22" s="98" t="str">
        <f>IF(A22&lt;=①基本情報と建物情報の入力!$G$20, IF(①基本情報と建物情報の入力!H44&gt;=3,J22/①基本情報と建物情報の入力!H44,"-"), "-")</f>
        <v>-</v>
      </c>
      <c r="AG22" s="97" t="str">
        <f>IF(A22&lt;=①基本情報と建物情報の入力!$G$20,IF(①基本情報と建物情報の入力!H44&gt;=1,K22,"-"), "-")</f>
        <v>-</v>
      </c>
      <c r="AH22" s="96" t="str">
        <f>IF(A22&lt;=①基本情報と建物情報の入力!$G$20,IF(①基本情報と建物情報の入力!H44&gt;=2,0,"-"), "-")</f>
        <v>-</v>
      </c>
      <c r="AI22" s="98" t="str">
        <f>IF(A22&lt;=①基本情報と建物情報の入力!$G$20,IF(①基本情報と建物情報の入力!H44&gt;=3,0,"-"), "-")</f>
        <v>-</v>
      </c>
      <c r="AJ22" s="96" t="str">
        <f>IF(A22&lt;=①基本情報と建物情報の入力!$G$20, IF(①基本情報と建物情報の入力!H44&gt;=1,L22/①基本情報と建物情報の入力!H44,"-"), "-")</f>
        <v>-</v>
      </c>
      <c r="AK22" s="96" t="str">
        <f>IF(A22&lt;=①基本情報と建物情報の入力!$G$20, IF(①基本情報と建物情報の入力!H44&gt;=2,L22/①基本情報と建物情報の入力!H44,"-"), "-")</f>
        <v>-</v>
      </c>
      <c r="AL22" s="96" t="str">
        <f>IF(A22&lt;=①基本情報と建物情報の入力!$G$20, IF(①基本情報と建物情報の入力!H44&gt;=3,L22/①基本情報と建物情報の入力!H44,"-"), "-")</f>
        <v>-</v>
      </c>
      <c r="AM22" s="97" t="str">
        <f>IF(A22&lt;=①基本情報と建物情報の入力!$G$20,IF(①基本情報と建物情報の入力!H44&gt;=1,IF(①基本情報と建物情報の入力!H44=1, M22,0), "-"),"-")</f>
        <v>-</v>
      </c>
      <c r="AN22" s="96" t="str">
        <f>IF(A22&lt;=①基本情報と建物情報の入力!$G$20, IF(①基本情報と建物情報の入力!H44&gt;=2, M22, "-"), "-")</f>
        <v>-</v>
      </c>
      <c r="AO22" s="98" t="str">
        <f>IF(A22&lt;=①基本情報と建物情報の入力!$G$20,IF(①基本情報と建物情報の入力!H44&gt;=3, 0, "-"),"-")</f>
        <v>-</v>
      </c>
      <c r="AP22" s="97" t="str">
        <f>IF(A22&lt;=①基本情報と建物情報の入力!$G$20,IF(①基本情報と建物情報の入力!H44&gt;=1,0,"-"), "-")</f>
        <v>-</v>
      </c>
      <c r="AQ22" s="96" t="str">
        <f>IF(A22&lt;=①基本情報と建物情報の入力!$G$20,IF(①基本情報と建物情報の入力!H44&gt;=2,0,"-"), "-")</f>
        <v>-</v>
      </c>
      <c r="AR22" s="98" t="str">
        <f>IF(A22&lt;=①基本情報と建物情報の入力!$G$20,IF(①基本情報と建物情報の入力!H44&gt;=3,0,"-"), "-")</f>
        <v>-</v>
      </c>
      <c r="AS22" s="97" t="str">
        <f>IF(A22&lt;=①基本情報と建物情報の入力!$G$20,IF(①基本情報と建物情報の入力!H44&gt;=1,0,"-"), "-")</f>
        <v>-</v>
      </c>
      <c r="AT22" s="96" t="str">
        <f>IF(A22&lt;=①基本情報と建物情報の入力!$G$20,IF(①基本情報と建物情報の入力!H44&gt;=2,0,"-"), "-")</f>
        <v>-</v>
      </c>
      <c r="AU22" s="98" t="str">
        <f>IF(A22&lt;=①基本情報と建物情報の入力!$G$20,IF(①基本情報と建物情報の入力!H44&gt;=3,0,"-"), "-")</f>
        <v>-</v>
      </c>
      <c r="AV22" s="97" t="str">
        <f>IF(A22&lt;=①基本情報と建物情報の入力!$G$20,IF(①基本情報と建物情報の入力!H44&gt;=1,1.6,"-"), "-")</f>
        <v>-</v>
      </c>
      <c r="AW22" s="96" t="str">
        <f>IF(A22&lt;=①基本情報と建物情報の入力!$G$20,IF(①基本情報と建物情報の入力!H44&gt;=2,1.6,"-"), "-")</f>
        <v>-</v>
      </c>
      <c r="AX22" s="98" t="str">
        <f>IF(A22&lt;=①基本情報と建物情報の入力!$G$20,IF(①基本情報と建物情報の入力!H44&gt;=3,1.6,"-"), "-")</f>
        <v>-</v>
      </c>
      <c r="AY22" s="96" t="str">
        <f>IF(A22&lt;=①基本情報と建物情報の入力!$G$20,IF(①基本情報と建物情報の入力!H44&gt;=1,0,"-"), "-")</f>
        <v>-</v>
      </c>
      <c r="AZ22" s="96" t="str">
        <f>IF(A22&lt;=①基本情報と建物情報の入力!$G$20,IF(①基本情報と建物情報の入力!H44&gt;=2,0,"-"), "-")</f>
        <v>-</v>
      </c>
      <c r="BA22" s="96" t="str">
        <f>IF(A22&lt;=①基本情報と建物情報の入力!$G$20,IF(①基本情報と建物情報の入力!H44&gt;=3,0,"-"), "-")</f>
        <v>-</v>
      </c>
      <c r="BB22" s="97" t="str">
        <f>IF(A22&lt;=①基本情報と建物情報の入力!$G$20, IF(①基本情報と建物情報の入力!H44&gt;=1,(D22*C22-J22)/①基本情報と建物情報の入力!H44, "-"), "-")</f>
        <v>-</v>
      </c>
      <c r="BC22" s="96" t="str">
        <f>IF(A22&lt;=①基本情報と建物情報の入力!$G$20, IF(①基本情報と建物情報の入力!H44&gt;=2,(D22*C22-J22)/①基本情報と建物情報の入力!H44, "-"), "-")</f>
        <v>-</v>
      </c>
      <c r="BD22" s="98" t="str">
        <f>IF(A22&lt;=①基本情報と建物情報の入力!$G$20, IF(①基本情報と建物情報の入力!H44&gt;=3,(D22*C22-J22)/①基本情報と建物情報の入力!H44, "-"), "-")</f>
        <v>-</v>
      </c>
      <c r="BE22" s="96" t="str">
        <f>IF(A22&lt;=①基本情報と建物情報の入力!$G$20, IF(①基本情報と建物情報の入力!H44&gt;=1,E22*C22-K22, "-"), "-")</f>
        <v>-</v>
      </c>
      <c r="BF22" s="96" t="str">
        <f>IF(A22&lt;=①基本情報と建物情報の入力!$G$20, IF(①基本情報と建物情報の入力!H44&gt;=2,0, "-"), "-")</f>
        <v>-</v>
      </c>
      <c r="BG22" s="96" t="str">
        <f>IF(A22&lt;=①基本情報と建物情報の入力!$G$20, IF(①基本情報と建物情報の入力!H44&gt;=3,0, "-"), "-")</f>
        <v>-</v>
      </c>
      <c r="BH22" s="97" t="str">
        <f>IF(A22&lt;=①基本情報と建物情報の入力!$G$20, IF(①基本情報と建物情報の入力!H44&gt;=1,(D22*C22-L22)/①基本情報と建物情報の入力!H44-AV22, "-"), "-")</f>
        <v>-</v>
      </c>
      <c r="BI22" s="96" t="str">
        <f>IF(A22&lt;=①基本情報と建物情報の入力!$G$20, IF(①基本情報と建物情報の入力!H44&gt;=2,(D22*C22-L22)/①基本情報と建物情報の入力!H44-AV22, "-"), "-")</f>
        <v>-</v>
      </c>
      <c r="BJ22" s="98" t="str">
        <f>IF(A22&lt;=①基本情報と建物情報の入力!$G$20, IF(①基本情報と建物情報の入力!H44&gt;=3,(D22*C22-L22)/①基本情報と建物情報の入力!H44-AV22, "-"), "-")</f>
        <v>-</v>
      </c>
      <c r="BK22" s="97" t="str">
        <f>IF(A22&lt;=①基本情報と建物情報の入力!$G$20, IF(①基本情報と建物情報の入力!H44&gt;=1,IF(①基本情報と建物情報の入力!H44=1, E22*C22-K22, 0), "-"), "-")</f>
        <v>-</v>
      </c>
      <c r="BL22" s="96" t="str">
        <f>IF(A22&lt;=①基本情報と建物情報の入力!$G$20, IF(①基本情報と建物情報の入力!H44&gt;=2,E22*C22-M22, "-"), "-")</f>
        <v>-</v>
      </c>
      <c r="BM22" s="98" t="str">
        <f>IF(A22&lt;=①基本情報と建物情報の入力!$G$20, IF(①基本情報と建物情報の入力!H44&gt;=3,0, "-"), "-")</f>
        <v>-</v>
      </c>
      <c r="BN22" s="96" t="str">
        <f>IF(A22&lt;=①基本情報と建物情報の入力!$G$20, IF(①基本情報と建物情報の入力!H44&gt;=1, 0, "-"), "-")</f>
        <v>-</v>
      </c>
      <c r="BO22" s="96" t="str">
        <f>IF(A22&lt;=①基本情報と建物情報の入力!$G$20, IF(①基本情報と建物情報の入力!H44&gt;=2, 0, "-"), "-")</f>
        <v>-</v>
      </c>
      <c r="BP22" s="98" t="str">
        <f>IF(A22&lt;=①基本情報と建物情報の入力!$G$20, IF(①基本情報と建物情報の入力!H44&gt;=3, 0, "-"), "-")</f>
        <v>-</v>
      </c>
      <c r="BQ22" s="96" t="str">
        <f>IF(A22&lt;=①基本情報と建物情報の入力!$G$20, IF(①基本情報と建物情報の入力!H44&gt;=1, 0, "-"), "-")</f>
        <v>-</v>
      </c>
      <c r="BR22" s="96" t="str">
        <f>IF(A22&lt;=①基本情報と建物情報の入力!$G$20, IF(①基本情報と建物情報の入力!H44&gt;=2, E22*C22, "-"), "-")</f>
        <v>-</v>
      </c>
      <c r="BS22" s="98" t="str">
        <f>IF(A22&lt;=①基本情報と建物情報の入力!$G$20, IF(①基本情報と建物情報の入力!H44&gt;=3, E22*C22, "-"), "-")</f>
        <v>-</v>
      </c>
      <c r="BT22" s="96" t="str">
        <f>IF(A22&lt;=①基本情報と建物情報の入力!$G$20, IF(①基本情報と建物情報の入力!H44&gt;=1, 0, "-"), "-")</f>
        <v>-</v>
      </c>
      <c r="BU22" s="96" t="str">
        <f>IF(A22&lt;=①基本情報と建物情報の入力!$G$20, IF(①基本情報と建物情報の入力!H44&gt;=2, 0, "-"), "-")</f>
        <v>-</v>
      </c>
      <c r="BV22" s="98" t="str">
        <f>IF(A22&lt;=①基本情報と建物情報の入力!$G$20, IF(①基本情報と建物情報の入力!H44&gt;=3, 0, "-"), "-")</f>
        <v>-</v>
      </c>
      <c r="BW22" s="97" t="str">
        <f>IF(A22&lt;=①基本情報と建物情報の入力!$G$20, IF(①基本情報と建物情報の入力!H44&gt;=1, IF(①基本情報と建物情報の入力!H44=1, 0, E22*C22), "-"), "-")</f>
        <v>-</v>
      </c>
      <c r="BX22" s="96" t="str">
        <f>IF(A22&lt;=①基本情報と建物情報の入力!$G$20, IF(①基本情報と建物情報の入力!H44&gt;=2, 0, "-"), "-")</f>
        <v>-</v>
      </c>
      <c r="BY22" s="98" t="str">
        <f>IF(A22&lt;=①基本情報と建物情報の入力!$G$20, IF(①基本情報と建物情報の入力!H44&gt;=3, E22*C22, "-"), "-")</f>
        <v>-</v>
      </c>
      <c r="BZ22" s="96" t="str">
        <f>IF(A22&lt;=①基本情報と建物情報の入力!$G$20, IF(①基本情報と建物情報の入力!H44&gt;=1,  H22/①基本情報と建物情報の入力!H44, "-"), "-")</f>
        <v>-</v>
      </c>
      <c r="CA22" s="96" t="str">
        <f>IF(A22&lt;=①基本情報と建物情報の入力!$G$20, IF(①基本情報と建物情報の入力!H44&gt;=2,  H22/①基本情報と建物情報の入力!H44, "-"), "-")</f>
        <v>-</v>
      </c>
      <c r="CB22" s="96" t="str">
        <f>IF(A22&lt;=①基本情報と建物情報の入力!$G$20, IF(①基本情報と建物情報の入力!H44&gt;=3,  H22/①基本情報と建物情報の入力!H44, "-"), "-")</f>
        <v>-</v>
      </c>
      <c r="CC22" s="97" t="str">
        <f>IF(A22&lt;=①基本情報と建物情報の入力!$G$20, IF(①基本情報と建物情報の入力!H44&gt;=1, I22/①基本情報と建物情報の入力!H44, "-"), "-")</f>
        <v>-</v>
      </c>
      <c r="CD22" s="96" t="str">
        <f>IF(A22&lt;=①基本情報と建物情報の入力!$G$20, IF(①基本情報と建物情報の入力!H44&gt;=2, I22/①基本情報と建物情報の入力!H44, "-"), "-")</f>
        <v>-</v>
      </c>
      <c r="CE22" s="98" t="str">
        <f>IF(A22&lt;=①基本情報と建物情報の入力!$G$20, IF(①基本情報と建物情報の入力!H44&gt;=3, I22/①基本情報と建物情報の入力!H44, "-"), "-")</f>
        <v>-</v>
      </c>
      <c r="CF22" s="96" t="str">
        <f>IF(A22&lt;=①基本情報と建物情報の入力!$G$20, IF(①基本情報と建物情報の入力!H44&gt;=1, IF(A22=①基本情報と建物情報の入力!$G$20, 0,(①基本情報と建物情報の入力!C44-F22)/①基本情報と建物情報の入力!H44), "-"), "-")</f>
        <v>-</v>
      </c>
      <c r="CG22" s="96" t="str">
        <f>IF(A22&lt;=①基本情報と建物情報の入力!$G$20, IF(①基本情報と建物情報の入力!H44&gt;=2, IF(A22=①基本情報と建物情報の入力!$G$20, 0,(①基本情報と建物情報の入力!C44-F22)/①基本情報と建物情報の入力!H44), "-"), "-")</f>
        <v>-</v>
      </c>
      <c r="CH22" s="96" t="str">
        <f>IF(A22&lt;=①基本情報と建物情報の入力!$G$20, IF(①基本情報と建物情報の入力!H44&gt;=3, IF(A22=①基本情報と建物情報の入力!$G$20, 0,(①基本情報と建物情報の入力!C44-F22)/①基本情報と建物情報の入力!H44), "-"), "-")</f>
        <v>-</v>
      </c>
      <c r="CI22" s="99"/>
      <c r="CJ22" s="97" t="str">
        <f>IF(A22&lt;=①基本情報と建物情報の入力!$G$20, IF(①基本情報と建物情報の入力!H44&gt;=1, IF(F22=0, 0, D22/①基本情報と建物情報の入力!H44), "-"), "-")</f>
        <v>-</v>
      </c>
      <c r="CK22" s="96" t="str">
        <f>IF(A22&lt;=①基本情報と建物情報の入力!$G$20, IF(①基本情報と建物情報の入力!H44&gt;=2, IF(F22=0, 0, D22/①基本情報と建物情報の入力!H44), "-"), "-")</f>
        <v>-</v>
      </c>
      <c r="CL22" s="98" t="str">
        <f>IF(A22&lt;=①基本情報と建物情報の入力!$G$20, IF(①基本情報と建物情報の入力!H44&gt;=3, IF(F22=0, 0, D22/①基本情報と建物情報の入力!H44), "-"), "-")</f>
        <v>-</v>
      </c>
      <c r="CM22" s="97" t="str">
        <f>IF(A22&lt;=①基本情報と建物情報の入力!$G$20, IF(①基本情報と建物情報の入力!H44&gt;=1, F22/D22, "-"), "-")</f>
        <v>-</v>
      </c>
      <c r="CN22" s="96" t="str">
        <f>IF(A22&lt;=①基本情報と建物情報の入力!$G$20, IF(①基本情報と建物情報の入力!H44&gt;=2, 0, "-"), "-")</f>
        <v>-</v>
      </c>
      <c r="CO22" s="98" t="str">
        <f>IF(A22&lt;=①基本情報と建物情報の入力!$G$20, IF(①基本情報と建物情報の入力!H44&gt;=3, 0, "-"), "-")</f>
        <v>-</v>
      </c>
      <c r="CP22" s="97" t="str">
        <f>IF(A22&lt;=①基本情報と建物情報の入力!$G$20, IF(①基本情報と建物情報の入力!H44&gt;=1, IF(A22=①基本情報と建物情報の入力!$G$20, D22/①基本情報と建物情報の入力!H44, 0), "-"), "-")</f>
        <v>-</v>
      </c>
      <c r="CQ22" s="96" t="str">
        <f>IF(A22&lt;=①基本情報と建物情報の入力!$G$20, IF(①基本情報と建物情報の入力!H44&gt;=2, IF(A22=①基本情報と建物情報の入力!$G$20, D22/①基本情報と建物情報の入力!H44, 0), "-"), "-")</f>
        <v>-</v>
      </c>
      <c r="CR22" s="98" t="str">
        <f>IF(A22&lt;=①基本情報と建物情報の入力!$G$20, IF(①基本情報と建物情報の入力!H44&gt;=3, IF(A22=①基本情報と建物情報の入力!$G$20, D22/①基本情報と建物情報の入力!H44, 0), "-"), "-")</f>
        <v>-</v>
      </c>
      <c r="CS22" s="97" t="str">
        <f>IF(A22&lt;=①基本情報と建物情報の入力!$G$20, IF(①基本情報と建物情報の入力!H44&gt;=1, IF(①基本情報と建物情報の入力!H44=1, F22/D22, 0), "-"), "-")</f>
        <v>-</v>
      </c>
      <c r="CT22" s="96" t="str">
        <f>IF(A22&lt;=①基本情報と建物情報の入力!$G$20, IF(①基本情報と建物情報の入力!H44&gt;=2, F22/D22, "-"), "-")</f>
        <v>-</v>
      </c>
      <c r="CU22" s="98" t="str">
        <f>IF(A22&lt;=①基本情報と建物情報の入力!$G$20, IF(①基本情報と建物情報の入力!H44&gt;=3, 0, "-"), "-")</f>
        <v>-</v>
      </c>
      <c r="CV22" s="96" t="str">
        <f>IF(A22&lt;=①基本情報と建物情報の入力!$G$20, IF(①基本情報と建物情報の入力!H44&gt;=1, IF(OR(F22=0,A22=①基本情報と建物情報の入力!$G$20), 0, D22/①基本情報と建物情報の入力!H44), "-"), "-")</f>
        <v>-</v>
      </c>
      <c r="CW22" s="96" t="str">
        <f>IF(A22&lt;=①基本情報と建物情報の入力!$G$20, IF(①基本情報と建物情報の入力!H44&gt;=2, IF(OR(F22=0,A22=①基本情報と建物情報の入力!$G$20), 0, D22/①基本情報と建物情報の入力!H44), "-"), "-")</f>
        <v>-</v>
      </c>
      <c r="CX22" s="96" t="str">
        <f>IF(A22&lt;=①基本情報と建物情報の入力!$G$20, IF(①基本情報と建物情報の入力!H44&gt;=3, IF(OR(F22=0,A22=①基本情報と建物情報の入力!$G$20), 0, D22/①基本情報と建物情報の入力!H44), "-"), "-")</f>
        <v>-</v>
      </c>
      <c r="CY22" s="97" t="str">
        <f>IF(A22&lt;=①基本情報と建物情報の入力!$G$20, IF(①基本情報と建物情報の入力!H44&gt;=1, IF(OR(F21=0,A22=1), 0, D22/①基本情報と建物情報の入力!H44), "-"), "-")</f>
        <v>-</v>
      </c>
      <c r="CZ22" s="96" t="str">
        <f>IF(A22&lt;=①基本情報と建物情報の入力!$G$20, IF(①基本情報と建物情報の入力!H44&gt;=2, IF(OR(F21=0,A22=1), 0, D22/①基本情報と建物情報の入力!H44), "-"), "-")</f>
        <v>-</v>
      </c>
      <c r="DA22" s="98" t="str">
        <f>IF(A22&lt;=①基本情報と建物情報の入力!$G$20, IF(①基本情報と建物情報の入力!H44&gt;=3, IF(OR(F21=0,A22=1), 0, D22/①基本情報と建物情報の入力!H44), "-"), "-")</f>
        <v>-</v>
      </c>
      <c r="DB22" s="97" t="str">
        <f>IF(A22&lt;=①基本情報と建物情報の入力!$G$20, IF(①基本情報と建物情報の入力!H44&gt;=1, 0, "-"), "-")</f>
        <v>-</v>
      </c>
      <c r="DC22" s="96" t="str">
        <f>IF(A22&lt;=①基本情報と建物情報の入力!$G$20, IF(①基本情報と建物情報の入力!H44&gt;=2, IF(①基本情報と建物情報の入力!H44=1, 0, F22/D22), "-"), "-")</f>
        <v>-</v>
      </c>
      <c r="DD22" s="98" t="str">
        <f>IF(A22&lt;=①基本情報と建物情報の入力!$G$20, IF(①基本情報と建物情報の入力!H44&gt;=3, IF(①基本情報と建物情報の入力!H44=1, 0, F22/D22), "-"), "-")</f>
        <v>-</v>
      </c>
      <c r="DE22" s="96" t="str">
        <f>IF(A22&lt;=①基本情報と建物情報の入力!$G$20, IF(①基本情報と建物情報の入力!H44&gt;=1, IF(①基本情報と建物情報の入力!H44=1, 0, F22/D22), "-"), "-")</f>
        <v>-</v>
      </c>
      <c r="DF22" s="96" t="str">
        <f>IF(A22&lt;=①基本情報と建物情報の入力!$G$20, IF(①基本情報と建物情報の入力!H44&gt;=2, 0, "-"), "-")</f>
        <v>-</v>
      </c>
      <c r="DG22" s="96" t="str">
        <f>IF(A22&lt;=①基本情報と建物情報の入力!$G$20, IF(①基本情報と建物情報の入力!H44&gt;=3, IF(①基本情報と建物情報の入力!H44=1, 0, F22/D22), "-"), "-")</f>
        <v>-</v>
      </c>
      <c r="DH22" s="97" t="str">
        <f>IF(A22&lt;=①基本情報と建物情報の入力!$G$20, IF(①基本情報と建物情報の入力!H44&gt;=1, (F22/D22)*(D22/①基本情報と建物情報の入力!H44/20), "-"), "-")</f>
        <v>-</v>
      </c>
      <c r="DI22" s="96" t="str">
        <f>IF(A22&lt;=①基本情報と建物情報の入力!$G$20, IF(①基本情報と建物情報の入力!H44&gt;=2, (F22/D22)*(D22/①基本情報と建物情報の入力!H44/20), "-"), "-")</f>
        <v>-</v>
      </c>
      <c r="DJ22" s="98" t="str">
        <f>IF(A22&lt;=①基本情報と建物情報の入力!$G$20, IF(①基本情報と建物情報の入力!H44&gt;=3, (F22/D22)*(D22/①基本情報と建物情報の入力!H44/20), "-"), "-")</f>
        <v>-</v>
      </c>
      <c r="DK22" s="97" t="str">
        <f>IF(A22&lt;=①基本情報と建物情報の入力!$G$20, IF(①基本情報と建物情報の入力!H44&gt;=1, (D22/①基本情報と建物情報の入力!H44)*(F22/D22/20), "-"), "-")</f>
        <v>-</v>
      </c>
      <c r="DL22" s="96" t="str">
        <f>IF(A22&lt;=①基本情報と建物情報の入力!$G$20, IF(①基本情報と建物情報の入力!H44&gt;=2, (D22/①基本情報と建物情報の入力!H44)*(F22/D22/20), "-"), "-")</f>
        <v>-</v>
      </c>
      <c r="DM22" s="98" t="str">
        <f>IF(A22&lt;=①基本情報と建物情報の入力!$G$20, IF(①基本情報と建物情報の入力!H44&gt;=3, (D22/①基本情報と建物情報の入力!H44)*(F22/D22/20), "-"), "-")</f>
        <v>-</v>
      </c>
      <c r="DN22" s="97" t="str">
        <f>IF(A22&lt;=①基本情報と建物情報の入力!$G$20, IF(①基本情報と建物情報の入力!H44&gt;=1,  C22, "-"), "-")</f>
        <v>-</v>
      </c>
      <c r="DO22" s="96" t="str">
        <f>IF(A22&lt;=①基本情報と建物情報の入力!$G$20, IF(①基本情報と建物情報の入力!H44&gt;=2, 0, "-"), "-")</f>
        <v>-</v>
      </c>
      <c r="DP22" s="98" t="str">
        <f>IF(A22&lt;=①基本情報と建物情報の入力!$G$20, IF(①基本情報と建物情報の入力!H44&gt;=3, 0, "-"), "-")</f>
        <v>-</v>
      </c>
      <c r="DQ22" s="97" t="str">
        <f>IF(A22&lt;=①基本情報と建物情報の入力!$G$20, IF(①基本情報と建物情報の入力!H44&gt;=1,  C22, "-"), "-")</f>
        <v>-</v>
      </c>
      <c r="DR22" s="96" t="str">
        <f>IF(A22&lt;=①基本情報と建物情報の入力!$G$20, IF(①基本情報と建物情報の入力!H44&gt;=2, 0, "-"), "-")</f>
        <v>-</v>
      </c>
      <c r="DS22" s="98" t="str">
        <f>IF(A22&lt;=①基本情報と建物情報の入力!$G$20, IF(①基本情報と建物情報の入力!H44&gt;=3, 0, "-"), "-")</f>
        <v>-</v>
      </c>
      <c r="DT22" s="97" t="str">
        <f>IF(A22&lt;=①基本情報と建物情報の入力!$G$20, IF(①基本情報と建物情報の入力!H44&gt;=1, IF(①基本情報と建物情報の入力!H44=1, C22, 0), "-"), "-")</f>
        <v>-</v>
      </c>
      <c r="DU22" s="96" t="str">
        <f>IF(A22&lt;=①基本情報と建物情報の入力!$G$20, IF(①基本情報と建物情報の入力!H44&gt;=2, C22, "-"), "-")</f>
        <v>-</v>
      </c>
      <c r="DV22" s="98" t="str">
        <f>IF(A22&lt;=①基本情報と建物情報の入力!$G$20, IF(①基本情報と建物情報の入力!H44&gt;=3, 0, "-"), "-")</f>
        <v>-</v>
      </c>
      <c r="DW22" s="97" t="str">
        <f>IF(A22&lt;=①基本情報と建物情報の入力!$G$20, IF(①基本情報と建物情報の入力!H44&gt;=1, IF(①基本情報と建物情報の入力!H44=1, C22, 0), "-"), "-")</f>
        <v>-</v>
      </c>
      <c r="DX22" s="96" t="str">
        <f>IF(A22&lt;=①基本情報と建物情報の入力!$G$20, IF(①基本情報と建物情報の入力!H44&gt;=2, C22, "-"), "-")</f>
        <v>-</v>
      </c>
      <c r="DY22" s="98" t="str">
        <f>IF(A22&lt;=①基本情報と建物情報の入力!$G$20, IF(①基本情報と建物情報の入力!H44&gt;=3, 0, "-"), "-")</f>
        <v>-</v>
      </c>
      <c r="DZ22" s="97" t="str">
        <f>IF(A22&lt;=①基本情報と建物情報の入力!$G$20, IF(①基本情報と建物情報の入力!H44&gt;=1, 0, "-"), "-")</f>
        <v>-</v>
      </c>
      <c r="EA22" s="96" t="str">
        <f>IF(A22&lt;=①基本情報と建物情報の入力!$G$20, IF(①基本情報と建物情報の入力!H44&gt;=2, IF(①基本情報と建物情報の入力!H44=1, 0, C22), "-"), "-")</f>
        <v>-</v>
      </c>
      <c r="EB22" s="98" t="str">
        <f>IF(A22&lt;=①基本情報と建物情報の入力!$G$20, IF(①基本情報と建物情報の入力!H44&gt;=3, IF(①基本情報と建物情報の入力!H44=1, 0, C22), "-"), "-")</f>
        <v>-</v>
      </c>
      <c r="EC22" s="97" t="str">
        <f>IF(A22&lt;=①基本情報と建物情報の入力!$G$20, IF(①基本情報と建物情報の入力!H44&gt;=1, IF(①基本情報と建物情報の入力!H44=1, 0, C22), "-"), "-")</f>
        <v>-</v>
      </c>
      <c r="ED22" s="96" t="str">
        <f>IF(A22&lt;=①基本情報と建物情報の入力!$G$20, IF(①基本情報と建物情報の入力!H44&gt;=2, 0, "-"), "-")</f>
        <v>-</v>
      </c>
      <c r="EE22" s="98" t="str">
        <f>IF(A22&lt;=①基本情報と建物情報の入力!$G$20, IF(①基本情報と建物情報の入力!H44&gt;=3, IF(①基本情報と建物情報の入力!H44=1, 0, C22), "-"), "-")</f>
        <v>-</v>
      </c>
      <c r="EF22" s="97" t="str">
        <f>IF(A22&lt;=①基本情報と建物情報の入力!$G$20, IF(①基本情報と建物情報の入力!H44&gt;=1, 0, "-"), "-")</f>
        <v>-</v>
      </c>
      <c r="EG22" s="96" t="str">
        <f>IF(A22&lt;=①基本情報と建物情報の入力!$G$20, IF(①基本情報と建物情報の入力!H44&gt;=2, IF(①基本情報と建物情報の入力!H44=1, 0, C22), "-"), "-")</f>
        <v>-</v>
      </c>
      <c r="EH22" s="98" t="str">
        <f>IF(A22&lt;=①基本情報と建物情報の入力!$G$20, IF(①基本情報と建物情報の入力!H44&gt;=3, IF(①基本情報と建物情報の入力!H44=1, 0, C22), "-"), "-")</f>
        <v>-</v>
      </c>
      <c r="EI22" s="96" t="str">
        <f>IF(A22&lt;=①基本情報と建物情報の入力!$G$20, IF(①基本情報と建物情報の入力!H44&gt;=1, IF(①基本情報と建物情報の入力!H44=1, 0, C22), "-"), "-")</f>
        <v>-</v>
      </c>
      <c r="EJ22" s="96" t="str">
        <f>IF(A22&lt;=①基本情報と建物情報の入力!$G$20, IF(①基本情報と建物情報の入力!H44&gt;=2, 0, "-"), "-")</f>
        <v>-</v>
      </c>
      <c r="EK22" s="96" t="str">
        <f>IF(A22&lt;=①基本情報と建物情報の入力!$G$20, IF(①基本情報と建物情報の入力!H44&gt;=3, IF(①基本情報と建物情報の入力!H44=1, 0, C22), "-"), "-")</f>
        <v>-</v>
      </c>
      <c r="EL22" s="97" t="str">
        <f>IF(A22&lt;=①基本情報と建物情報の入力!$G$20, IF(①基本情報と建物情報の入力!H44&gt;=1, C22*D22/①基本情報と建物情報の入力!H44/20, "-"), "-")</f>
        <v>-</v>
      </c>
      <c r="EM22" s="96" t="str">
        <f>IF(A22&lt;=①基本情報と建物情報の入力!$G$20, IF(①基本情報と建物情報の入力!H44&gt;=2, C22*D22/①基本情報と建物情報の入力!H44/20, "-"), "-")</f>
        <v>-</v>
      </c>
      <c r="EN22" s="98" t="str">
        <f>IF(A22&lt;=①基本情報と建物情報の入力!$G$20, IF(①基本情報と建物情報の入力!H44&gt;=3, C22*D22/①基本情報と建物情報の入力!H44/20, "-"), "-")</f>
        <v>-</v>
      </c>
      <c r="EO22" s="97" t="str">
        <f>IF(A22&lt;=①基本情報と建物情報の入力!$G$20, IF(①基本情報と建物情報の入力!H44&gt;=1, C22*E22/20, "-"), "-")</f>
        <v>-</v>
      </c>
      <c r="EP22" s="96" t="str">
        <f>IF(A22&lt;=①基本情報と建物情報の入力!$G$20, IF(①基本情報と建物情報の入力!H44&gt;=2, 0, "-"), "-")</f>
        <v>-</v>
      </c>
      <c r="EQ22" s="98" t="str">
        <f>IF(A22&lt;=①基本情報と建物情報の入力!$G$20, IF(①基本情報と建物情報の入力!H44&gt;=3, 0, "-"), "-")</f>
        <v>-</v>
      </c>
      <c r="ER22" s="97" t="str">
        <f>IF(A22&lt;=①基本情報と建物情報の入力!$G$20, IF(①基本情報と建物情報の入力!H44&gt;=1, C22*D22/①基本情報と建物情報の入力!H44/20, "-"), "-")</f>
        <v>-</v>
      </c>
      <c r="ES22" s="96" t="str">
        <f>IF(A22&lt;=①基本情報と建物情報の入力!$G$20, IF(①基本情報と建物情報の入力!H44&gt;=2, C22*D22/①基本情報と建物情報の入力!H44/20, "-"), "-")</f>
        <v>-</v>
      </c>
      <c r="ET22" s="98" t="str">
        <f>IF(A22&lt;=①基本情報と建物情報の入力!$G$20, IF(①基本情報と建物情報の入力!H44&gt;=3, C22*D22/①基本情報と建物情報の入力!H44/20, "-"), "-")</f>
        <v>-</v>
      </c>
      <c r="EU22" s="97" t="str">
        <f>IF(A22&lt;=①基本情報と建物情報の入力!$G$20, IF(①基本情報と建物情報の入力!H44&gt;=1, IF(①基本情報と建物情報の入力!H44=1, C22*E22/20, 0), "-"), "-")</f>
        <v>-</v>
      </c>
      <c r="EV22" s="96" t="str">
        <f>IF(A22&lt;=①基本情報と建物情報の入力!$G$20, IF(①基本情報と建物情報の入力!H44&gt;=2, C22*E22/20, "-"), "-")</f>
        <v>-</v>
      </c>
      <c r="EW22" s="98" t="str">
        <f>IF(A22&lt;=①基本情報と建物情報の入力!$G$20, IF(①基本情報と建物情報の入力!H44&gt;=3, 0, "-"), "-")</f>
        <v>-</v>
      </c>
      <c r="EX22" s="97" t="str">
        <f>IF(A22&lt;=①基本情報と建物情報の入力!$G$20, IF(①基本情報と建物情報の入力!H44&gt;=1, IF(A22=①基本情報と建物情報の入力!$G$20, 0, IF(AND(W22=0, G23=0), D22/①基本情報と建物情報の入力!H44, 0)), "-"), "-")</f>
        <v>-</v>
      </c>
      <c r="EY22" s="96" t="str">
        <f>IF(A22&lt;=①基本情報と建物情報の入力!$G$20, IF(①基本情報と建物情報の入力!H44&gt;=2, IF(A22=①基本情報と建物情報の入力!$G$20, 0, IF(AND(X22=0, G23=0), D22/①基本情報と建物情報の入力!H44, 0)), "-"), "-")</f>
        <v>-</v>
      </c>
      <c r="EZ22" s="98" t="str">
        <f>IF(A22&lt;=①基本情報と建物情報の入力!$G$20, IF(①基本情報と建物情報の入力!H44&gt;=3, IF(A22=①基本情報と建物情報の入力!$G$20, 0, IF(AND(Y22=0, G23=0), D22/①基本情報と建物情報の入力!H44, 0)), "-"), "-")</f>
        <v>-</v>
      </c>
      <c r="FA22" s="97" t="str">
        <f>IF(A22&lt;=①基本情報と建物情報の入力!$G$20, IF(①基本情報と建物情報の入力!H44&gt;=1, IF(A22=1, 0, IF(AND(F21=0, Z22=0), D22/①基本情報と建物情報の入力!H44, 0)), "-"), "-")</f>
        <v>-</v>
      </c>
      <c r="FB22" s="96" t="str">
        <f>IF(A22&lt;=①基本情報と建物情報の入力!$G$20, IF(①基本情報と建物情報の入力!H44&gt;=2, IF(A22=1, 0, IF(AND(F21=0, AA22=0), D22/①基本情報と建物情報の入力!H44, 0)), "-"), "-")</f>
        <v>-</v>
      </c>
      <c r="FC22" s="98" t="str">
        <f>IF(A22&lt;=①基本情報と建物情報の入力!$G$20, IF(①基本情報と建物情報の入力!H44&gt;=3, IF(A22=1, 0, IF(AND(F21=0, AB22=0), D22/①基本情報と建物情報の入力!H44, 0)), "-"), "-")</f>
        <v>-</v>
      </c>
      <c r="FD22" s="97" t="str">
        <f>IF(A22&lt;=①基本情報と建物情報の入力!$G$20, IF(①基本情報と建物情報の入力!H44&gt;=1, IF(A22=①基本情報と建物情報の入力!$G$20, 0, E22-F22/D22), "-"), "-")</f>
        <v>-</v>
      </c>
      <c r="FE22" s="96" t="str">
        <f>IF(A22&lt;=①基本情報と建物情報の入力!$G$20, IF(①基本情報と建物情報の入力!H44&gt;=2, 0, "-"), "-")</f>
        <v>-</v>
      </c>
      <c r="FF22" s="98" t="str">
        <f>IF(A22&lt;=①基本情報と建物情報の入力!$G$20, IF(①基本情報と建物情報の入力!H44&gt;=3, 0, "-"), "-")</f>
        <v>-</v>
      </c>
      <c r="FG22" s="97" t="str">
        <f>IF(A22&lt;=①基本情報と建物情報の入力!$G$20, IF(①基本情報と建物情報の入力!H44&gt;=1, IF(A22=1, 0, E22-G22/D22), "-"), "-")</f>
        <v>-</v>
      </c>
      <c r="FH22" s="96" t="str">
        <f>IF(A22&lt;=①基本情報と建物情報の入力!$G$20, IF(①基本情報と建物情報の入力!H44&gt;=2, 0, "-"), "-")</f>
        <v>-</v>
      </c>
      <c r="FI22" s="98" t="str">
        <f>IF(A22&lt;=①基本情報と建物情報の入力!$G$20, IF(①基本情報と建物情報の入力!H44&gt;=3, 0, "-"), "-")</f>
        <v>-</v>
      </c>
      <c r="FJ22" s="97" t="str">
        <f>IF(A22&lt;=①基本情報と建物情報の入力!$G$20, IF(①基本情報と建物情報の入力!H44&gt;=1, IF(A22=①基本情報と建物情報の入力!$G$20, 0, D22/①基本情報と建物情報の入力!H44), "-"), "-")</f>
        <v>-</v>
      </c>
      <c r="FK22" s="96" t="str">
        <f>IF(A22&lt;=①基本情報と建物情報の入力!$G$20, IF(①基本情報と建物情報の入力!H44&gt;=2, IF(A22=①基本情報と建物情報の入力!$G$20, 0, D22/①基本情報と建物情報の入力!H44), "-"), "-")</f>
        <v>-</v>
      </c>
      <c r="FL22" s="98" t="str">
        <f>IF(A22&lt;=①基本情報と建物情報の入力!$G$20, IF(①基本情報と建物情報の入力!H44&gt;=3, IF(A22=①基本情報と建物情報の入力!$G$20, 0, D22/①基本情報と建物情報の入力!H44), "-"), "-")</f>
        <v>-</v>
      </c>
      <c r="FM22" s="97" t="str">
        <f>IF(A22&lt;=①基本情報と建物情報の入力!$G$20, IF(①基本情報と建物情報の入力!H44&gt;=1, IF(A22=1, 0, D22/①基本情報と建物情報の入力!H44), "-"), "-")</f>
        <v>-</v>
      </c>
      <c r="FN22" s="96" t="str">
        <f>IF(A22&lt;=①基本情報と建物情報の入力!$G$20, IF(①基本情報と建物情報の入力!H44&gt;=2, IF(A22=1, 0, D22/①基本情報と建物情報の入力!H44), "-"), "-")</f>
        <v>-</v>
      </c>
      <c r="FO22" s="98" t="str">
        <f>IF(A22&lt;=①基本情報と建物情報の入力!$G$20, IF(①基本情報と建物情報の入力!H44&gt;=3, IF(A22=1, 0, D22/①基本情報と建物情報の入力!H44), "-"), "-")</f>
        <v>-</v>
      </c>
      <c r="FP22" s="97" t="str">
        <f>IF(A22&lt;=①基本情報と建物情報の入力!$G$20, IF(①基本情報と建物情報の入力!H44&gt;=1, IF(A22=①基本情報と建物情報の入力!$G$20, 0, IF(①基本情報と建物情報の入力!H44=1, E22-F22/D22, 0)), "-"), "-")</f>
        <v>-</v>
      </c>
      <c r="FQ22" s="96" t="str">
        <f>IF(A22&lt;=①基本情報と建物情報の入力!$G$20, IF(①基本情報と建物情報の入力!H44&gt;=2, IF(A22=①基本情報と建物情報の入力!$G$20, 0, E22-F22/D22), "-"), "-")</f>
        <v>-</v>
      </c>
      <c r="FR22" s="98" t="str">
        <f>IF(A22&lt;=①基本情報と建物情報の入力!$G$20, IF(①基本情報と建物情報の入力!H44&gt;=3, 0, "-"), "-")</f>
        <v>-</v>
      </c>
      <c r="FS22" s="97" t="str">
        <f>IF(A22&lt;=①基本情報と建物情報の入力!$G$20, IF(①基本情報と建物情報の入力!H44&gt;=1, IF(A22=1, 0, IF(①基本情報と建物情報の入力!H44=1, E22-G22/D22, 0)), "-"), "-")</f>
        <v>-</v>
      </c>
      <c r="FT22" s="96" t="str">
        <f>IF(A22&lt;=①基本情報と建物情報の入力!$G$20, IF(①基本情報と建物情報の入力!H44&gt;=2, IF(A22=1, 0, E22-G22/D22), "-"), "-")</f>
        <v>-</v>
      </c>
      <c r="FU22" s="98" t="str">
        <f>IF(A22&lt;=①基本情報と建物情報の入力!$G$20, IF(①基本情報と建物情報の入力!H44&gt;=3, 0, "-"), "-")</f>
        <v>-</v>
      </c>
      <c r="FV22" s="97" t="str">
        <f>IF(A22&lt;=①基本情報と建物情報の入力!$G$20, IF(①基本情報と建物情報の入力!H44&gt;=1, IF(A22=1, D22/①基本情報と建物情報の入力!H44, 0), "-"), "-")</f>
        <v>-</v>
      </c>
      <c r="FW22" s="96" t="str">
        <f>IF(A22&lt;=①基本情報と建物情報の入力!$G$20, IF(①基本情報と建物情報の入力!H44&gt;=2, IF(A22=1, D22/①基本情報と建物情報の入力!H44, 0), "-"), "-")</f>
        <v>-</v>
      </c>
      <c r="FX22" s="98" t="str">
        <f>IF(A22&lt;=①基本情報と建物情報の入力!$G$20, IF(①基本情報と建物情報の入力!H44&gt;=3, IF(A22=1, D22/①基本情報と建物情報の入力!H44, 0), "-"), "-")</f>
        <v>-</v>
      </c>
      <c r="FY22" s="97" t="str">
        <f>IF(A22&lt;=①基本情報と建物情報の入力!$G$20, IF(①基本情報と建物情報の入力!H44&gt;=1, IF(A22=1, E22, 0), "-"), "-")</f>
        <v>-</v>
      </c>
      <c r="FZ22" s="96" t="str">
        <f>IF(A22&lt;=①基本情報と建物情報の入力!$G$20, IF(①基本情報と建物情報の入力!H44&gt;=2, 0, "-"), "-")</f>
        <v>-</v>
      </c>
      <c r="GA22" s="98" t="str">
        <f>IF(A22&lt;=①基本情報と建物情報の入力!$G$20, IF(①基本情報と建物情報の入力!H44&gt;=3, 0, "-"), "-")</f>
        <v>-</v>
      </c>
      <c r="GB22" s="97" t="str">
        <f>IF(A22&lt;=①基本情報と建物情報の入力!$G$20, IF(①基本情報と建物情報の入力!H44&gt;=1, IF(A22=1, D22/①基本情報と建物情報の入力!H44, 0), "-"), "-")</f>
        <v>-</v>
      </c>
      <c r="GC22" s="96" t="str">
        <f>IF(A22&lt;=①基本情報と建物情報の入力!$G$20, IF(①基本情報と建物情報の入力!H44&gt;=2, IF(A22=1, D22/①基本情報と建物情報の入力!H44, 0), "-"), "-")</f>
        <v>-</v>
      </c>
      <c r="GD22" s="98" t="str">
        <f>IF(A22&lt;=①基本情報と建物情報の入力!$G$20, IF(①基本情報と建物情報の入力!H44&gt;=3, IF(A22=1, D22/①基本情報と建物情報の入力!H44, 0), "-"), "-")</f>
        <v>-</v>
      </c>
      <c r="GE22" s="97" t="str">
        <f>IF(A22&lt;=①基本情報と建物情報の入力!$G$20, IF(①基本情報と建物情報の入力!H44&gt;=1, IF(A22=1, IF(①基本情報と建物情報の入力!H44=1, E22, 0), 0), "-"), "-")</f>
        <v>-</v>
      </c>
      <c r="GF22" s="96" t="str">
        <f>IF(A22&lt;=①基本情報と建物情報の入力!$G$20, IF(①基本情報と建物情報の入力!H44&gt;=2, IF(A22=1, E22, 0), "-"), "-")</f>
        <v>-</v>
      </c>
      <c r="GG22" s="98" t="str">
        <f>IF(A22&lt;=①基本情報と建物情報の入力!$G$20, IF(①基本情報と建物情報の入力!H44&gt;=3, 0, "-"), "-")</f>
        <v>-</v>
      </c>
      <c r="GH22" s="97" t="str">
        <f>IF(A22&lt;=①基本情報と建物情報の入力!$G$20, IF(①基本情報と建物情報の入力!H44&gt;=1, IF(G22=0, 0, D22/①基本情報と建物情報の入力!H44), "-"), "-")</f>
        <v>-</v>
      </c>
      <c r="GI22" s="96" t="str">
        <f>IF(A22&lt;=①基本情報と建物情報の入力!$G$20, IF(①基本情報と建物情報の入力!H44&gt;=2, IF(G22=0, 0, D22/①基本情報と建物情報の入力!H44), "-"), "-")</f>
        <v>-</v>
      </c>
      <c r="GJ22" s="98" t="str">
        <f>IF(A22&lt;=①基本情報と建物情報の入力!$G$20, IF(①基本情報と建物情報の入力!H44&gt;=3, IF(G22=0, 0, D22/①基本情報と建物情報の入力!H44), "-"), "-")</f>
        <v>-</v>
      </c>
      <c r="GK22" s="97" t="str">
        <f>IF(A22&lt;=①基本情報と建物情報の入力!$G$20, IF(①基本情報と建物情報の入力!H44&gt;=1, G22/D22, "-"), "-")</f>
        <v>-</v>
      </c>
      <c r="GL22" s="96" t="str">
        <f>IF(A22&lt;=①基本情報と建物情報の入力!$G$20, IF(①基本情報と建物情報の入力!H44&gt;=2, 0, "-"), "-")</f>
        <v>-</v>
      </c>
      <c r="GM22" s="98" t="str">
        <f>IF(A22&lt;=①基本情報と建物情報の入力!$G$20, IF(①基本情報と建物情報の入力!H44&gt;=3, 0, "-"), "-")</f>
        <v>-</v>
      </c>
      <c r="GN22" s="96" t="str">
        <f>IF(A22&lt;=①基本情報と建物情報の入力!$G$20, IF(①基本情報と建物情報の入力!H44&gt;=1, 0, "-"), "-")</f>
        <v>-</v>
      </c>
      <c r="GO22" s="96" t="str">
        <f>IF(A22&lt;=①基本情報と建物情報の入力!$G$20, IF(①基本情報と建物情報の入力!H44&gt;=2, 0, "-"), "-")</f>
        <v>-</v>
      </c>
      <c r="GP22" s="96" t="str">
        <f>IF(A22&lt;=①基本情報と建物情報の入力!$G$20, IF(①基本情報と建物情報の入力!H44&gt;=3, 0, "-"), "-")</f>
        <v>-</v>
      </c>
      <c r="GQ22" s="97" t="str">
        <f>IF(A22&lt;=①基本情報と建物情報の入力!$G$20, IF(①基本情報と建物情報の入力!H44&gt;=1, IF(①基本情報と建物情報の入力!H44=1, G22/D22, 0), "-"), "-")</f>
        <v>-</v>
      </c>
      <c r="GR22" s="96" t="str">
        <f>IF(A22&lt;=①基本情報と建物情報の入力!$G$20, IF(①基本情報と建物情報の入力!H44&gt;=2, G22/D22, "-"), "-")</f>
        <v>-</v>
      </c>
      <c r="GS22" s="98" t="str">
        <f>IF(A22&lt;=①基本情報と建物情報の入力!$G$20, IF(①基本情報と建物情報の入力!H44&gt;=3, 0, "-"), "-")</f>
        <v>-</v>
      </c>
      <c r="GT22" s="97" t="str">
        <f>IF(A22&lt;=①基本情報と建物情報の入力!$G$20, IF(①基本情報と建物情報の入力!H44&gt;=1, IF(OR(G23=0,A22=①基本情報と建物情報の入力!$G$20), 0, D22/①基本情報と建物情報の入力!H44), "-"), "-")</f>
        <v>-</v>
      </c>
      <c r="GU22" s="96" t="str">
        <f>IF(A22&lt;=①基本情報と建物情報の入力!$G$20, IF(①基本情報と建物情報の入力!H44&gt;=2, IF(OR(G23=0,A22=①基本情報と建物情報の入力!$G$20), 0, D22/①基本情報と建物情報の入力!H44), "-"), "-")</f>
        <v>-</v>
      </c>
      <c r="GV22" s="98" t="str">
        <f>IF(A22&lt;=①基本情報と建物情報の入力!$G$20, IF(①基本情報と建物情報の入力!H44&gt;=3, IF(OR(G23=0,A22=①基本情報と建物情報の入力!$G$20), 0, D22/①基本情報と建物情報の入力!H44), "-"), "-")</f>
        <v>-</v>
      </c>
      <c r="GW22" s="97" t="str">
        <f>IF(A22&lt;=①基本情報と建物情報の入力!$G$20, IF(①基本情報と建物情報の入力!H44&gt;=1, IF(G22=0, 0, D22/①基本情報と建物情報の入力!H44), "-"), "-")</f>
        <v>-</v>
      </c>
      <c r="GX22" s="96" t="str">
        <f>IF(A22&lt;=①基本情報と建物情報の入力!$G$20, IF(①基本情報と建物情報の入力!H44&gt;=2, IF(G22=0, 0, D22/①基本情報と建物情報の入力!H44), "-"), "-")</f>
        <v>-</v>
      </c>
      <c r="GY22" s="98" t="str">
        <f>IF(A22&lt;=①基本情報と建物情報の入力!$G$20, IF(①基本情報と建物情報の入力!H44&gt;=3, IF(G22=0, 0, D22/①基本情報と建物情報の入力!H44), "-"), "-")</f>
        <v>-</v>
      </c>
      <c r="GZ22" s="97" t="str">
        <f>IF(A22&lt;=①基本情報と建物情報の入力!$G$20, IF(①基本情報と建物情報の入力!H44&gt;=1, 0, "-"), "-")</f>
        <v>-</v>
      </c>
      <c r="HA22" s="96" t="str">
        <f>IF(A22&lt;=①基本情報と建物情報の入力!$G$20, IF(①基本情報と建物情報の入力!H44&gt;=2, IF(OR(①基本情報と建物情報の入力!H44=1,A22&lt;&gt;1), 0, E22), "-"), "-")</f>
        <v>-</v>
      </c>
      <c r="HB22" s="98" t="str">
        <f>IF(A22&lt;=①基本情報と建物情報の入力!$G$20, IF(①基本情報と建物情報の入力!H44&gt;=3, IF(OR(①基本情報と建物情報の入力!H44=1,A22&lt;&gt;1), 0, E22), "-"), "-")</f>
        <v>-</v>
      </c>
      <c r="HC22" s="97" t="str">
        <f>IF(A22&lt;=①基本情報と建物情報の入力!$G$20, IF(①基本情報と建物情報の入力!H44&gt;=1, IF(OR(①基本情報と建物情報の入力!H44=1,A22&lt;&gt;1), 0, E22), "-"), "-")</f>
        <v>-</v>
      </c>
      <c r="HD22" s="96" t="str">
        <f>IF(A22&lt;=①基本情報と建物情報の入力!$G$20, IF(①基本情報と建物情報の入力!H44&gt;=2, 0, "-"), "-")</f>
        <v>-</v>
      </c>
      <c r="HE22" s="98" t="str">
        <f>IF(A22&lt;=①基本情報と建物情報の入力!$G$20, IF(①基本情報と建物情報の入力!H44&gt;=3, IF(OR(①基本情報と建物情報の入力!H44=1,A22&lt;&gt;1), 0, E22), "-"), "-")</f>
        <v>-</v>
      </c>
      <c r="HF22" s="97" t="str">
        <f>IF(A22&lt;=①基本情報と建物情報の入力!$G$20, IF(①基本情報と建物情報の入力!H44&gt;=1, IF(A22=1, E22*(D22/①基本情報と建物情報の入力!H44/20), 0), "-"), "-")</f>
        <v>-</v>
      </c>
      <c r="HG22" s="96" t="str">
        <f>IF(A22&lt;=①基本情報と建物情報の入力!$G$20, IF(①基本情報と建物情報の入力!H44&gt;=2, IF(A22=1, E22*(D22/①基本情報と建物情報の入力!H44/20), 0), "-"), "-")</f>
        <v>-</v>
      </c>
      <c r="HH22" s="98" t="str">
        <f>IF(A22&lt;=①基本情報と建物情報の入力!$G$20, IF(①基本情報と建物情報の入力!H44&gt;=3, IF(A22=1, E22*(D22/①基本情報と建物情報の入力!H44/20), 0), "-"), "-")</f>
        <v>-</v>
      </c>
      <c r="HI22" s="97" t="str">
        <f>IF(A22&lt;=①基本情報と建物情報の入力!$G$20, IF(①基本情報と建物情報の入力!H44&gt;=1, IF(A22=1, D22*(E22/①基本情報と建物情報の入力!H44/20), 0), "-"), "-")</f>
        <v>-</v>
      </c>
      <c r="HJ22" s="96" t="str">
        <f>IF(A22&lt;=①基本情報と建物情報の入力!$G$20, IF(①基本情報と建物情報の入力!H44&gt;=2, IF(A22=1, D22*(E22/①基本情報と建物情報の入力!H44/20), 0), "-"), "-")</f>
        <v>-</v>
      </c>
      <c r="HK22" s="98" t="str">
        <f>IF(A22&lt;=①基本情報と建物情報の入力!$G$20, IF(①基本情報と建物情報の入力!H44&gt;=3, IF(A22=1, D22*(E22/①基本情報と建物情報の入力!H44/20), 0), "-"), "-")</f>
        <v>-</v>
      </c>
      <c r="HL22" s="97" t="str">
        <f>IF(A22&lt;=①基本情報と建物情報の入力!$G$20, IF(①基本情報と建物情報の入力!H44&gt;=1, 0, "-"), "-")</f>
        <v>-</v>
      </c>
      <c r="HM22" s="96" t="str">
        <f>IF(A22&lt;=①基本情報と建物情報の入力!$G$20, IF(①基本情報と建物情報の入力!H44&gt;=2, IF(①基本情報と建物情報の入力!H44=1, 0, G22/D22), "-"), "-")</f>
        <v>-</v>
      </c>
      <c r="HN22" s="98" t="str">
        <f>IF(A22&lt;=①基本情報と建物情報の入力!$G$20, IF(①基本情報と建物情報の入力!H44&gt;=3, IF(①基本情報と建物情報の入力!H44=1, 0, G22/D22), "-"), "-")</f>
        <v>-</v>
      </c>
      <c r="HO22" s="97" t="str">
        <f>IF(A22&lt;=①基本情報と建物情報の入力!$G$20, IF(①基本情報と建物情報の入力!H44&gt;=1, IF(①基本情報と建物情報の入力!H44=1, 0, G22/D22), "-"), "-")</f>
        <v>-</v>
      </c>
      <c r="HP22" s="96" t="str">
        <f>IF(A22&lt;=①基本情報と建物情報の入力!$G$20, IF(①基本情報と建物情報の入力!H44&gt;=2, 0, "-"), "-")</f>
        <v>-</v>
      </c>
      <c r="HQ22" s="98" t="str">
        <f>IF(A22&lt;=①基本情報と建物情報の入力!$G$20, IF(①基本情報と建物情報の入力!H44&gt;=3, IF(①基本情報と建物情報の入力!H44=1, 0, G22/D22), "-"), "-")</f>
        <v>-</v>
      </c>
      <c r="HR22" s="97" t="str">
        <f>IF(A22&lt;=①基本情報と建物情報の入力!$G$20, IF(①基本情報と建物情報の入力!H44&gt;=1, (G22/D22)*(D22/①基本情報と建物情報の入力!H44/20), "-"), "-")</f>
        <v>-</v>
      </c>
      <c r="HS22" s="96" t="str">
        <f>IF(A22&lt;=①基本情報と建物情報の入力!$G$20, IF(①基本情報と建物情報の入力!H44&gt;=2, (G22/D22)*(D22/①基本情報と建物情報の入力!H44/20), "-"), "-")</f>
        <v>-</v>
      </c>
      <c r="HT22" s="98" t="str">
        <f>IF(A22&lt;=①基本情報と建物情報の入力!$G$20, IF(①基本情報と建物情報の入力!H44&gt;=3, (G22/D22)*(D22/①基本情報と建物情報の入力!H44/20), "-"), "-")</f>
        <v>-</v>
      </c>
      <c r="HU22" s="97" t="str">
        <f>IF(A22&lt;=①基本情報と建物情報の入力!$G$20, IF(①基本情報と建物情報の入力!H44&gt;=1, (D22/①基本情報と建物情報の入力!H44)*(G22/D22/20), "-"), "-")</f>
        <v>-</v>
      </c>
      <c r="HV22" s="96" t="str">
        <f>IF(A22&lt;=①基本情報と建物情報の入力!$G$20, IF(①基本情報と建物情報の入力!H44&gt;=2, (D22/①基本情報と建物情報の入力!H44)*(G22/D22/20), "-"), "-")</f>
        <v>-</v>
      </c>
      <c r="HW22" s="98" t="str">
        <f>IF(A22&lt;=①基本情報と建物情報の入力!$G$20, IF(①基本情報と建物情報の入力!H44&gt;=3, (D22/①基本情報と建物情報の入力!H44)*(G22/D22/20), "-"), "-")</f>
        <v>-</v>
      </c>
      <c r="HX22" s="99"/>
      <c r="HY22" s="96" t="str">
        <f>IF($A22&lt;=①基本情報と建物情報の入力!$G$20, IF(①基本情報と建物情報の入力!$H44&gt;=1, SUM(W22,CF22,Z22,BZ22,CC22,AD22,AG22,AJ22,AM22,AP22,AS22,AV22,AY22,BB22,BE22,BH22,BK22,BN22,BQ22,BT22,BW22),"-"),"-")</f>
        <v>-</v>
      </c>
      <c r="HZ22" s="96" t="str">
        <f>IF($A22&lt;=①基本情報と建物情報の入力!$G$20, IF(①基本情報と建物情報の入力!$H44&gt;=2, SUM(X22,CG22,AA22,CA22,CD22,AE22,AH22,AK22,AN22,AQ22,AT22,AW22,AZ22,BC22,BF22,BI22,BL22,BO22,BR22,BU22,BX22),"-"),"-")</f>
        <v>-</v>
      </c>
      <c r="IA22" s="96" t="str">
        <f>IF($A22&lt;=①基本情報と建物情報の入力!$G$20, IF(①基本情報と建物情報の入力!$H44&gt;=3, SUM(Y22,CH22,AB22,CB22,CE22,AF22,AI22,AL22,AO22,AR22,AU22,AX22,BA22,BD22,BG22,BJ22,BM22,BP22,BS22,BV22,BY22),"-"),"-")</f>
        <v>-</v>
      </c>
      <c r="IB22" s="99"/>
      <c r="IC22" s="96" t="str">
        <f>IF($A22&lt;=①基本情報と建物情報の入力!$G$20, ①基本情報と建物情報の入力!H$62, "-")</f>
        <v>-</v>
      </c>
      <c r="ID22" s="96" t="str">
        <f>IF(A22&lt;=①基本情報と建物情報の入力!$G$20, ①基本情報と建物情報の入力!$H$66/(2*(0.09-0.15)*①基本情報と建物情報の入力!$H$66+1),"-")</f>
        <v>-</v>
      </c>
      <c r="IE22" s="96" t="str">
        <f>IF($A22&lt;=①基本情報と建物情報の入力!$G$20, ①基本情報と建物情報の入力!H$64, "-")</f>
        <v>-</v>
      </c>
      <c r="IF22" s="96" t="str">
        <f>IF($A22&lt;=①基本情報と建物情報の入力!$G$20, ①基本情報と建物情報の入力!H$63, "-")</f>
        <v>-</v>
      </c>
      <c r="IG22" s="96" t="str">
        <f>IF($A22&lt;=①基本情報と建物情報の入力!$G$20, ①基本情報と建物情報の入力!H$66, "-")</f>
        <v>-</v>
      </c>
      <c r="IH22" s="96" t="str">
        <f>IF($A22&lt;=①基本情報と建物情報の入力!$G$20, ①基本情報と建物情報の入力!H$61, "-")</f>
        <v>-</v>
      </c>
      <c r="II22" s="96" t="str">
        <f>IF($A22&lt;=①基本情報と建物情報の入力!$G$20, ①基本情報と建物情報の入力!H$65, "-")</f>
        <v>-</v>
      </c>
      <c r="IJ22" s="96" t="str">
        <f>IF($A22&lt;=①基本情報と建物情報の入力!$G$20, ①基本情報と建物情報の入力!H$67, "-")</f>
        <v>-</v>
      </c>
      <c r="IK22" s="98" t="str">
        <f>IF($A22&lt;=①基本情報と建物情報の入力!$G$20, 4.65, "-")</f>
        <v>-</v>
      </c>
      <c r="IL22" s="99"/>
      <c r="IM22" s="97" t="str">
        <f t="array" ref="IM22">IF($A22&lt;=①基本情報と建物情報の入力!$G$20,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2" s="96" t="str">
        <f t="array" ref="IN22">IF($A22&lt;=①基本情報と建物情報の入力!$G$20,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2" s="96" t="str">
        <f t="array" ref="IO22">IF($A22&lt;=①基本情報と建物情報の入力!$G$20,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2" s="96" t="str">
        <f>IF($A22&lt;=①基本情報と建物情報の入力!$G$20,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2" s="96" t="str">
        <f t="array" ref="IQ22">IF($A22&lt;=①基本情報と建物情報の入力!$G$20,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2" s="96" t="str">
        <f t="array" ref="IR22">IF($A22&lt;=①基本情報と建物情報の入力!$G$20,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2" s="96" t="str">
        <f t="array" ref="IS22">IF($A22&lt;=①基本情報と建物情報の入力!$G$20,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2" s="96" t="str">
        <f t="array" ref="IT22">IF($A22&lt;=①基本情報と建物情報の入力!$G$20,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2" s="96" t="str">
        <f t="array" ref="IU22">IF($A22&lt;=①基本情報と建物情報の入力!$G$20,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2" s="96" t="str">
        <f t="array" ref="IV22">IF($A22&lt;=①基本情報と建物情報の入力!$G$20,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2" s="98" t="str">
        <f t="array" ref="IW22">IF($A22&lt;=①基本情報と建物情報の入力!$G$20,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2" s="99"/>
      <c r="IY22" s="97" t="str">
        <f>IF($A22&lt;=①基本情報と建物情報の入力!$G$20, 温度差係数!$A$10, "-")</f>
        <v>-</v>
      </c>
      <c r="IZ22" s="96" t="str">
        <f>IF($A22&lt;=①基本情報と建物情報の入力!$G$20,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2" s="96" t="str">
        <f>IF($A22&lt;=①基本情報と建物情報の入力!$G$20, 温度差係数!$B$10, "-")</f>
        <v>-</v>
      </c>
      <c r="JB22" s="98" t="str">
        <f>IF($A22&lt;=①基本情報と建物情報の入力!$G$20, INDEX(温度差係数!$C$10:$J$10, 0, MATCH(①基本情報と建物情報の入力!$G$13, 温度差係数!$C$9:$J$9, 0)), "-")</f>
        <v>-</v>
      </c>
      <c r="JC22" s="99"/>
      <c r="JD22" s="97" t="str">
        <f>IF($A22&lt;=①基本情報と建物情報の入力!$G$20, IF(①基本情報と建物情報の入力!$H44&gt;=1, W22*$IY22*$IC22,"-"),"-")</f>
        <v>-</v>
      </c>
      <c r="JE22" s="96" t="str">
        <f>IF($A22&lt;=①基本情報と建物情報の入力!$G$20, IF(①基本情報と建物情報の入力!$H44&gt;=2, X22*$IY22*$IC22,"-"),"-")</f>
        <v>-</v>
      </c>
      <c r="JF22" s="98" t="str">
        <f>IF($A22&lt;=①基本情報と建物情報の入力!$G$20, IF(①基本情報と建物情報の入力!$H44&gt;=3, Y22*$IY22*$IC22,"-"),"-")</f>
        <v>-</v>
      </c>
      <c r="JG22" s="97" t="str">
        <f>IF($A22&lt;=①基本情報と建物情報の入力!$G$20, IF(①基本情報と建物情報の入力!$H44&gt;=1, CF22*$JB22*$ID22,"-"),"-")</f>
        <v>-</v>
      </c>
      <c r="JH22" s="96" t="str">
        <f>IF($A22&lt;=①基本情報と建物情報の入力!$G$20, IF(①基本情報と建物情報の入力!$H44&gt;=2, CG22*$JB22*$ID22,"-"),"-")</f>
        <v>-</v>
      </c>
      <c r="JI22" s="98" t="str">
        <f>IF($A22&lt;=①基本情報と建物情報の入力!$G$20, IF(①基本情報と建物情報の入力!$H44&gt;=3, CH22*$JB22*$ID22,"-"),"-")</f>
        <v>-</v>
      </c>
      <c r="JJ22" s="97" t="str">
        <f>IF($A22&lt;=①基本情報と建物情報の入力!$G$20, IF(①基本情報と建物情報の入力!$H44&gt;=1, ((BB22+BE22+BK22)*$IY22+BH22*$IZ22)*$IH22,"-"),"-")</f>
        <v>-</v>
      </c>
      <c r="JK22" s="96" t="str">
        <f>IF($A22&lt;=①基本情報と建物情報の入力!$G$20, IF(①基本情報と建物情報の入力!$H44&gt;=2, ((BC22+BF22+BL22)*$IY22+BI22*$IZ22)*$IH22,"-"),"-")</f>
        <v>-</v>
      </c>
      <c r="JL22" s="98" t="str">
        <f>IF($A22&lt;=①基本情報と建物情報の入力!$G$20, IF(①基本情報と建物情報の入力!$H44&gt;=3, ((BD22+BG22+BM22)*$IY22+BJ22*$IZ22)*$IH22,"-"),"-")</f>
        <v>-</v>
      </c>
      <c r="JM22" s="97" t="str">
        <f>IF($A22&lt;=①基本情報と建物情報の入力!$G$20, IF(①基本情報と建物情報の入力!$H44&gt;=1, (BN22+BQ22+BT22+BW22)*$JB22*$II22,"-"),"-")</f>
        <v>-</v>
      </c>
      <c r="JN22" s="96" t="str">
        <f>IF($A22&lt;=①基本情報と建物情報の入力!$G$20, IF(①基本情報と建物情報の入力!$H44&gt;=2, (BO22+BR22+BU22+BX22)*$JB22*$II22,"-"),"-")</f>
        <v>-</v>
      </c>
      <c r="JO22" s="98" t="str">
        <f>IF($A22&lt;=①基本情報と建物情報の入力!$G$20, IF(①基本情報と建物情報の入力!$H44&gt;=3, (BP22+BS22+BV22+BY22)*$JB22*$II22,"-"),"-")</f>
        <v>-</v>
      </c>
      <c r="JP22" s="97" t="str">
        <f>IF($A22&lt;=①基本情報と建物情報の入力!$G$20, IF(①基本情報と建物情報の入力!$H44&gt;=1, ((AD22+AG22+AM22)*$IY22+AJ22*$IZ22)*$IJ22,"-"),"-")</f>
        <v>-</v>
      </c>
      <c r="JQ22" s="96" t="str">
        <f>IF($A22&lt;=①基本情報と建物情報の入力!$G$20, IF(①基本情報と建物情報の入力!$H44&gt;=2, ((AE22+AH22+AN22)*$IY22+AK22*$IZ22)*$IJ22,"-"),"-")</f>
        <v>-</v>
      </c>
      <c r="JR22" s="98" t="str">
        <f>IF($A22&lt;=①基本情報と建物情報の入力!$G$20, IF(①基本情報と建物情報の入力!$H44&gt;=3, ((AF22+AI22+AO22)*$IY22+AL22*$IZ22)*$IJ22,"-"),"-")</f>
        <v>-</v>
      </c>
      <c r="JS22" s="97" t="str">
        <f>IF($A22&lt;=①基本情報と建物情報の入力!$G$20, IF(①基本情報と建物情報の入力!$H44&gt;=1, ((AP22+AS22+AY22)*IY22+AV22*$IZ22)*$IK22,"-"),"-")</f>
        <v>-</v>
      </c>
      <c r="JT22" s="96" t="str">
        <f>IF($A22&lt;=①基本情報と建物情報の入力!$G$20, IF(①基本情報と建物情報の入力!$H44&gt;=2, ((AQ22+AT22+AZ22)*IY22+AW22*$IZ22)*$IK22,"-"),"-")</f>
        <v>-</v>
      </c>
      <c r="JU22" s="98" t="str">
        <f>IF($A22&lt;=①基本情報と建物情報の入力!$G$20, IF(①基本情報と建物情報の入力!$H44&gt;=3, ((AR22+AU22+BA22)*IY22+AX22*$IZ22)*$IK22,"-"),"-")</f>
        <v>-</v>
      </c>
      <c r="JV22" s="97" t="str">
        <f>IF($A22&lt;=①基本情報と建物情報の入力!$G$20, IF(①基本情報と建物情報の入力!$H44&gt;=1, BZ22*$JB22*$IG22,"-"),"-")</f>
        <v>-</v>
      </c>
      <c r="JW22" s="96" t="str">
        <f>IF($A22&lt;=①基本情報と建物情報の入力!$G$20, IF(①基本情報と建物情報の入力!$H44&gt;=2, CA22*$JB22*$IG22,"-"),"-")</f>
        <v>-</v>
      </c>
      <c r="JX22" s="98" t="str">
        <f>IF($A22&lt;=①基本情報と建物情報の入力!$G$20, IF(①基本情報と建物情報の入力!$H44&gt;=3, CB22*$IG22*$JB22,"-"),"-")</f>
        <v>-</v>
      </c>
      <c r="JY22" s="97" t="str">
        <f>IF($A22&lt;=①基本情報と建物情報の入力!$G$20, IF(①基本情報と建物情報の入力!$H44&gt;=1, CC22*$JA22*$IF22,"-"),"-")</f>
        <v>-</v>
      </c>
      <c r="JZ22" s="96" t="str">
        <f>IF($A22&lt;=①基本情報と建物情報の入力!$G$20, IF(①基本情報と建物情報の入力!$H44&gt;=2, CD22*$JA22*$IF22,"-"),"-")</f>
        <v>-</v>
      </c>
      <c r="KA22" s="98" t="str">
        <f>IF($A22&lt;=①基本情報と建物情報の入力!$G$20, IF(①基本情報と建物情報の入力!$H44&gt;=3, CE22*$JA22*$IF22,"-"),"-")</f>
        <v>-</v>
      </c>
      <c r="KB22" s="97" t="str">
        <f>IF($A22&lt;=①基本情報と建物情報の入力!$G$20, IF(①基本情報と建物情報の入力!$H44&gt;=1, Z22*$IY22*$IE22,"-"),"-")</f>
        <v>-</v>
      </c>
      <c r="KC22" s="96" t="str">
        <f>IF($A22&lt;=①基本情報と建物情報の入力!$G$20, IF(①基本情報と建物情報の入力!$H44&gt;=2, AA22*$IY22*$IE22,"-"),"-")</f>
        <v>-</v>
      </c>
      <c r="KD22" s="98" t="str">
        <f>IF($A22&lt;=①基本情報と建物情報の入力!$G$20, IF(①基本情報と建物情報の入力!$H44&gt;=3, AB22*$IY22*$IE22,"-"),"-")</f>
        <v>-</v>
      </c>
      <c r="KE22" s="99"/>
      <c r="KF22" s="97" t="str">
        <f>IF($A22&lt;=①基本情報と建物情報の入力!$G$20, IF(①基本情報と建物情報の入力!$H44&gt;=1, (CJ22+CM22+CP22+CS22)*$IY22*$IM22,"-"),"-")</f>
        <v>-</v>
      </c>
      <c r="KG22" s="96" t="str">
        <f>IF($A22&lt;=①基本情報と建物情報の入力!$G$20, IF(①基本情報と建物情報の入力!$H44&gt;=2, (CK22+CN22+CQ22+CT22)*$IY22*$IM22,"-"),"-")</f>
        <v>-</v>
      </c>
      <c r="KH22" s="98" t="str">
        <f>IF($A22&lt;=①基本情報と建物情報の入力!$G$20, IF(①基本情報と建物情報の入力!$H44&gt;=3, (CL22+CO22+CR22+CU22)*$IY22*$IM22,"-"),"-")</f>
        <v>-</v>
      </c>
      <c r="KI22" s="97" t="str">
        <f>IF($A22&lt;=①基本情報と建物情報の入力!$G$20, IF(①基本情報と建物情報の入力!$H44&gt;=1, (CV22+CY22)*$IY22*$IN22/2,"-"),"-")</f>
        <v>-</v>
      </c>
      <c r="KJ22" s="96" t="str">
        <f>IF($A22&lt;=①基本情報と建物情報の入力!$G$20, IF(①基本情報と建物情報の入力!$H44&gt;=2, (CW22+CZ22)*$IY22*$IN22/2,"-"),"-")</f>
        <v>-</v>
      </c>
      <c r="KK22" s="98" t="str">
        <f>IF($A22&lt;=①基本情報と建物情報の入力!$G$20, IF(①基本情報と建物情報の入力!$H44&gt;=3, (CX22+DA22)*$IY22*$IN22/2,"-"),"-")</f>
        <v>-</v>
      </c>
      <c r="KL22" s="97" t="str">
        <f>IF($A22&lt;=①基本情報と建物情報の入力!$G$20, IF(①基本情報と建物情報の入力!$H44&gt;=1, (DB22+DE22)*$IY22*$IO22/2 + (DH22+DK22)*$IY22*$IO22,"-"),"-")</f>
        <v>-</v>
      </c>
      <c r="KM22" s="96" t="str">
        <f>IF($A22&lt;=①基本情報と建物情報の入力!$G$20, IF(①基本情報と建物情報の入力!$H44&gt;=2, (DC22+DF22)*$IY22*$IO22/2 + (DI22+DL22)*$IY22*$IO22,"-"),"-")</f>
        <v>-</v>
      </c>
      <c r="KN22" s="98" t="str">
        <f>IF($A22&lt;=①基本情報と建物情報の入力!$G$20, IF(①基本情報と建物情報の入力!$H44&gt;=3, (DD22+DG22)*$IY22*$IO22/2 + (DJ22+DM22)*$IY22*$IO22,"-"),"-")</f>
        <v>-</v>
      </c>
      <c r="KO22" s="97" t="str">
        <f>IF($A22&lt;=①基本情報と建物情報の入力!$G$20, IF(①基本情報と建物情報の入力!$H44&gt;=1, ((DN22+DW22)*$IY22 + DQ22*($IY22/2+$IZ22/2) + DT22*($IZ22/2+$IY22/2))*$IP22,"-"),"-")</f>
        <v>-</v>
      </c>
      <c r="KP22" s="96" t="str">
        <f>IF($A22&lt;=①基本情報と建物情報の入力!$G$20, IF(①基本情報と建物情報の入力!$H44&gt;=2, ((DO22+DX22)*$IY22 + DR22*($IY22/2+$IZ22/2) + DU22*($IZ22/2+$IY22/2))*$IP22,"-"),"-")</f>
        <v>-</v>
      </c>
      <c r="KQ22" s="98" t="str">
        <f>IF($A22&lt;=①基本情報と建物情報の入力!$G$20, IF(①基本情報と建物情報の入力!$H44&gt;=3, ((DP22+DY22)*$IY22 + DS22*($IY22/2+$IZ22/2) + DV22*($IZ22/2+$IY22/2))*$IP22,"-"),"-")</f>
        <v>-</v>
      </c>
      <c r="KR22" s="97" t="str">
        <f>IF($A22&lt;=①基本情報と建物情報の入力!$G$20, IF(①基本情報と建物情報の入力!$H44&gt;=1, ((DZ22+EC22)*$IY22+(EF22+EI22)*$IZ22)*$IQ22/2 + ((EL22+EO22+EU22)*$IY22+ER22*$IZ22)*$IQ22,"-"),"-")</f>
        <v>-</v>
      </c>
      <c r="KS22" s="96" t="str">
        <f>IF($A22&lt;=①基本情報と建物情報の入力!$G$20, IF(①基本情報と建物情報の入力!$H44&gt;=2, ((EA22+ED22)*$IY22+(EG22+EJ22)*$IZ22)*$IQ22/2 + ((EM22+EP22+EV22)*$IY22+ES22*$IZ22)*$IQ22,"-"),"-")</f>
        <v>-</v>
      </c>
      <c r="KT22" s="98" t="str">
        <f>IF($A22&lt;=①基本情報と建物情報の入力!$G$20, IF(①基本情報と建物情報の入力!$H44&gt;=3, ((EB22+EE22)*$IY22+(EH22+EK22)*$IZ22)*$IQ22/2 + ((EN22+EQ22+EW22)*$IY22+ET22*$IZ22)*$IQ22,"-"),"-")</f>
        <v>-</v>
      </c>
      <c r="KU22" s="97" t="str">
        <f>IF($A22&lt;=①基本情報と建物情報の入力!$G$20, IF(①基本情報と建物情報の入力!$H44&gt;=1, ((EX22+FA22+FD22+FG22+FP22+FS22)*$IY22 + (FJ22+FM22)*$IZ22)*$IR22/2,"-"),"-")</f>
        <v>-</v>
      </c>
      <c r="KV22" s="96" t="str">
        <f>IF($A22&lt;=①基本情報と建物情報の入力!$G$20, IF(①基本情報と建物情報の入力!$H44&gt;=2, ((EY22+FB22+FE22+FH22+FQ22+FT22)*$IY22 + (FK22+FN22)*$IZ22)*$IR22/2,"-"),"-")</f>
        <v>-</v>
      </c>
      <c r="KW22" s="98" t="str">
        <f>IF($A22&lt;=①基本情報と建物情報の入力!$G$20, IF(①基本情報と建物情報の入力!$H44&gt;=3, ((EZ22+FC22+FF22+FI22+FR22+FU22)*$IY22 + (FL22+FO22)*$IZ22)*$IR22/2,"-"),"-")</f>
        <v>-</v>
      </c>
      <c r="KX22" s="97" t="str">
        <f>IF($A22&lt;=①基本情報と建物情報の入力!$G$20, IF(①基本情報と建物情報の入力!$H44&gt;=1, ((FV22+FY22+GE22)*$IY22 + GB22*$IZ22)*$IS22,"-"),"-")</f>
        <v>-</v>
      </c>
      <c r="KY22" s="96" t="str">
        <f>IF($A22&lt;=①基本情報と建物情報の入力!$G$20, IF(①基本情報と建物情報の入力!$H44&gt;=2, ((FW22+FZ22+GF22)*$IY22 + GC22*$IZ22)*$IS22,"-"),"-")</f>
        <v>-</v>
      </c>
      <c r="KZ22" s="98" t="str">
        <f>IF($A22&lt;=①基本情報と建物情報の入力!$G$20, IF(①基本情報と建物情報の入力!$H44&gt;=3, ((FX22+GA22+GG22)*$IY22 + GD22*$IZ22)*$IS22,"-"),"-")</f>
        <v>-</v>
      </c>
      <c r="LA22" s="97" t="str">
        <f>IF($A22&lt;=①基本情報と建物情報の入力!$G$20, IF(①基本情報と建物情報の入力!$H44&gt;=1, (GH22+GK22+GN22+GQ22)*$IY22*$IT22,"-"),"-")</f>
        <v>-</v>
      </c>
      <c r="LB22" s="96" t="str">
        <f>IF($A22&lt;=①基本情報と建物情報の入力!$G$20, IF(①基本情報と建物情報の入力!$H44&gt;=2, (GI22+GL22+GO22+GR22)*$IY22*$IT22,"-"),"-")</f>
        <v>-</v>
      </c>
      <c r="LC22" s="98" t="str">
        <f>IF($A22&lt;=①基本情報と建物情報の入力!$G$20, IF(①基本情報と建物情報の入力!$H44&gt;=3, (GJ22+GM22+GP22+GS22)*$IY22*$IT22,"-"),"-")</f>
        <v>-</v>
      </c>
      <c r="LD22" s="97" t="str">
        <f>IF($A22&lt;=①基本情報と建物情報の入力!$G$20, IF(①基本情報と建物情報の入力!$H44&gt;=1, (GT22+GW22)*$IY22*$IU22/2,"-"),"-")</f>
        <v>-</v>
      </c>
      <c r="LE22" s="96" t="str">
        <f>IF($A22&lt;=①基本情報と建物情報の入力!$G$20, IF(①基本情報と建物情報の入力!$H44&gt;=2, (GU22+GX22)*$IY22*$IU22/2,"-"),"-")</f>
        <v>-</v>
      </c>
      <c r="LF22" s="98" t="str">
        <f>IF($A22&lt;=①基本情報と建物情報の入力!$G$20, IF(①基本情報と建物情報の入力!$H44&gt;=3, (GV22+GY22)*$IY22*$IU22/2,"-"),"-")</f>
        <v>-</v>
      </c>
      <c r="LG22" s="97" t="str">
        <f>IF($A22&lt;=①基本情報と建物情報の入力!$G$20, IF(①基本情報と建物情報の入力!$H44&gt;=1, (GZ22+HC22)*$JA22*$IV22/2 + (HF22+HI22)*$JA22*$IV22,"-"),"-")</f>
        <v>-</v>
      </c>
      <c r="LH22" s="96" t="str">
        <f>IF($A22&lt;=①基本情報と建物情報の入力!$G$20, IF(①基本情報と建物情報の入力!$H44&gt;=2, (HA22+HD22)*$JA22*$IV22/2 + (HG22+HJ22)*$JA22*$IV22,"-"),"-")</f>
        <v>-</v>
      </c>
      <c r="LI22" s="98" t="str">
        <f>IF($A22&lt;=①基本情報と建物情報の入力!$G$20, IF(①基本情報と建物情報の入力!$H44&gt;=3, (HB22+HE22)*$JA22*$IV22/2 + (HH22+HK22)*$JA22*$IV22,"-"),"-")</f>
        <v>-</v>
      </c>
      <c r="LJ22" s="97" t="str">
        <f>IF($A22&lt;=①基本情報と建物情報の入力!$G$20, IF(①基本情報と建物情報の入力!$H44&gt;=1, (HL22+HO22)*$IY22*$IW22/2 + (HR22+HU22)*$IY22*$IW22,"-"),"-")</f>
        <v>-</v>
      </c>
      <c r="LK22" s="96" t="str">
        <f>IF($A22&lt;=①基本情報と建物情報の入力!$G$20, IF(①基本情報と建物情報の入力!$H44&gt;=2, (HM22+HP22)*$IY22*$IW22/2 + (HS22+HV22)*$IY22*$IW22,"-"),"-")</f>
        <v>-</v>
      </c>
      <c r="LL22" s="98" t="str">
        <f>IF($A22&lt;=①基本情報と建物情報の入力!$G$20, IF(①基本情報と建物情報の入力!$H44&gt;=3, (HN22+HQ22)*$IY22*$IW22/2 + (HT22+HW22)*$IY22*$IW22,"-"),"-")</f>
        <v>-</v>
      </c>
      <c r="LM22" s="99"/>
      <c r="LN22" s="97" t="str">
        <f>IF($A22&lt;=①基本情報と建物情報の入力!$G$20, IF(①基本情報と建物情報の入力!$H44&gt;=1, SUM(JJ22,JD22,JY22,KB22,JM22,JV22,JG22,JP22,JS22)+SUM(KO22,KF22,LA22,KR22,KL22,KU22,LJ22,KI22,LD22,KX22,LG22),"-"),"-")</f>
        <v>-</v>
      </c>
      <c r="LO22" s="96" t="str">
        <f>IF($A22&lt;=①基本情報と建物情報の入力!$G$20, IF(①基本情報と建物情報の入力!$H44&gt;=2, SUM(JK22,JE22,JZ22,KC22,JN22,JW22,JH22,JQ22,JT22)+SUM(KP22,KG22,LB22,KS22,KM22,KV22,LK22,KJ22,LE22,KY22,LH22),"-"),"-")</f>
        <v>-</v>
      </c>
      <c r="LP22" s="98" t="str">
        <f>IF($A22&lt;=①基本情報と建物情報の入力!$G$20, IF(①基本情報と建物情報の入力!$H44&gt;=3, SUM(JL22,JF22,KA22,KD22,JO22,JX22,JI22,JR22,JU22)+SUM(KQ22,KH22,LC22,KT22,KN22,KW22,LL22,KK22,LF22,KZ22,LI22),"-"),"-")</f>
        <v>-</v>
      </c>
      <c r="LQ22" s="96" t="str">
        <f>IF($A22&lt;=①基本情報と建物情報の入力!$G$20, IF(①基本情報と建物情報の入力!$H44&gt;=1, ROUNDUP(LN22/HY22, 2),"-"),"-")</f>
        <v>-</v>
      </c>
      <c r="LR22" s="96" t="str">
        <f>IF($A22&lt;=①基本情報と建物情報の入力!$G$20, IF(①基本情報と建物情報の入力!$H44&gt;=2, ROUNDUP(LO22/HZ22, 2),"-"),"-")</f>
        <v>-</v>
      </c>
      <c r="LS22" s="96" t="str">
        <f>IF($A22&lt;=①基本情報と建物情報の入力!$G$20, IF(①基本情報と建物情報の入力!$H44&gt;=3, ROUNDUP(LP22/IA22, 2),"-"),"-")</f>
        <v>-</v>
      </c>
      <c r="LT22" s="99"/>
      <c r="LU22" s="96" t="str">
        <f>IF($A22&lt;=①基本情報と建物情報の入力!$G$20, 0.51,"-")</f>
        <v>-</v>
      </c>
      <c r="LV22" s="96" t="str">
        <f>IF($A22&lt;=①基本情報と建物情報の入力!$G$20, IF(①基本情報と建物情報の入力!$H44&gt;=1, ①基本情報と建物情報の入力!$H$68,"-"),"-")</f>
        <v>-</v>
      </c>
      <c r="LW22" s="99"/>
      <c r="LX22" s="221" t="str">
        <f>IF($A22&lt;=①基本情報と建物情報の入力!$G$20, 0.034*1*IC22, "-")</f>
        <v>-</v>
      </c>
      <c r="LY22" s="218" t="str">
        <f>IF($A22&lt;=①基本情報と建物情報の入力!$G$20, 0.034*1*IH22, "-")</f>
        <v>-</v>
      </c>
      <c r="LZ22" s="218" t="str">
        <f>IF($A22&lt;=①基本情報と建物情報の入力!$G$20, IF(①基本情報と建物情報の入力!$H44&gt;=1, $LU22*$LV22,"-"),"-")</f>
        <v>-</v>
      </c>
      <c r="MA22" s="218" t="str">
        <f>IF($A22&lt;=①基本情報と建物情報の入力!$G$20, IF(①基本情報と建物情報の入力!$H44&gt;=1, $LU22*$LV22,"-"),"-")</f>
        <v>-</v>
      </c>
      <c r="MB22" s="218" t="str">
        <f>IF($A22&lt;=①基本情報と建物情報の入力!$G$20, IF(①基本情報と建物情報の入力!$H44&gt;=1, $LU22*$LV22,"-"),"-")</f>
        <v>-</v>
      </c>
      <c r="MC22" s="218" t="str">
        <f>IF($A22&lt;=①基本情報と建物情報の入力!$G$20, IF(①基本情報と建物情報の入力!$H44&gt;=1, $LU22*$LV22,"-"),"-")</f>
        <v>-</v>
      </c>
      <c r="MD22" s="218" t="str">
        <f>IF($A22&lt;=①基本情報と建物情報の入力!$G$20, 0.034*1*IK22, "-")</f>
        <v>-</v>
      </c>
      <c r="ME22" s="218" t="str">
        <f>IF($A22&lt;=①基本情報と建物情報の入力!$G$20, 0.034*1*IE22, "-")</f>
        <v>-</v>
      </c>
      <c r="MF22" s="99"/>
      <c r="MG22" s="218" t="str">
        <f>IF($A22&lt;=①基本情報と建物情報の入力!$G$20, 0.034*1*IM22, "-")</f>
        <v>-</v>
      </c>
      <c r="MH22" s="218" t="str">
        <f>IF($A22&lt;=①基本情報と建物情報の入力!$G$20, 0.034*1*IN22, "-")</f>
        <v>-</v>
      </c>
      <c r="MI22" s="218" t="str">
        <f>IF($A22&lt;=①基本情報と建物情報の入力!$G$20, 0.034*1*IO22, "-")</f>
        <v>-</v>
      </c>
      <c r="MJ22" s="218" t="str">
        <f>IF($A22&lt;=①基本情報と建物情報の入力!$G$20, 0.034*1*IP22, "-")</f>
        <v>-</v>
      </c>
      <c r="MK22" s="218" t="str">
        <f>IF($A22&lt;=①基本情報と建物情報の入力!$G$20, 0.034*1*IQ22, "-")</f>
        <v>-</v>
      </c>
      <c r="ML22" s="218" t="str">
        <f>IF($A22&lt;=①基本情報と建物情報の入力!$G$20, 0.034*1*IR22, "-")</f>
        <v>-</v>
      </c>
      <c r="MM22" s="218" t="str">
        <f>IF($A22&lt;=①基本情報と建物情報の入力!$G$20, 0.034*1*IS22, "-")</f>
        <v>-</v>
      </c>
      <c r="MN22" s="218" t="str">
        <f>IF($A22&lt;=①基本情報と建物情報の入力!$G$20, 0.034*1*IT22, "-")</f>
        <v>-</v>
      </c>
      <c r="MO22" s="218" t="str">
        <f>IF($A22&lt;=①基本情報と建物情報の入力!$G$20, 0.034*1*IU22, "-")</f>
        <v>-</v>
      </c>
      <c r="MP22" s="218" t="str">
        <f>IF($A22&lt;=①基本情報と建物情報の入力!$G$20, 0.034*1*IV22, "-")</f>
        <v>-</v>
      </c>
      <c r="MQ22" s="222" t="str">
        <f>IF($A22&lt;=①基本情報と建物情報の入力!$G$20, 0.034*1*IW22, "-")</f>
        <v>-</v>
      </c>
      <c r="MR22" s="99"/>
      <c r="MS22" s="100" t="str">
        <f>IF($A22&lt;=①基本情報と建物情報の入力!$G$20, INDEX(方位係数!$B$7:$H$16, MATCH(MS$4, 方位係数!$A$7:$A$16,0), MATCH(①基本情報と建物情報の入力!$G$13, 方位係数!$B$6:$I$6,0)),"-")</f>
        <v>-</v>
      </c>
      <c r="MT22" s="100" t="str">
        <f>IF($A22&lt;=①基本情報と建物情報の入力!$G$20, INDEX(方位係数!$B$7:$H$16, MATCH(MT$4, 方位係数!$A$7:$A$16,0), MATCH(①基本情報と建物情報の入力!$G$13, 方位係数!$B$6:$I$6,0)),"-")</f>
        <v>-</v>
      </c>
      <c r="MU22" s="100" t="str">
        <f>IF($A22&lt;=①基本情報と建物情報の入力!$G$20, INDEX(方位係数!$B$7:$H$16, MATCH(MU$4, 方位係数!$A$7:$A$16,0), MATCH(①基本情報と建物情報の入力!$G$13, 方位係数!$B$6:$I$6,0)),"-")</f>
        <v>-</v>
      </c>
      <c r="MV22" s="100" t="str">
        <f>IF($A22&lt;=①基本情報と建物情報の入力!$G$20, INDEX(方位係数!$B$7:$H$16, MATCH(MV$4, 方位係数!$A$7:$A$16,0), MATCH(①基本情報と建物情報の入力!$G$13, 方位係数!$B$6:$I$6,0)),"-")</f>
        <v>-</v>
      </c>
      <c r="MW22" s="100" t="str">
        <f>IF($A22&lt;=①基本情報と建物情報の入力!$G$20, INDEX(方位係数!$B$7:$H$16, MATCH(MW$4, 方位係数!$A$7:$A$16,0), MATCH(①基本情報と建物情報の入力!$G$13, 方位係数!$B$6:$I$6,0)),"-")</f>
        <v>-</v>
      </c>
      <c r="MX22" s="100" t="str">
        <f>IF($A22&lt;=①基本情報と建物情報の入力!$G$20, INDEX(方位係数!$B$7:$H$16, MATCH(MX$4, 方位係数!$A$7:$A$16,0), MATCH(①基本情報と建物情報の入力!$G$13, 方位係数!$B$6:$I$6,0)),"-")</f>
        <v>-</v>
      </c>
      <c r="MY22" s="99"/>
      <c r="MZ22" s="97" t="str">
        <f>IF($A22&lt;=①基本情報と建物情報の入力!$G$20, IF(①基本情報と建物情報の入力!$H44&gt;=1, W22*$MW22*$LX22,"-"),"-")</f>
        <v>-</v>
      </c>
      <c r="NA22" s="96" t="str">
        <f>IF($A22&lt;=①基本情報と建物情報の入力!$G$20, IF(①基本情報と建物情報の入力!$H44&gt;=2, X22*$MW22*$LX22,"-"),"-")</f>
        <v>-</v>
      </c>
      <c r="NB22" s="98" t="str">
        <f>IF($A22&lt;=①基本情報と建物情報の入力!$G$20, IF(①基本情報と建物情報の入力!$H44&gt;=3, Y22*$MW22*$LX22,"-"),"-")</f>
        <v>-</v>
      </c>
      <c r="NC22" s="97" t="str">
        <f>IF($A22&lt;=①基本情報と建物情報の入力!$G$20, IF(①基本情報と建物情報の入力!$H44&gt;=1, (BB22*$MS22+BE22*$MT22+BH22*$MU22+BK22*$MV22)*$LY22,"-"),"-")</f>
        <v>-</v>
      </c>
      <c r="ND22" s="96" t="str">
        <f>IF($A22&lt;=①基本情報と建物情報の入力!$G$20, IF(①基本情報と建物情報の入力!$H44&gt;=2, (BC22*$MS22+BF22*$MT22+BI22*$MU22+BL22*$MV22)*$LY22,"-"),"-")</f>
        <v>-</v>
      </c>
      <c r="NE22" s="98" t="str">
        <f>IF($A22&lt;=①基本情報と建物情報の入力!$G$20, IF(①基本情報と建物情報の入力!$H44&gt;=3, (BD22*$MS22+BG22*$MT22+BJ22*$MU22+BM22*$MV22)*$LY22,"-"),"-")</f>
        <v>-</v>
      </c>
      <c r="NF22" s="97" t="str">
        <f>IF($A22&lt;=①基本情報と建物情報の入力!$G$20, IF(①基本情報と建物情報の入力!$H44&gt;=1, AD22*$MS22*$LZ22+AG22*$MT22*$MA22+AJ22*$MU22*$MB22+AM22*$MV22*$MC22,"-"),"-")</f>
        <v>-</v>
      </c>
      <c r="NG22" s="96" t="str">
        <f>IF($A22&lt;=①基本情報と建物情報の入力!$G$20, IF(①基本情報と建物情報の入力!$H44&gt;=2, AE22*$MS22*$LZ22+AH22*$MT22*$MA22+AK22*$MU22*$MB22+AN22*$MV22*$MC22,"-"),"-")</f>
        <v>-</v>
      </c>
      <c r="NH22" s="98" t="str">
        <f>IF($A22&lt;=①基本情報と建物情報の入力!$G$20, IF(①基本情報と建物情報の入力!$H44&gt;=3, AF22*$MS22*$LZ22+AI22*$MT22*$MA22+AL22*$MU22*$MB22+AO22*$MV22*$MC22,"-"),"-")</f>
        <v>-</v>
      </c>
      <c r="NI22" s="97" t="str">
        <f>IF($A22&lt;=①基本情報と建物情報の入力!$G$20, IF(①基本情報と建物情報の入力!$H44&gt;=1, (AP22*MS22+AS22*MT22+AV22*MU22+AY22*$MV22)*$MD22,"-"),"-")</f>
        <v>-</v>
      </c>
      <c r="NJ22" s="96" t="str">
        <f>IF($A22&lt;=①基本情報と建物情報の入力!$G$20, IF(①基本情報と建物情報の入力!$H44&gt;=2, (AQ22*MS22+AT22*MT22+AW22*MU22+AZ22*$MV22)*$MD22,"-"),"-")</f>
        <v>-</v>
      </c>
      <c r="NK22" s="98" t="str">
        <f>IF($A22&lt;=①基本情報と建物情報の入力!$G$20, IF(①基本情報と建物情報の入力!$H44&gt;=3, (AR22*MS22+AU22*MT22+AX22*MU22+BA22*$MV22)*$MD22,"-"),"-")</f>
        <v>-</v>
      </c>
      <c r="NL22" s="97" t="str">
        <f>IF($A22&lt;=①基本情報と建物情報の入力!$G$20, IF(①基本情報と建物情報の入力!$H44&gt;=1, Z22*$MX22*$ME22,"-"),"-")</f>
        <v>-</v>
      </c>
      <c r="NM22" s="96" t="str">
        <f>IF($A22&lt;=①基本情報と建物情報の入力!$G$20, IF(①基本情報と建物情報の入力!$H44&gt;=2, AA22*$MX22*$ME22,"-"),"-")</f>
        <v>-</v>
      </c>
      <c r="NN22" s="98" t="str">
        <f>IF($A22&lt;=①基本情報と建物情報の入力!$G$20, IF(①基本情報と建物情報の入力!$H44&gt;=3, AB22*$MX22*$ME22,"-"),"-")</f>
        <v>-</v>
      </c>
      <c r="NO22" s="99"/>
      <c r="NP22" s="97" t="str">
        <f>IF($A22&lt;=①基本情報と建物情報の入力!$G$20, IF(①基本情報と建物情報の入力!$H44&gt;=1, (CJ22*($MW22+$MS22)/2+CM22*($MW22+$MT22)/2+CP22*($MW22+$MU22)/2+CS22*($MW22+$MV22)/2)*$MG22,"-"),"-")</f>
        <v>-</v>
      </c>
      <c r="NQ22" s="96" t="str">
        <f>IF($A22&lt;=①基本情報と建物情報の入力!$G$20, IF(①基本情報と建物情報の入力!$H44&gt;=2, (CK22*($MW22+$MS22)/2+CN22*($MW22+$MT22)/2+CQ22*($MW22+$MU22)/2+CT22*($MW22+$MV22)/2)*$MG22,"-"),"-")</f>
        <v>-</v>
      </c>
      <c r="NR22" s="98" t="str">
        <f>IF($A22&lt;=①基本情報と建物情報の入力!$G$20, IF(①基本情報と建物情報の入力!$H44&gt;=3, (CL22*($MW22+$MS22)/2+CO22*($MW22+$MT22)/2+CR22*($MW22+$MU22)/2+CU22*($MW22+$MV22)/2)*$MG22,"-"),"-")</f>
        <v>-</v>
      </c>
      <c r="NS22" s="97" t="str">
        <f>IF($A22&lt;=①基本情報と建物情報の入力!$G$20, IF(①基本情報と建物情報の入力!$H44&gt;=1, (CV22*($MW22+$MS22)/2+CY22*($MW22+$MS22)/2)*$MH22/2,"-"),"-")</f>
        <v>-</v>
      </c>
      <c r="NT22" s="96" t="str">
        <f>IF($A22&lt;=①基本情報と建物情報の入力!$G$20, IF(①基本情報と建物情報の入力!$H44&gt;=2, (CW22*($MW22+$MS22)/2+CZ22*($MW22+$MS22)/2)*$MH22/2,"-"),"-")</f>
        <v>-</v>
      </c>
      <c r="NU22" s="98" t="str">
        <f>IF($A22&lt;=①基本情報と建物情報の入力!$G$20, IF(①基本情報と建物情報の入力!$H44&gt;=3, (CX22*($MW22+$MS22)/2+DA22*($MW22+$MS22)/2)*$MH22/2,"-"),"-")</f>
        <v>-</v>
      </c>
      <c r="NV22" s="97" t="str">
        <f>IF($A22&lt;=①基本情報と建物情報の入力!$G$20, IF(①基本情報と建物情報の入力!$H44&gt;=1, (DB22+DE22)*$MW22*$MI22/2 + (DH22+DK22)*$MW22*$MI22,"-"),"-")</f>
        <v>-</v>
      </c>
      <c r="NW22" s="96" t="str">
        <f>IF($A22&lt;=①基本情報と建物情報の入力!$G$20, IF(①基本情報と建物情報の入力!$H44&gt;=2, (DC22+DF22)*$MW22*$MI22/2 + (DI22+DL22)*$MW22*$MI22,"-"),"-")</f>
        <v>-</v>
      </c>
      <c r="NX22" s="98" t="str">
        <f>IF($A22&lt;=①基本情報と建物情報の入力!$G$20, IF(①基本情報と建物情報の入力!$H44&gt;=3, (DD22+DG22)*$MW22*$MI22/2 + (DJ22+DM22)*$MW22*$MI22,"-"),"-")</f>
        <v>-</v>
      </c>
      <c r="NY22" s="97" t="str">
        <f>IF($A22&lt;=①基本情報と建物情報の入力!$G$20, IF(①基本情報と建物情報の入力!$H44&gt;=1, (DN22*($MS22+$MT22)/2 +DW22*($MV22+$MS22)/2 + DQ22*($MT22+$MU22)/2 + DT22*($MU22+$MV22)/2)*$MJ22,"-"),"-")</f>
        <v>-</v>
      </c>
      <c r="NZ22" s="96" t="str">
        <f>IF($A22&lt;=①基本情報と建物情報の入力!$G$20, IF(①基本情報と建物情報の入力!$H44&gt;=2, (DO22*($MS22+$MT22)/2 +DX22*($MV22+$MS22)/2 + DR22*($MT22+$MU22)/2 + DU22*($MU22+$MV22)/2)*$MJ22,"-"),"-")</f>
        <v>-</v>
      </c>
      <c r="OA22" s="98" t="str">
        <f>IF($A22&lt;=①基本情報と建物情報の入力!$G$20, IF(①基本情報と建物情報の入力!$H44&gt;=3, (DP22*($MS22+$MT22)/2 +DY22*($MV22+$MS22)/2 + DS22*($MT22+$MU22)/2 + DV22*($MU22+$MV22)/2)*$MJ22,"-"),"-")</f>
        <v>-</v>
      </c>
      <c r="OB22" s="97" t="str">
        <f>IF($A22&lt;=①基本情報と建物情報の入力!$G$20, IF(①基本情報と建物情報の入力!$H44&gt;=1, ((DZ22+EC22)*$MS22+(EF22+EI22)*$MU22)*$MK22/2 + (EL22*$MS22+EO22*$MT22+ER22*$MU22+EU22*$MV22)*$MK22,"-"),"-")</f>
        <v>-</v>
      </c>
      <c r="OC22" s="96" t="str">
        <f>IF($A22&lt;=①基本情報と建物情報の入力!$G$20, IF(①基本情報と建物情報の入力!$H44&gt;=2, ((EA22+ED22)*$MS22+(EG22+EJ22)*$MU22)*$MK22/2 + (EM22*$MS22+EP22*$MT22+ES22*$MU22+EV22*$MV22)*$MK22,"-"),"-")</f>
        <v>-</v>
      </c>
      <c r="OD22" s="98" t="str">
        <f>IF($A22&lt;=①基本情報と建物情報の入力!$G$20, IF(①基本情報と建物情報の入力!$H44&gt;=3, ((EB22+EE22)*$MS22+(EH22+EK22)*$MU22)*$MK22/2 + (EN22*$MS22+EQ22*$MT22+ET22*$MU22+EW22*$MV22)*$MK22,"-"),"-")</f>
        <v>-</v>
      </c>
      <c r="OE22" s="97" t="str">
        <f>IF($A22&lt;=①基本情報と建物情報の入力!$G$20, IF(①基本情報と建物情報の入力!$H44&gt;=1, ((EX22+FA22)*$MS22+(FD22+FG22)*$MT22+ (FJ22+FM22)*$MU22 +(FP22+FS22)*$MV22)*$ML22/2,"-"),"-")</f>
        <v>-</v>
      </c>
      <c r="OF22" s="96" t="str">
        <f>IF($A22&lt;=①基本情報と建物情報の入力!$G$20, IF(①基本情報と建物情報の入力!$H44&gt;=2, ((EY22+FB22)*$MS22+(FE22+FH22)*$MT22+ (FK22+FN22)*$MU22 +(FQ22+FT22)*$MV22)*$ML22/2,"-"),"-")</f>
        <v>-</v>
      </c>
      <c r="OG22" s="98" t="str">
        <f>IF($A22&lt;=①基本情報と建物情報の入力!$G$20, IF(①基本情報と建物情報の入力!$H44&gt;=3, ((EZ22+FC22)*$MS22+(FF22+FI22)*$MT22+ (FL22+FO22)*$MU22 +(FR22+FU22)*$MV22)*$ML22/2,"-"),"-")</f>
        <v>-</v>
      </c>
      <c r="OH22" s="96" t="str">
        <f>IF($A22&lt;=①基本情報と建物情報の入力!$G$20, IF(①基本情報と建物情報の入力!$H44&gt;=1, (FV22*$MS22/2+FY22*$MT22/2+GB22*$MU22/2+GE22*$MV22/2)*$MM22,"-"),"-")</f>
        <v>-</v>
      </c>
      <c r="OI22" s="96" t="str">
        <f>IF($A22&lt;=①基本情報と建物情報の入力!$G$20, IF(①基本情報と建物情報の入力!$H44&gt;=2, (FW22*$MS22/2+FZ22*$MT22/2+GC22*$MU22/2+GF22*$MV22/2)*$MM22,"-"),"-")</f>
        <v>-</v>
      </c>
      <c r="OJ22" s="96" t="str">
        <f>IF($A22&lt;=①基本情報と建物情報の入力!$G$20, IF(①基本情報と建物情報の入力!$H44&gt;=3, (FX22*$MS22/2+GA22*$MT22/2+GD22*$MU22/2+GG22*$MV22/2)*$MM22,"-"),"-")</f>
        <v>-</v>
      </c>
      <c r="OK22" s="97" t="str">
        <f>IF($A22&lt;=①基本情報と建物情報の入力!$G$20, IF(①基本情報と建物情報の入力!$H44&gt;=1, (GH22*($MS22+$MX22)/2+GK22*($MT22+$MX22)/2+GN22*($MU22+$MX22)/2+GQ22*($MV22+$MX22)/2)*$MN22,"-"),"-")</f>
        <v>-</v>
      </c>
      <c r="OL22" s="96" t="str">
        <f>IF($A22&lt;=①基本情報と建物情報の入力!$G$20, IF(①基本情報と建物情報の入力!$H44&gt;=2, (GI22*($MS22+$MX22)/2+GL22*($MT22+$MX22)/2+GO22*($MU22+$MX22)/2+GR22*($MV22+$MX22)/2)*$MN22,"-"),"-")</f>
        <v>-</v>
      </c>
      <c r="OM22" s="98" t="str">
        <f>IF($A22&lt;=①基本情報と建物情報の入力!$G$20, IF(①基本情報と建物情報の入力!$H44&gt;=3, (GJ22*($MS22+$MX22)/2+GM22*($MT22+$MX22)/2+GP22*($MU22+$MX22)/2+GS22*($MV22+$MX22)/2)*$MN22,"-"),"-")</f>
        <v>-</v>
      </c>
      <c r="ON22" s="97" t="str">
        <f>IF($A22&lt;=①基本情報と建物情報の入力!$G$20, IF(①基本情報と建物情報の入力!$H44&gt;=1, (GT22+GW22)*($MS22+$MX22)/2*$MO22/2,"-"),"-")</f>
        <v>-</v>
      </c>
      <c r="OO22" s="96" t="str">
        <f>IF($A22&lt;=①基本情報と建物情報の入力!$G$20, IF(①基本情報と建物情報の入力!$H44&gt;=2, (GU22+GX22)*($MS22+$MX22)/2*$MO22/2,"-"),"-")</f>
        <v>-</v>
      </c>
      <c r="OP22" s="98" t="str">
        <f>IF($A22&lt;=①基本情報と建物情報の入力!$G$20, IF(①基本情報と建物情報の入力!$H44&gt;=3, (GV22+GY22)*($MS22+$MX22)/2*$MO22/2,"-"),"-")</f>
        <v>-</v>
      </c>
      <c r="OQ22" s="97" t="str">
        <f>IF($A22&lt;=①基本情報と建物情報の入力!$G$20, IF(①基本情報と建物情報の入力!$H44&gt;=1, (HL22+HO22)*$MX22*$MQ22/2 + (HR22+HU22)*$MX22*$MQ22,"-"),"-")</f>
        <v>-</v>
      </c>
      <c r="OR22" s="96" t="str">
        <f>IF($A22&lt;=①基本情報と建物情報の入力!$G$20, IF(①基本情報と建物情報の入力!$H44&gt;=2, (HM22+HP22)*$MX22*$MQ22/2 + (HS22+HV22)*$MX22*$MQ22,"-"),"-")</f>
        <v>-</v>
      </c>
      <c r="OS22" s="98" t="str">
        <f>IF($A22&lt;=①基本情報と建物情報の入力!$G$20, IF(①基本情報と建物情報の入力!$H44&gt;=3, (HN22+HQ22)*$MX22*$MQ22/2 + (HT22+HW22)*$MX22*$MQ22,"-"),"-")</f>
        <v>-</v>
      </c>
      <c r="OT22" s="96" t="str">
        <f>IF($A22&lt;=①基本情報と建物情報の入力!$G$20, IF(①基本情報と建物情報の入力!$H44&gt;=1, SUM(MZ22,NC22,NF22,NI22,NL22)+SUM(NP22,NS22,NV22,NY22,OB22,OE22,OH22,OK22,ON22,OQ22), "-"), "-")</f>
        <v>-</v>
      </c>
      <c r="OU22" s="96" t="str">
        <f>IF($A22&lt;=①基本情報と建物情報の入力!$G$20, IF(①基本情報と建物情報の入力!$H44&gt;=2, SUM(NA22,ND22,NG22,NJ22,NM22)+SUM(NQ22,NT22,NW22,NZ22,OC22,OF22,OI22,OL22,OO22,OR22), "-"), "-")</f>
        <v>-</v>
      </c>
      <c r="OV22" s="96" t="str">
        <f>IF($A22&lt;=①基本情報と建物情報の入力!$G$20, IF(①基本情報と建物情報の入力!$H44&gt;=3, SUM(NB22,NE22,NH22,NK22,NN22)+SUM(NR22,NU22,NX22,OA22,OD22,OG22,OJ22,OM22,OP22,OS22), "-"), "-")</f>
        <v>-</v>
      </c>
      <c r="OW22" s="101" t="str">
        <f>IF($A22&lt;=①基本情報と建物情報の入力!$G$20, IF(①基本情報と建物情報の入力!$H44&gt;=1, ROUNDUP(OT22/HY22*100, 1),"-"),"-")</f>
        <v>-</v>
      </c>
      <c r="OX22" s="102" t="str">
        <f>IF($A22&lt;=①基本情報と建物情報の入力!$G$20, IF(①基本情報と建物情報の入力!$H44&gt;=2, ROUNDUP(OU22/HZ22*100, 1),"-"),"-")</f>
        <v>-</v>
      </c>
      <c r="OY22" s="102" t="str">
        <f>IF($A22&lt;=①基本情報と建物情報の入力!$G$20, IF(①基本情報と建物情報の入力!$H44&gt;=3, ROUNDUP(OV22/IA22*100, 1),"-"),"-")</f>
        <v>-</v>
      </c>
      <c r="OZ22" s="99"/>
      <c r="PA22" s="221" t="str">
        <f>IF($A22&lt;=①基本情報と建物情報の入力!$G$20, 0.93,"-")</f>
        <v>-</v>
      </c>
      <c r="PB22" s="222" t="str">
        <f>IF($A22&lt;=①基本情報と建物情報の入力!$G$20, IF(①基本情報と建物情報の入力!$H44&gt;=1, ①基本情報と建物情報の入力!$H$69,"-"),"-")</f>
        <v>-</v>
      </c>
      <c r="PC22" s="218" t="str">
        <f>IF($A22&lt;=①基本情報と建物情報の入力!$G$20, 0.034*1*IC22, "-")</f>
        <v>-</v>
      </c>
      <c r="PD22" s="218" t="str">
        <f>IF($A22&lt;=①基本情報と建物情報の入力!$G$20, 0.034*1*IH22, "-")</f>
        <v>-</v>
      </c>
      <c r="PE22" s="218" t="str">
        <f>IF($A22&lt;=①基本情報と建物情報の入力!$G$20, IF(①基本情報と建物情報の入力!$H44&gt;=1, $PA22*$PB22,"-"),"-")</f>
        <v>-</v>
      </c>
      <c r="PF22" s="218" t="str">
        <f>IF($A22&lt;=①基本情報と建物情報の入力!$G$20, IF(①基本情報と建物情報の入力!$H44&gt;=1, $PA22*$PB22,"-"),"-")</f>
        <v>-</v>
      </c>
      <c r="PG22" s="218" t="str">
        <f>IF($A22&lt;=①基本情報と建物情報の入力!$G$20, IF(①基本情報と建物情報の入力!$H44&gt;=1, $PA22*$PB22,"-"),"-")</f>
        <v>-</v>
      </c>
      <c r="PH22" s="218" t="str">
        <f>IF($A22&lt;=①基本情報と建物情報の入力!$G$20, IF(①基本情報と建物情報の入力!$H44&gt;=1, $PA22*$PB22,"-"),"-")</f>
        <v>-</v>
      </c>
      <c r="PI22" s="218" t="str">
        <f>IF($A22&lt;=①基本情報と建物情報の入力!$G$20, 0.034*1*IK22, "-")</f>
        <v>-</v>
      </c>
      <c r="PJ22" s="218" t="str">
        <f>IF($A22&lt;=①基本情報と建物情報の入力!$G$20, 0.034*1*IE22, "-")</f>
        <v>-</v>
      </c>
      <c r="PK22" s="99"/>
      <c r="PL22" s="218" t="str">
        <f>IF($A22&lt;=①基本情報と建物情報の入力!$G$20, 0.034*1*IM22, "-")</f>
        <v>-</v>
      </c>
      <c r="PM22" s="218" t="str">
        <f>IF($A22&lt;=①基本情報と建物情報の入力!$G$20, 0.034*1*IN22, "-")</f>
        <v>-</v>
      </c>
      <c r="PN22" s="218" t="str">
        <f>IF($A22&lt;=①基本情報と建物情報の入力!$G$20, 0.034*1*IO22, "-")</f>
        <v>-</v>
      </c>
      <c r="PO22" s="218" t="str">
        <f>IF($A22&lt;=①基本情報と建物情報の入力!$G$20, 0.034*1*IP22, "-")</f>
        <v>-</v>
      </c>
      <c r="PP22" s="218" t="str">
        <f>IF($A22&lt;=①基本情報と建物情報の入力!$G$20, 0.034*1*IQ22, "-")</f>
        <v>-</v>
      </c>
      <c r="PQ22" s="218" t="str">
        <f>IF($A22&lt;=①基本情報と建物情報の入力!$G$20, 0.034*1*IR22, "-")</f>
        <v>-</v>
      </c>
      <c r="PR22" s="218" t="str">
        <f>IF($A22&lt;=①基本情報と建物情報の入力!$G$20, 0.034*1*IS22, "-")</f>
        <v>-</v>
      </c>
      <c r="PS22" s="218" t="str">
        <f>IF($A22&lt;=①基本情報と建物情報の入力!$G$20, 0.034*1*IT22, "-")</f>
        <v>-</v>
      </c>
      <c r="PT22" s="218" t="str">
        <f>IF($A22&lt;=①基本情報と建物情報の入力!$G$20, 0.034*1*IU22, "-")</f>
        <v>-</v>
      </c>
      <c r="PU22" s="218" t="str">
        <f>IF($A22&lt;=①基本情報と建物情報の入力!$G$20, 0.034*1*IV22, "-")</f>
        <v>-</v>
      </c>
      <c r="PV22" s="218" t="str">
        <f>IF($A22&lt;=①基本情報と建物情報の入力!$G$20, 0.034*1*IW22, "-")</f>
        <v>-</v>
      </c>
      <c r="PW22" s="99"/>
      <c r="PX22" s="103" t="str">
        <f>IF($A22&lt;=①基本情報と建物情報の入力!$G$20, INDEX(方位係数!$B$21:$I$30, MATCH(PX$4, 方位係数!$A$21:$A$30,0), MATCH(①基本情報と建物情報の入力!$G$13, 方位係数!$B$20:$I$20,0)),"-")</f>
        <v>-</v>
      </c>
      <c r="PY22" s="100" t="str">
        <f>IF($A22&lt;=①基本情報と建物情報の入力!$G$20, INDEX(方位係数!$B$21:$I$30, MATCH(PY$4, 方位係数!$A$21:$A$30,0), MATCH(①基本情報と建物情報の入力!$G$13, 方位係数!$B$20:$I$20,0)),"-")</f>
        <v>-</v>
      </c>
      <c r="PZ22" s="100" t="str">
        <f>IF($A22&lt;=①基本情報と建物情報の入力!$G$20, INDEX(方位係数!$B$21:$I$30, MATCH(PZ$4, 方位係数!$A$21:$A$30,0), MATCH(①基本情報と建物情報の入力!$G$13, 方位係数!$B$20:$I$20,0)),"-")</f>
        <v>-</v>
      </c>
      <c r="QA22" s="100" t="str">
        <f>IF($A22&lt;=①基本情報と建物情報の入力!$G$20, INDEX(方位係数!$B$21:$I$30, MATCH(QA$4, 方位係数!$A$21:$A$30,0), MATCH(①基本情報と建物情報の入力!$G$13, 方位係数!$B$20:$I$20,0)),"-")</f>
        <v>-</v>
      </c>
      <c r="QB22" s="100" t="str">
        <f>IF($A22&lt;=①基本情報と建物情報の入力!$G$20, INDEX(方位係数!$B$21:$I$30, MATCH(QB$4, 方位係数!$A$21:$A$30,0), MATCH(①基本情報と建物情報の入力!$G$13, 方位係数!$B$20:$I$20,0)),"-")</f>
        <v>-</v>
      </c>
      <c r="QC22" s="100" t="str">
        <f>IF($A22&lt;=①基本情報と建物情報の入力!$G$20, INDEX(方位係数!$B$21:$I$30, MATCH(QC$4, 方位係数!$A$21:$A$30,0), MATCH(①基本情報と建物情報の入力!$G$13, 方位係数!$B$20:$I$20,0)),"-")</f>
        <v>-</v>
      </c>
      <c r="QD22" s="99"/>
      <c r="QE22" s="221" t="str">
        <f>IF($A22&lt;=①基本情報と建物情報の入力!$G$20, IF(①基本情報と建物情報の入力!$H44&gt;=1, W22*$QB22*$PC22,"-"),"-")</f>
        <v>-</v>
      </c>
      <c r="QF22" s="218" t="str">
        <f>IF($A22&lt;=①基本情報と建物情報の入力!$G$20, IF(①基本情報と建物情報の入力!$H44&gt;=2, X22*$QB22*$PC22,"-"),"-")</f>
        <v>-</v>
      </c>
      <c r="QG22" s="218" t="str">
        <f>IF($A22&lt;=①基本情報と建物情報の入力!$G$20, IF(①基本情報と建物情報の入力!$H44&gt;=3, Y22*$QB22*$PC22,"-"),"-")</f>
        <v>-</v>
      </c>
      <c r="QH22" s="221" t="str">
        <f>IF($A22&lt;=①基本情報と建物情報の入力!$G$20, IF(①基本情報と建物情報の入力!$H44&gt;=1, (BB22*$PX22+BE22*$PY22+BH22*$PZ22+BK22*$QA22)*$PD22,"-"),"-")</f>
        <v>-</v>
      </c>
      <c r="QI22" s="218" t="str">
        <f>IF($A22&lt;=①基本情報と建物情報の入力!$G$20, IF(①基本情報と建物情報の入力!$H44&gt;=2, (BC22*$PX22+BF22*$PY22+BI22*$PZ22+BL22*$QA22)*$PD22,"-"),"-")</f>
        <v>-</v>
      </c>
      <c r="QJ22" s="222" t="str">
        <f>IF($A22&lt;=①基本情報と建物情報の入力!$G$20, IF(①基本情報と建物情報の入力!$H44&gt;=3, (BD22*$PX22+BG22*$PY22+BJ22*$PZ22+BM22*$QA22)*$PD22,"-"),"-")</f>
        <v>-</v>
      </c>
      <c r="QK22" s="221" t="str">
        <f>IF($A22&lt;=①基本情報と建物情報の入力!$G$20, IF(①基本情報と建物情報の入力!$H44&gt;=1, AD22*$PX22*$PE22+AG22*$PY22*$PF22+AJ22*$PZ22*$PG22+AM22*$QA22*$PH22,"-"),"-")</f>
        <v>-</v>
      </c>
      <c r="QL22" s="218" t="str">
        <f>IF($A22&lt;=①基本情報と建物情報の入力!$G$20, IF(①基本情報と建物情報の入力!$H44&gt;=2, AE22*$PX22*$PE22+AH22*$PY22*$PF22+AK22*$PZ22*$PG22+AN22*$QA22*$PH22,"-"),"-")</f>
        <v>-</v>
      </c>
      <c r="QM22" s="222" t="str">
        <f>IF($A22&lt;=①基本情報と建物情報の入力!$G$20, IF(①基本情報と建物情報の入力!$H44&gt;=3, AF22*$PX22*$PE22+AI22*$PY22*$PF22+AL22*$PZ22*$PG22+AO22*$QA22*$PH22,"-"),"-")</f>
        <v>-</v>
      </c>
      <c r="QN22" s="221" t="str">
        <f>IF($A22&lt;=①基本情報と建物情報の入力!$G$20, IF(①基本情報と建物情報の入力!$H44&gt;=1, (AP22*PX22+AS22*PY22+AV22*PZ22+AY22*$QA22)*$PI22,"-"),"-")</f>
        <v>-</v>
      </c>
      <c r="QO22" s="218" t="str">
        <f>IF($A22&lt;=①基本情報と建物情報の入力!$G$20, IF(①基本情報と建物情報の入力!$H44&gt;=2, (AQ22*PX22+AT22*PY22+AW22*PZ22+AZ22*$QA22)*$PI22,"-"),"-")</f>
        <v>-</v>
      </c>
      <c r="QP22" s="222" t="str">
        <f>IF($A22&lt;=①基本情報と建物情報の入力!$G$20, IF(①基本情報と建物情報の入力!$H44&gt;=3, (AR22*PX22+AU22*PY22+AX22*PZ22+BA22*$QA22)*$PI22,"-"),"-")</f>
        <v>-</v>
      </c>
      <c r="QQ22" s="221" t="str">
        <f>IF($A22&lt;=①基本情報と建物情報の入力!$G$20, IF(①基本情報と建物情報の入力!$H44&gt;=1, Z22*$QC22*$PJ22,"-"),"-")</f>
        <v>-</v>
      </c>
      <c r="QR22" s="218" t="str">
        <f>IF($A22&lt;=①基本情報と建物情報の入力!$G$20, IF(①基本情報と建物情報の入力!$H44&gt;=2, AA22*$QC22*$PJ22,"-"),"-")</f>
        <v>-</v>
      </c>
      <c r="QS22" s="222" t="str">
        <f>IF($A22&lt;=①基本情報と建物情報の入力!$G$20, IF(①基本情報と建物情報の入力!$H44&gt;=3, AB22*$QC22*$PJ22,"-"),"-")</f>
        <v>-</v>
      </c>
      <c r="QT22" s="99"/>
      <c r="QU22" s="221" t="str">
        <f>IF($A22&lt;=①基本情報と建物情報の入力!$G$20, IF(①基本情報と建物情報の入力!$H44&gt;=1, (CJ22*($QB22+$PX22)/2+CM22*($QB22+$PY22)/2+CP22*($QB22+$PZ22)/2+CS22*($QB22+$QA22)/2)*$PL22,"-"),"-")</f>
        <v>-</v>
      </c>
      <c r="QV22" s="218" t="str">
        <f>IF($A22&lt;=①基本情報と建物情報の入力!$G$20, IF(①基本情報と建物情報の入力!$H44&gt;=2, (CK22*($QB22+$PX22)/2+CN22*($QB22+$PY22)/2+CQ22*($QB22+$PZ22)/2+CT22*($QB22+$QA22)/2)*$PL22,"-"),"-")</f>
        <v>-</v>
      </c>
      <c r="QW22" s="222" t="str">
        <f>IF($A22&lt;=①基本情報と建物情報の入力!$G$20, IF(①基本情報と建物情報の入力!$H44&gt;=3, (CL22*($QB22+$PX22)/2+CO22*($QB22+$PY22)/2+CR22*($QB22+$PZ22)/2+CU22*($QB22+$QA22)/2)*$PL22,"-"),"-")</f>
        <v>-</v>
      </c>
      <c r="QX22" s="221" t="str">
        <f>IF($A22&lt;=①基本情報と建物情報の入力!$G$20, IF(①基本情報と建物情報の入力!$H44&gt;=1, (CV22*($QB22+$PX22)/2+CY22*($QB22+$PX22)/2)*$PM22/2,"-"),"-")</f>
        <v>-</v>
      </c>
      <c r="QY22" s="218" t="str">
        <f>IF($A22&lt;=①基本情報と建物情報の入力!$G$20, IF(①基本情報と建物情報の入力!$H44&gt;=2, (CW22*($QB22+$PX22)/2+CZ22*($QB22+$PX22)/2)*$PM22/2,"-"),"-")</f>
        <v>-</v>
      </c>
      <c r="QZ22" s="222" t="str">
        <f>IF($A22&lt;=①基本情報と建物情報の入力!$G$20, IF(①基本情報と建物情報の入力!$H44&gt;=3, (CX22*($QB22+$PX22)/2+DA22*($QB22+$PX22)/2)*$PM22/2,"-"),"-")</f>
        <v>-</v>
      </c>
      <c r="RA22" s="221" t="str">
        <f>IF($A22&lt;=①基本情報と建物情報の入力!$G$20, IF(①基本情報と建物情報の入力!$H44&gt;=1, (DB22+DE22)*$QB22*$PN22/2 + (DH22+DK22)*$QB22*$PN22,"-"),"-")</f>
        <v>-</v>
      </c>
      <c r="RB22" s="218" t="str">
        <f>IF($A22&lt;=①基本情報と建物情報の入力!$G$20, IF(①基本情報と建物情報の入力!$H44&gt;=2, (DC22+DF22)*$QB22*$PN22/2 + (DI22+DL22)*$QB22*$PN22,"-"),"-")</f>
        <v>-</v>
      </c>
      <c r="RC22" s="222" t="str">
        <f>IF($A22&lt;=①基本情報と建物情報の入力!$G$20, IF(①基本情報と建物情報の入力!$H44&gt;=3, (DD22+DG22)*$QB22*$PN22/2 + (DJ22+DM22)*$QB22*$PN22,"-"),"-")</f>
        <v>-</v>
      </c>
      <c r="RD22" s="221" t="str">
        <f>IF($A22&lt;=①基本情報と建物情報の入力!$G$20, IF(①基本情報と建物情報の入力!$H44&gt;=1, (DN22*($PX22+$PY22)/2 +DW22*($QA22+$PX22)/2 + DQ22*($PY22+$PZ22)/2 + DT22*($PZ22+$QA22)/2)*$PO22,"-"),"-")</f>
        <v>-</v>
      </c>
      <c r="RE22" s="218" t="str">
        <f>IF($A22&lt;=①基本情報と建物情報の入力!$G$20, IF(①基本情報と建物情報の入力!$H44&gt;=2, (DO22*($PX22+$PY22)/2 +DX22*($QA22+$PX22)/2 + DR22*($PY22+$PZ22)/2 + DU22*($PZ22+$QA22)/2)*$PO22,"-"),"-")</f>
        <v>-</v>
      </c>
      <c r="RF22" s="222" t="str">
        <f>IF($A22&lt;=①基本情報と建物情報の入力!$G$20, IF(①基本情報と建物情報の入力!$H44&gt;=3, (DP22*($PX22+$PY22)/2 +DY22*($QA22+$PX22)/2 + DS22*($PY22+$PZ22)/2 + DV22*($PZ22+$QA22)/2)*$PO22,"-"),"-")</f>
        <v>-</v>
      </c>
      <c r="RG22" s="221" t="str">
        <f>IF($A22&lt;=①基本情報と建物情報の入力!$G$20, IF(①基本情報と建物情報の入力!$H44&gt;=1, ((DZ22+EC22)*$PX22+(EF22+EI22)*$PZ22)*$PP22/2 + (EL22*$PX22+EO22*$PY22+ER22*$PZ22+EU22*$QA22)*$PP22,"-"),"-")</f>
        <v>-</v>
      </c>
      <c r="RH22" s="218" t="str">
        <f>IF($A22&lt;=①基本情報と建物情報の入力!$G$20, IF(①基本情報と建物情報の入力!$H44&gt;=2, ((EA22+ED22)*$PX22+(EG22+EJ22)*$PZ22)*$PP22/2 + (EM22*$PX22+EP22*$PY22+ES22*$PZ22+EV22*$QA22)*$PP22,"-"),"-")</f>
        <v>-</v>
      </c>
      <c r="RI22" s="222" t="str">
        <f>IF($A22&lt;=①基本情報と建物情報の入力!$G$20, IF(①基本情報と建物情報の入力!$H44&gt;=3, ((EB22+EE22)*$PX22+(EH22+EK22)*$PZ22)*$PP22/2 + (EN22*$PX22+EQ22*$PY22+ET22*$PZ22+EW22*$QA22)*$PP22,"-"),"-")</f>
        <v>-</v>
      </c>
      <c r="RJ22" s="221" t="str">
        <f>IF($A22&lt;=①基本情報と建物情報の入力!$G$20, IF(①基本情報と建物情報の入力!$H44&gt;=1, ((EX22+FA22)*$PX22+(FD22+FG22)*$PY22+ (FJ22+FM22)*$PZ22 +(FP22+FS22)*$QA22)*$PQ22/2,"-"),"-")</f>
        <v>-</v>
      </c>
      <c r="RK22" s="218" t="str">
        <f>IF($A22&lt;=①基本情報と建物情報の入力!$G$20, IF(①基本情報と建物情報の入力!$H44&gt;=2, ((EY22+FB22)*$PX22+(FE22+FH22)*$PY22+ (FK22+FN22)*$PZ22 +(FQ22+FT22)*$QA22)*$PQ22/2,"-"),"-")</f>
        <v>-</v>
      </c>
      <c r="RL22" s="222" t="str">
        <f>IF($A22&lt;=①基本情報と建物情報の入力!$G$20, IF(①基本情報と建物情報の入力!$H44&gt;=3, ((EZ22+FC22)*$PX22+(FF22+FI22)*$PY22+ (FL22+FO22)*$PZ22 +(FR22+FU22)*$QA22)*$PQ22/2,"-"),"-")</f>
        <v>-</v>
      </c>
      <c r="RM22" s="221" t="str">
        <f>IF($A22&lt;=①基本情報と建物情報の入力!$G$20, IF(①基本情報と建物情報の入力!$H44&gt;=1, (FV22*$PX22/2+FY22*$PY22/2+GB22*$PZ22/2+GE22*$QA22/2)*$PR22,"-"),"-")</f>
        <v>-</v>
      </c>
      <c r="RN22" s="218" t="str">
        <f>IF($A22&lt;=①基本情報と建物情報の入力!$G$20, IF(①基本情報と建物情報の入力!$H44&gt;=2, (FW22*$PX22/2+FZ22*$PY22/2+GC22*$PZ22/2+GF22*$QA22/2)*$PR22,"-"),"-")</f>
        <v>-</v>
      </c>
      <c r="RO22" s="222" t="str">
        <f>IF($A22&lt;=①基本情報と建物情報の入力!$G$20, IF(①基本情報と建物情報の入力!$H44&gt;=3, (FX22*$PX22/2+GA22*$PY22/2+GD22*$PZ22/2+GG22*$QA22/2)*$PR22,"-"),"-")</f>
        <v>-</v>
      </c>
      <c r="RP22" s="221" t="str">
        <f>IF($A22&lt;=①基本情報と建物情報の入力!$G$20, IF(①基本情報と建物情報の入力!$H44&gt;=1, (GH22*($PX22+$QC22)/2+GK22*($PY22+$QC22)/2+GN22*($PZ22+$QC22)/2+GQ22*($QA22+$QC22)/2)*$PS22,"-"),"-")</f>
        <v>-</v>
      </c>
      <c r="RQ22" s="218" t="str">
        <f>IF($A22&lt;=①基本情報と建物情報の入力!$G$20, IF(①基本情報と建物情報の入力!$H44&gt;=2, (GI22*($PX22+$QC22)/2+GL22*($PY22+$QC22)/2+GO22*($PZ22+$QC22)/2+GR22*($QA22+$QC22)/2)*$PS22,"-"),"-")</f>
        <v>-</v>
      </c>
      <c r="RR22" s="222" t="str">
        <f>IF($A22&lt;=①基本情報と建物情報の入力!$G$20, IF(①基本情報と建物情報の入力!$H44&gt;=3, (GJ22*($PX22+$QC22)/2+GM22*($PY22+$QC22)/2+GP22*($PZ22+$QC22)/2+GS22*($QA22+$QC22)/2)*$PS22,"-"),"-")</f>
        <v>-</v>
      </c>
      <c r="RS22" s="221" t="str">
        <f>IF($A22&lt;=①基本情報と建物情報の入力!$G$20, IF(①基本情報と建物情報の入力!$H44&gt;=1, (GT22+GW22)*($PX22+$QC22)/2*$PT22/2,"-"),"-")</f>
        <v>-</v>
      </c>
      <c r="RT22" s="218" t="str">
        <f>IF($A22&lt;=①基本情報と建物情報の入力!$G$20, IF(①基本情報と建物情報の入力!$H44&gt;=2, (GU22+GX22)*($PX22+$QC22)/2*$PT22/2,"-"),"-")</f>
        <v>-</v>
      </c>
      <c r="RU22" s="222" t="str">
        <f>IF($A22&lt;=①基本情報と建物情報の入力!$G$20, IF(①基本情報と建物情報の入力!$H44&gt;=3, (GV22+GY22)*($PX22+$QC22)/2*$PT22/2,"-"),"-")</f>
        <v>-</v>
      </c>
      <c r="RV22" s="221" t="str">
        <f>IF($A22&lt;=①基本情報と建物情報の入力!$G$20, IF(①基本情報と建物情報の入力!$H44&gt;=1, (HL22+HO22)*$QC22*$PV22/2 + (HR22+HU22)*$QC22*$PV22,"-"),"-")</f>
        <v>-</v>
      </c>
      <c r="RW22" s="218" t="str">
        <f>IF($A22&lt;=①基本情報と建物情報の入力!$G$20, IF(①基本情報と建物情報の入力!$H44&gt;=2, (HM22+HP22)*$QC22*$PV22/2 + (HS22+HV22)*$QC22*$PV22,"-"),"-")</f>
        <v>-</v>
      </c>
      <c r="RX22" s="222" t="str">
        <f>IF($A22&lt;=①基本情報と建物情報の入力!$G$20, IF(①基本情報と建物情報の入力!$H44&gt;=3, (HN22+HQ22)*$QC22*$PV22/2 + (HT22+HW22)*$QC22*$PV22,"-"),"-")</f>
        <v>-</v>
      </c>
      <c r="RY22" s="96" t="str">
        <f>IF($A22&lt;=①基本情報と建物情報の入力!$G$20, IF(①基本情報と建物情報の入力!$H44&gt;=1, SUM(QE22,QH22,QK22,QN22,QQ22)+SUM(QU22,QX22,RA22,RD22,RG22,RJ22,RM22,RP22,RS22,RV22), "-"), "-")</f>
        <v>-</v>
      </c>
      <c r="RZ22" s="96" t="str">
        <f>IF($A22&lt;=①基本情報と建物情報の入力!$G$20, IF(①基本情報と建物情報の入力!$H44&gt;=2, SUM(QF22,QI22,QL22,QO22,QR22)+SUM(QV22,QY22,RB22,RE22,RH22,RK22,RN22,RQ22,RT22,RW22), "-"), "-")</f>
        <v>-</v>
      </c>
      <c r="SA22" s="96" t="str">
        <f>IF($A22&lt;=①基本情報と建物情報の入力!$G$20, IF(①基本情報と建物情報の入力!$H44&gt;=3, SUM(QG22,QJ22,QM22,QP22,QS22)+SUM(QW22,QZ22,RC22,RF22,RI22,RL22,RO22,RR22,RU22,RX22), "-"), "-")</f>
        <v>-</v>
      </c>
      <c r="SB22" s="101" t="str">
        <f>IF($A22&lt;=①基本情報と建物情報の入力!$G$20, IF(①基本情報と建物情報の入力!$H44&gt;=1, ROUNDUP(RY22/HY22*100,1),"-"),"-")</f>
        <v>-</v>
      </c>
      <c r="SC22" s="102" t="str">
        <f>IF($A22&lt;=①基本情報と建物情報の入力!$G$20, IF(①基本情報と建物情報の入力!$H44&gt;=2,ROUNDUP(RZ22/HZ22*100,1),"-"),"-")</f>
        <v>-</v>
      </c>
      <c r="SD22" s="104" t="str">
        <f>IF($A22&lt;=①基本情報と建物情報の入力!$G$20, IF(①基本情報と建物情報の入力!$H44&gt;=3, ROUNDUP(SA22/IA22*100,1),"-"),"-")</f>
        <v>-</v>
      </c>
      <c r="SE22" s="99"/>
      <c r="SF22" s="132" t="str">
        <f>IF($A22&lt;=①基本情報と建物情報の入力!$G$20, IF(①基本情報と建物情報の入力!$H44&gt;=1, 1,"-"), "-")</f>
        <v>-</v>
      </c>
      <c r="SG22" s="133" t="str">
        <f>IF($A22&lt;=①基本情報と建物情報の入力!$G$20, IF(①基本情報と建物情報の入力!$H44&gt;=2, 1,"-"), "-")</f>
        <v>-</v>
      </c>
      <c r="SH22" s="134" t="str">
        <f>IF($A22&lt;=①基本情報と建物情報の入力!$G$20, IF(①基本情報と建物情報の入力!$H44&gt;=3, ①基本情報と建物情報の入力!$H44-2,"-"), "-")</f>
        <v>-</v>
      </c>
      <c r="SI22" s="97" t="str">
        <f>IF($A22&lt;=①基本情報と建物情報の入力!$G$20, IF(①基本情報と建物情報の入力!$H44&gt;=1, HY22*SF22, "-"),"-")</f>
        <v>-</v>
      </c>
      <c r="SJ22" s="96" t="str">
        <f>IF($A22&lt;=①基本情報と建物情報の入力!$G$20, IF(①基本情報と建物情報の入力!$H44&gt;=2, HZ22*SG22, "-"),"-")</f>
        <v>-</v>
      </c>
      <c r="SK22" s="98" t="str">
        <f>IF($A22&lt;=①基本情報と建物情報の入力!$G$20, IF(①基本情報と建物情報の入力!$H44&gt;=3, IA22*SH22, "-"),"-")</f>
        <v>-</v>
      </c>
      <c r="SL22" s="97" t="str">
        <f>IF($A22&lt;=①基本情報と建物情報の入力!$G$20, IF(①基本情報と建物情報の入力!$H44&gt;=1,  LN22*SF22, "-"),"-")</f>
        <v>-</v>
      </c>
      <c r="SM22" s="96" t="str">
        <f>IF($A22&lt;=①基本情報と建物情報の入力!$G$20, IF(①基本情報と建物情報の入力!$H44&gt;=2,  LO22*SG22, "-"),"-")</f>
        <v>-</v>
      </c>
      <c r="SN22" s="98" t="str">
        <f>IF($A22&lt;=①基本情報と建物情報の入力!$G$20, IF(①基本情報と建物情報の入力!$H44&gt;=3,  LP22*SH22, "-"),"-")</f>
        <v>-</v>
      </c>
      <c r="SO22" s="97" t="str">
        <f>IF($A22&lt;=①基本情報と建物情報の入力!$G$20, IF(①基本情報と建物情報の入力!$H44&gt;=1,  RY22*SF22, "-"),"-")</f>
        <v>-</v>
      </c>
      <c r="SP22" s="96" t="str">
        <f>IF($A22&lt;=①基本情報と建物情報の入力!$G$20, IF(①基本情報と建物情報の入力!$H44&gt;=2,  RZ22*SG22, "-"),"-")</f>
        <v>-</v>
      </c>
      <c r="SQ22" s="98" t="str">
        <f>IF($A22&lt;=①基本情報と建物情報の入力!$G$20, IF(①基本情報と建物情報の入力!$H44&gt;=3,  SA22*SH22, "-"),"-")</f>
        <v>-</v>
      </c>
      <c r="SR22" s="105"/>
      <c r="SS22" s="105"/>
      <c r="ST22" s="99"/>
      <c r="SU22" s="132" t="str">
        <f>IF($A22&lt;=①基本情報と建物情報の入力!$G$20,IF(①基本情報と建物情報の入力!$H44&gt;=1,③一次エネルギー消費量の計算結果!E60-③一次エネルギー消費量の計算結果!F60,"-"),"-")</f>
        <v>-</v>
      </c>
      <c r="SV22" s="133" t="str">
        <f>IF($A22&lt;=①基本情報と建物情報の入力!$G$20,IF(①基本情報と建物情報の入力!$H44&gt;=2,③一次エネルギー消費量の計算結果!E61-③一次エネルギー消費量の計算結果!F61,"-"),"-")</f>
        <v>-</v>
      </c>
      <c r="SW22" s="134" t="str">
        <f>IF($A22&lt;=①基本情報と建物情報の入力!$G$20,IF(①基本情報と建物情報の入力!$H44&gt;=3,③一次エネルギー消費量の計算結果!E62-③一次エネルギー消費量の計算結果!F62,"-"),"-")</f>
        <v>-</v>
      </c>
      <c r="SX22" s="132" t="str">
        <f>IF($A22&lt;=①基本情報と建物情報の入力!$G$20,IF(①基本情報と建物情報の入力!$H44&gt;=1,③一次エネルギー消費量の計算結果!G60-③一次エネルギー消費量の計算結果!H60,"-"),"-")</f>
        <v>-</v>
      </c>
      <c r="SY22" s="133" t="str">
        <f>IF($A22&lt;=①基本情報と建物情報の入力!$G$20,IF(①基本情報と建物情報の入力!$H44&gt;=2,③一次エネルギー消費量の計算結果!G61-③一次エネルギー消費量の計算結果!H61,"-"),"-")</f>
        <v>-</v>
      </c>
      <c r="SZ22" s="134" t="str">
        <f>IF($A22&lt;=①基本情報と建物情報の入力!$G$20,IF(①基本情報と建物情報の入力!$H44&gt;=3,③一次エネルギー消費量の計算結果!G62-③一次エネルギー消費量の計算結果!H62,"-"),"-")</f>
        <v>-</v>
      </c>
      <c r="TA22" s="132" t="str">
        <f>IF($A22&lt;=①基本情報と建物情報の入力!$G$20, IF(①基本情報と建物情報の入力!$H44&gt;=1,SU22*SF22,"-"), "-")</f>
        <v>-</v>
      </c>
      <c r="TB22" s="133" t="str">
        <f>IF($A22&lt;=①基本情報と建物情報の入力!$G$20, IF(①基本情報と建物情報の入力!$H44&gt;=2,SV22*SG22,"-"), "-")</f>
        <v>-</v>
      </c>
      <c r="TC22" s="134" t="str">
        <f>IF($A22&lt;=①基本情報と建物情報の入力!$G$20, IF(①基本情報と建物情報の入力!$H44&gt;=3,SW22*SH22,"-"), "-")</f>
        <v>-</v>
      </c>
      <c r="TD22" s="132" t="str">
        <f>IF($A22&lt;=①基本情報と建物情報の入力!$G$20, IF(①基本情報と建物情報の入力!$H44&gt;=1,SX22*SF22,"-"), "-")</f>
        <v>-</v>
      </c>
      <c r="TE22" s="133" t="str">
        <f>IF($A22&lt;=①基本情報と建物情報の入力!$G$20, IF(①基本情報と建物情報の入力!$H44&gt;=2,SY22*SG22,"-"), "-")</f>
        <v>-</v>
      </c>
      <c r="TF22" s="133" t="str">
        <f>IF($A22&lt;=①基本情報と建物情報の入力!$G$20, IF(①基本情報と建物情報の入力!$H44&gt;=3,SZ22*SH22,"-"), "-")</f>
        <v>-</v>
      </c>
      <c r="TG22" s="105"/>
      <c r="TH22" s="105"/>
    </row>
    <row r="23" spans="1:528" s="16" customFormat="1" x14ac:dyDescent="0.45">
      <c r="A23" s="17">
        <f t="shared" si="0"/>
        <v>17</v>
      </c>
      <c r="B23" s="93" t="s">
        <v>65</v>
      </c>
      <c r="C23" s="16" t="str">
        <f>IF(A23&lt;=①基本情報と建物情報の入力!$G$20, ①基本情報と建物情報の入力!$G$19/①基本情報と建物情報の入力!$G$20, "-")</f>
        <v>-</v>
      </c>
      <c r="D23" s="16" t="str">
        <f>IF(A23&lt;=①基本情報と建物情報の入力!$G$20, IF(①基本情報と建物情報の入力!H45&gt;=1, (①基本情報と建物情報の入力!$D45+SQRT(①基本情報と建物情報の入力!$D45^2-16*①基本情報と建物情報の入力!$C45))/4, "-"), "-")</f>
        <v>-</v>
      </c>
      <c r="E23" s="16" t="str">
        <f>IF(A23&lt;=①基本情報と建物情報の入力!$G$20, IF(①基本情報と建物情報の入力!H45&gt;=1, (①基本情報と建物情報の入力!$D45-SQRT(①基本情報と建物情報の入力!$D45^2-16*①基本情報と建物情報の入力!$C45))/4, "-"), "-")</f>
        <v>-</v>
      </c>
      <c r="F23" s="16" t="str">
        <f>IF(A23&lt;=①基本情報と建物情報の入力!$G$20, IF(①基本情報と建物情報の入力!H45&gt;=1, IF(A23=①基本情報と建物情報の入力!$G$20, ①基本情報と建物情報の入力!$C45, ①基本情報と建物情報の入力!G45), "-"), "-")</f>
        <v>-</v>
      </c>
      <c r="G23" s="16" t="str">
        <f>IF(A23&lt;=①基本情報と建物情報の入力!$G$20, IF(①基本情報と建物情報の入力!H45&gt;=1, IF(A23=1, 0, ①基本情報と建物情報の入力!F45), "-"), "-")</f>
        <v>-</v>
      </c>
      <c r="H23" s="16" t="str">
        <f>IF(A23&lt;=①基本情報と建物情報の入力!$G$20, IF(①基本情報と建物情報の入力!H45&gt;=1, IF(A23=1, 0, ①基本情報と建物情報の入力!C45-G23), "-"), "-")</f>
        <v>-</v>
      </c>
      <c r="I23" s="16" t="str">
        <f>IF(A23&lt;=①基本情報と建物情報の入力!$G$20, IF(①基本情報と建物情報の入力!H45&gt;=1, IF(A23=1, ①基本情報と建物情報の入力!C45, 0), "-"), "-")</f>
        <v>-</v>
      </c>
      <c r="J23" s="23" t="str">
        <f>IF(A23&lt;=①基本情報と建物情報の入力!$G$20,IF(①基本情報と建物情報の入力!H45&gt;=1, ①基本情報と建物情報の入力!$E45*(1-(0.24/①基本情報と建物情報の入力!$H45))*0.64,"-"), "-")</f>
        <v>-</v>
      </c>
      <c r="K23" s="16" t="str">
        <f>IF(A23&lt;=①基本情報と建物情報の入力!$G$20,IF(①基本情報と建物情報の入力!H45&gt;=1,①基本情報と建物情報の入力!$E45*0.12/①基本情報と建物情報の入力!$H45,"-"), "-")</f>
        <v>-</v>
      </c>
      <c r="L23" s="16" t="str">
        <f>IF(A23&lt;=①基本情報と建物情報の入力!$G$20,IF(①基本情報と建物情報の入力!H45&gt;=1,①基本情報と建物情報の入力!$E45*(1-(0.24/①基本情報と建物情報の入力!$H45))*0.36,"-"), "-")</f>
        <v>-</v>
      </c>
      <c r="M23" s="24" t="str">
        <f>IF(A23&lt;=①基本情報と建物情報の入力!$G$20,IF(①基本情報と建物情報の入力!H45&gt;=1,①基本情報と建物情報の入力!$E45*0.12/①基本情報と建物情報の入力!$H45,"-"), "-")</f>
        <v>-</v>
      </c>
      <c r="N23" s="23" t="str">
        <f>IF(A23&lt;=①基本情報と建物情報の入力!$G$20, IF(①基本情報と建物情報の入力!H45&gt;=1,①基本情報と建物情報の入力!C45/①基本情報と建物情報の入力!H45, "-"), "-")</f>
        <v>-</v>
      </c>
      <c r="O23" s="16" t="str">
        <f>IF(A23&lt;=①基本情報と建物情報の入力!$G$20, IF(①基本情報と建物情報の入力!H45&gt;=2, ①基本情報と建物情報の入力!C45/①基本情報と建物情報の入力!H45, "-"),"-")</f>
        <v>-</v>
      </c>
      <c r="P23" s="24" t="str">
        <f>IF(A23&lt;=①基本情報と建物情報の入力!$G$20, IF(①基本情報と建物情報の入力!H45&gt;=3, ①基本情報と建物情報の入力!C45/①基本情報と建物情報の入力!H45, "-"),"-")</f>
        <v>-</v>
      </c>
      <c r="Q23" s="23" t="str">
        <f>IF($A23&lt;=①基本情報と建物情報の入力!$G$20, IF(①基本情報と建物情報の入力!$H45&gt;=1, IF(①基本情報と建物情報の入力!$I45="有り", N23*室面積の比率!$B$4, N23*室面積の比率!$B$5),"-"), "-")</f>
        <v>-</v>
      </c>
      <c r="R23" s="16" t="str">
        <f>IF($A23&lt;=①基本情報と建物情報の入力!$G$20, IF(①基本情報と建物情報の入力!$H45&gt;=2, IF(①基本情報と建物情報の入力!$I45="有り", O23*室面積の比率!$B$4, O23*室面積の比率!$B$5),"-"), "-")</f>
        <v>-</v>
      </c>
      <c r="S23" s="24" t="str">
        <f>IF($A23&lt;=①基本情報と建物情報の入力!$G$20, IF(①基本情報と建物情報の入力!$H45&gt;=3, IF(①基本情報と建物情報の入力!$I45="有り", P23*室面積の比率!$B$4, P23*室面積の比率!$B$5),"-"), "-")</f>
        <v>-</v>
      </c>
      <c r="T23" s="23" t="str">
        <f>IF($A23&lt;=①基本情報と建物情報の入力!$G$20, IF(①基本情報と建物情報の入力!$H45&gt;=1, IF(①基本情報と建物情報の入力!$I45="有り", N23*室面積の比率!$C$4, 0),"-"), "-")</f>
        <v>-</v>
      </c>
      <c r="U23" s="16" t="str">
        <f>IF($A23&lt;=①基本情報と建物情報の入力!$G$20, IF(①基本情報と建物情報の入力!$H45&gt;=2, IF(①基本情報と建物情報の入力!$I45="有り", O23*室面積の比率!$C$4, 0),"-"), "-")</f>
        <v>-</v>
      </c>
      <c r="V23" s="24" t="str">
        <f>IF($A23&lt;=①基本情報と建物情報の入力!$G$20, IF(①基本情報と建物情報の入力!$H45&gt;=3, IF(①基本情報と建物情報の入力!$I45="有り", P23*室面積の比率!$C$4, 0),"-"), "-")</f>
        <v>-</v>
      </c>
      <c r="W23" s="23" t="str">
        <f>IF(A23&lt;=①基本情報と建物情報の入力!$G$20, IF(①基本情報と建物情報の入力!H45&gt;=1, F23/①基本情報と建物情報の入力!H45, "-"),"-")</f>
        <v>-</v>
      </c>
      <c r="X23" s="16" t="str">
        <f>IF(A23&lt;=①基本情報と建物情報の入力!$G$20, IF(①基本情報と建物情報の入力!H45&gt;=2, F23/①基本情報と建物情報の入力!H45, "-"),"-")</f>
        <v>-</v>
      </c>
      <c r="Y23" s="24" t="str">
        <f>IF(A23&lt;=①基本情報と建物情報の入力!$G$20, IF(①基本情報と建物情報の入力!H45&gt;=3, F23/①基本情報と建物情報の入力!H45, "-"),"-")</f>
        <v>-</v>
      </c>
      <c r="Z23" s="23" t="str">
        <f>IF(A23&lt;=①基本情報と建物情報の入力!$G$20, IF(①基本情報と建物情報の入力!H45&gt;=1, G23/①基本情報と建物情報の入力!H45, "-"),"-")</f>
        <v>-</v>
      </c>
      <c r="AA23" s="16" t="str">
        <f>IF(A23&lt;=①基本情報と建物情報の入力!$G$20, IF(①基本情報と建物情報の入力!H45&gt;=2, G23/①基本情報と建物情報の入力!H45, "-"),"-")</f>
        <v>-</v>
      </c>
      <c r="AB23" s="24" t="str">
        <f>IF(A23&lt;=①基本情報と建物情報の入力!$G$20, IF(①基本情報と建物情報の入力!H45&gt;=3, G23/①基本情報と建物情報の入力!H45, "-"),"-")</f>
        <v>-</v>
      </c>
      <c r="AC23" s="69"/>
      <c r="AD23" s="23" t="str">
        <f>IF(A23&lt;=①基本情報と建物情報の入力!$G$20, IF(①基本情報と建物情報の入力!H45&gt;=1,J23/①基本情報と建物情報の入力!H45,"-"), "-")</f>
        <v>-</v>
      </c>
      <c r="AE23" s="16" t="str">
        <f>IF(A23&lt;=①基本情報と建物情報の入力!$G$20, IF(①基本情報と建物情報の入力!H45&gt;=2,J23/①基本情報と建物情報の入力!H45,"-"), "-")</f>
        <v>-</v>
      </c>
      <c r="AF23" s="24" t="str">
        <f>IF(A23&lt;=①基本情報と建物情報の入力!$G$20, IF(①基本情報と建物情報の入力!H45&gt;=3,J23/①基本情報と建物情報の入力!H45,"-"), "-")</f>
        <v>-</v>
      </c>
      <c r="AG23" s="23" t="str">
        <f>IF(A23&lt;=①基本情報と建物情報の入力!$G$20,IF(①基本情報と建物情報の入力!H45&gt;=1,K23,"-"), "-")</f>
        <v>-</v>
      </c>
      <c r="AH23" s="16" t="str">
        <f>IF(A23&lt;=①基本情報と建物情報の入力!$G$20,IF(①基本情報と建物情報の入力!H45&gt;=2,0,"-"), "-")</f>
        <v>-</v>
      </c>
      <c r="AI23" s="24" t="str">
        <f>IF(A23&lt;=①基本情報と建物情報の入力!$G$20,IF(①基本情報と建物情報の入力!H45&gt;=3,0,"-"), "-")</f>
        <v>-</v>
      </c>
      <c r="AJ23" s="16" t="str">
        <f>IF(A23&lt;=①基本情報と建物情報の入力!$G$20, IF(①基本情報と建物情報の入力!H45&gt;=1,L23/①基本情報と建物情報の入力!H45,"-"), "-")</f>
        <v>-</v>
      </c>
      <c r="AK23" s="16" t="str">
        <f>IF(A23&lt;=①基本情報と建物情報の入力!$G$20, IF(①基本情報と建物情報の入力!H45&gt;=2,L23/①基本情報と建物情報の入力!H45,"-"), "-")</f>
        <v>-</v>
      </c>
      <c r="AL23" s="16" t="str">
        <f>IF(A23&lt;=①基本情報と建物情報の入力!$G$20, IF(①基本情報と建物情報の入力!H45&gt;=3,L23/①基本情報と建物情報の入力!H45,"-"), "-")</f>
        <v>-</v>
      </c>
      <c r="AM23" s="23" t="str">
        <f>IF(A23&lt;=①基本情報と建物情報の入力!$G$20,IF(①基本情報と建物情報の入力!H45&gt;=1,IF(①基本情報と建物情報の入力!H45=1, M23,0), "-"),"-")</f>
        <v>-</v>
      </c>
      <c r="AN23" s="16" t="str">
        <f>IF(A23&lt;=①基本情報と建物情報の入力!$G$20, IF(①基本情報と建物情報の入力!H45&gt;=2, M23, "-"), "-")</f>
        <v>-</v>
      </c>
      <c r="AO23" s="24" t="str">
        <f>IF(A23&lt;=①基本情報と建物情報の入力!$G$20,IF(①基本情報と建物情報の入力!H45&gt;=3, 0, "-"),"-")</f>
        <v>-</v>
      </c>
      <c r="AP23" s="23" t="str">
        <f>IF(A23&lt;=①基本情報と建物情報の入力!$G$20,IF(①基本情報と建物情報の入力!H45&gt;=1,0,"-"), "-")</f>
        <v>-</v>
      </c>
      <c r="AQ23" s="16" t="str">
        <f>IF(A23&lt;=①基本情報と建物情報の入力!$G$20,IF(①基本情報と建物情報の入力!H45&gt;=2,0,"-"), "-")</f>
        <v>-</v>
      </c>
      <c r="AR23" s="24" t="str">
        <f>IF(A23&lt;=①基本情報と建物情報の入力!$G$20,IF(①基本情報と建物情報の入力!H45&gt;=3,0,"-"), "-")</f>
        <v>-</v>
      </c>
      <c r="AS23" s="23" t="str">
        <f>IF(A23&lt;=①基本情報と建物情報の入力!$G$20,IF(①基本情報と建物情報の入力!H45&gt;=1,0,"-"), "-")</f>
        <v>-</v>
      </c>
      <c r="AT23" s="16" t="str">
        <f>IF(A23&lt;=①基本情報と建物情報の入力!$G$20,IF(①基本情報と建物情報の入力!H45&gt;=2,0,"-"), "-")</f>
        <v>-</v>
      </c>
      <c r="AU23" s="24" t="str">
        <f>IF(A23&lt;=①基本情報と建物情報の入力!$G$20,IF(①基本情報と建物情報の入力!H45&gt;=3,0,"-"), "-")</f>
        <v>-</v>
      </c>
      <c r="AV23" s="23" t="str">
        <f>IF(A23&lt;=①基本情報と建物情報の入力!$G$20,IF(①基本情報と建物情報の入力!H45&gt;=1,1.6,"-"), "-")</f>
        <v>-</v>
      </c>
      <c r="AW23" s="16" t="str">
        <f>IF(A23&lt;=①基本情報と建物情報の入力!$G$20,IF(①基本情報と建物情報の入力!H45&gt;=2,1.6,"-"), "-")</f>
        <v>-</v>
      </c>
      <c r="AX23" s="24" t="str">
        <f>IF(A23&lt;=①基本情報と建物情報の入力!$G$20,IF(①基本情報と建物情報の入力!H45&gt;=3,1.6,"-"), "-")</f>
        <v>-</v>
      </c>
      <c r="AY23" s="16" t="str">
        <f>IF(A23&lt;=①基本情報と建物情報の入力!$G$20,IF(①基本情報と建物情報の入力!H45&gt;=1,0,"-"), "-")</f>
        <v>-</v>
      </c>
      <c r="AZ23" s="16" t="str">
        <f>IF(A23&lt;=①基本情報と建物情報の入力!$G$20,IF(①基本情報と建物情報の入力!H45&gt;=2,0,"-"), "-")</f>
        <v>-</v>
      </c>
      <c r="BA23" s="16" t="str">
        <f>IF(A23&lt;=①基本情報と建物情報の入力!$G$20,IF(①基本情報と建物情報の入力!H45&gt;=3,0,"-"), "-")</f>
        <v>-</v>
      </c>
      <c r="BB23" s="23" t="str">
        <f>IF(A23&lt;=①基本情報と建物情報の入力!$G$20, IF(①基本情報と建物情報の入力!H45&gt;=1,(D23*C23-J23)/①基本情報と建物情報の入力!H45, "-"), "-")</f>
        <v>-</v>
      </c>
      <c r="BC23" s="16" t="str">
        <f>IF(A23&lt;=①基本情報と建物情報の入力!$G$20, IF(①基本情報と建物情報の入力!H45&gt;=2,(D23*C23-J23)/①基本情報と建物情報の入力!H45, "-"), "-")</f>
        <v>-</v>
      </c>
      <c r="BD23" s="24" t="str">
        <f>IF(A23&lt;=①基本情報と建物情報の入力!$G$20, IF(①基本情報と建物情報の入力!H45&gt;=3,(D23*C23-J23)/①基本情報と建物情報の入力!H45, "-"), "-")</f>
        <v>-</v>
      </c>
      <c r="BE23" s="16" t="str">
        <f>IF(A23&lt;=①基本情報と建物情報の入力!$G$20, IF(①基本情報と建物情報の入力!H45&gt;=1,E23*C23-K23, "-"), "-")</f>
        <v>-</v>
      </c>
      <c r="BF23" s="16" t="str">
        <f>IF(A23&lt;=①基本情報と建物情報の入力!$G$20, IF(①基本情報と建物情報の入力!H45&gt;=2,0, "-"), "-")</f>
        <v>-</v>
      </c>
      <c r="BG23" s="16" t="str">
        <f>IF(A23&lt;=①基本情報と建物情報の入力!$G$20, IF(①基本情報と建物情報の入力!H45&gt;=3,0, "-"), "-")</f>
        <v>-</v>
      </c>
      <c r="BH23" s="23" t="str">
        <f>IF(A23&lt;=①基本情報と建物情報の入力!$G$20, IF(①基本情報と建物情報の入力!H45&gt;=1,(D23*C23-L23)/①基本情報と建物情報の入力!H45-AV23, "-"), "-")</f>
        <v>-</v>
      </c>
      <c r="BI23" s="16" t="str">
        <f>IF(A23&lt;=①基本情報と建物情報の入力!$G$20, IF(①基本情報と建物情報の入力!H45&gt;=2,(D23*C23-L23)/①基本情報と建物情報の入力!H45-AV23, "-"), "-")</f>
        <v>-</v>
      </c>
      <c r="BJ23" s="24" t="str">
        <f>IF(A23&lt;=①基本情報と建物情報の入力!$G$20, IF(①基本情報と建物情報の入力!H45&gt;=3,(D23*C23-L23)/①基本情報と建物情報の入力!H45-AV23, "-"), "-")</f>
        <v>-</v>
      </c>
      <c r="BK23" s="23" t="str">
        <f>IF(A23&lt;=①基本情報と建物情報の入力!$G$20, IF(①基本情報と建物情報の入力!H45&gt;=1,IF(①基本情報と建物情報の入力!H45=1, E23*C23-K23, 0), "-"), "-")</f>
        <v>-</v>
      </c>
      <c r="BL23" s="16" t="str">
        <f>IF(A23&lt;=①基本情報と建物情報の入力!$G$20, IF(①基本情報と建物情報の入力!H45&gt;=2,E23*C23-M23, "-"), "-")</f>
        <v>-</v>
      </c>
      <c r="BM23" s="24" t="str">
        <f>IF(A23&lt;=①基本情報と建物情報の入力!$G$20, IF(①基本情報と建物情報の入力!H45&gt;=3,0, "-"), "-")</f>
        <v>-</v>
      </c>
      <c r="BN23" s="16" t="str">
        <f>IF(A23&lt;=①基本情報と建物情報の入力!$G$20, IF(①基本情報と建物情報の入力!H45&gt;=1, 0, "-"), "-")</f>
        <v>-</v>
      </c>
      <c r="BO23" s="16" t="str">
        <f>IF(A23&lt;=①基本情報と建物情報の入力!$G$20, IF(①基本情報と建物情報の入力!H45&gt;=2, 0, "-"), "-")</f>
        <v>-</v>
      </c>
      <c r="BP23" s="24" t="str">
        <f>IF(A23&lt;=①基本情報と建物情報の入力!$G$20, IF(①基本情報と建物情報の入力!H45&gt;=3, 0, "-"), "-")</f>
        <v>-</v>
      </c>
      <c r="BQ23" s="16" t="str">
        <f>IF(A23&lt;=①基本情報と建物情報の入力!$G$20, IF(①基本情報と建物情報の入力!H45&gt;=1, 0, "-"), "-")</f>
        <v>-</v>
      </c>
      <c r="BR23" s="16" t="str">
        <f>IF(A23&lt;=①基本情報と建物情報の入力!$G$20, IF(①基本情報と建物情報の入力!H45&gt;=2, E23*C23, "-"), "-")</f>
        <v>-</v>
      </c>
      <c r="BS23" s="24" t="str">
        <f>IF(A23&lt;=①基本情報と建物情報の入力!$G$20, IF(①基本情報と建物情報の入力!H45&gt;=3, E23*C23, "-"), "-")</f>
        <v>-</v>
      </c>
      <c r="BT23" s="16" t="str">
        <f>IF(A23&lt;=①基本情報と建物情報の入力!$G$20, IF(①基本情報と建物情報の入力!H45&gt;=1, 0, "-"), "-")</f>
        <v>-</v>
      </c>
      <c r="BU23" s="16" t="str">
        <f>IF(A23&lt;=①基本情報と建物情報の入力!$G$20, IF(①基本情報と建物情報の入力!H45&gt;=2, 0, "-"), "-")</f>
        <v>-</v>
      </c>
      <c r="BV23" s="24" t="str">
        <f>IF(A23&lt;=①基本情報と建物情報の入力!$G$20, IF(①基本情報と建物情報の入力!H45&gt;=3, 0, "-"), "-")</f>
        <v>-</v>
      </c>
      <c r="BW23" s="23" t="str">
        <f>IF(A23&lt;=①基本情報と建物情報の入力!$G$20, IF(①基本情報と建物情報の入力!H45&gt;=1, IF(①基本情報と建物情報の入力!H45=1, 0, E23*C23), "-"), "-")</f>
        <v>-</v>
      </c>
      <c r="BX23" s="16" t="str">
        <f>IF(A23&lt;=①基本情報と建物情報の入力!$G$20, IF(①基本情報と建物情報の入力!H45&gt;=2, 0, "-"), "-")</f>
        <v>-</v>
      </c>
      <c r="BY23" s="24" t="str">
        <f>IF(A23&lt;=①基本情報と建物情報の入力!$G$20, IF(①基本情報と建物情報の入力!H45&gt;=3, E23*C23, "-"), "-")</f>
        <v>-</v>
      </c>
      <c r="BZ23" s="16" t="str">
        <f>IF(A23&lt;=①基本情報と建物情報の入力!$G$20, IF(①基本情報と建物情報の入力!H45&gt;=1,  H23/①基本情報と建物情報の入力!H45, "-"), "-")</f>
        <v>-</v>
      </c>
      <c r="CA23" s="16" t="str">
        <f>IF(A23&lt;=①基本情報と建物情報の入力!$G$20, IF(①基本情報と建物情報の入力!H45&gt;=2,  H23/①基本情報と建物情報の入力!H45, "-"), "-")</f>
        <v>-</v>
      </c>
      <c r="CB23" s="16" t="str">
        <f>IF(A23&lt;=①基本情報と建物情報の入力!$G$20, IF(①基本情報と建物情報の入力!H45&gt;=3,  H23/①基本情報と建物情報の入力!H45, "-"), "-")</f>
        <v>-</v>
      </c>
      <c r="CC23" s="23" t="str">
        <f>IF(A23&lt;=①基本情報と建物情報の入力!$G$20, IF(①基本情報と建物情報の入力!H45&gt;=1, I23/①基本情報と建物情報の入力!H45, "-"), "-")</f>
        <v>-</v>
      </c>
      <c r="CD23" s="16" t="str">
        <f>IF(A23&lt;=①基本情報と建物情報の入力!$G$20, IF(①基本情報と建物情報の入力!H45&gt;=2, I23/①基本情報と建物情報の入力!H45, "-"), "-")</f>
        <v>-</v>
      </c>
      <c r="CE23" s="24" t="str">
        <f>IF(A23&lt;=①基本情報と建物情報の入力!$G$20, IF(①基本情報と建物情報の入力!H45&gt;=3, I23/①基本情報と建物情報の入力!H45, "-"), "-")</f>
        <v>-</v>
      </c>
      <c r="CF23" s="16" t="str">
        <f>IF(A23&lt;=①基本情報と建物情報の入力!$G$20, IF(①基本情報と建物情報の入力!H45&gt;=1, IF(A23=①基本情報と建物情報の入力!$G$20, 0,(①基本情報と建物情報の入力!C45-F23)/①基本情報と建物情報の入力!H45), "-"), "-")</f>
        <v>-</v>
      </c>
      <c r="CG23" s="16" t="str">
        <f>IF(A23&lt;=①基本情報と建物情報の入力!$G$20, IF(①基本情報と建物情報の入力!H45&gt;=2, IF(A23=①基本情報と建物情報の入力!$G$20, 0,(①基本情報と建物情報の入力!C45-F23)/①基本情報と建物情報の入力!H45), "-"), "-")</f>
        <v>-</v>
      </c>
      <c r="CH23" s="16" t="str">
        <f>IF(A23&lt;=①基本情報と建物情報の入力!$G$20, IF(①基本情報と建物情報の入力!H45&gt;=3, IF(A23=①基本情報と建物情報の入力!$G$20, 0,(①基本情報と建物情報の入力!C45-F23)/①基本情報と建物情報の入力!H45), "-"), "-")</f>
        <v>-</v>
      </c>
      <c r="CI23" s="69"/>
      <c r="CJ23" s="23" t="str">
        <f>IF(A23&lt;=①基本情報と建物情報の入力!$G$20, IF(①基本情報と建物情報の入力!H45&gt;=1, IF(F23=0, 0, D23/①基本情報と建物情報の入力!H45), "-"), "-")</f>
        <v>-</v>
      </c>
      <c r="CK23" s="16" t="str">
        <f>IF(A23&lt;=①基本情報と建物情報の入力!$G$20, IF(①基本情報と建物情報の入力!H45&gt;=2, IF(F23=0, 0, D23/①基本情報と建物情報の入力!H45), "-"), "-")</f>
        <v>-</v>
      </c>
      <c r="CL23" s="24" t="str">
        <f>IF(A23&lt;=①基本情報と建物情報の入力!$G$20, IF(①基本情報と建物情報の入力!H45&gt;=3, IF(F23=0, 0, D23/①基本情報と建物情報の入力!H45), "-"), "-")</f>
        <v>-</v>
      </c>
      <c r="CM23" s="23" t="str">
        <f>IF(A23&lt;=①基本情報と建物情報の入力!$G$20, IF(①基本情報と建物情報の入力!H45&gt;=1, F23/D23, "-"), "-")</f>
        <v>-</v>
      </c>
      <c r="CN23" s="16" t="str">
        <f>IF(A23&lt;=①基本情報と建物情報の入力!$G$20, IF(①基本情報と建物情報の入力!H45&gt;=2, 0, "-"), "-")</f>
        <v>-</v>
      </c>
      <c r="CO23" s="24" t="str">
        <f>IF(A23&lt;=①基本情報と建物情報の入力!$G$20, IF(①基本情報と建物情報の入力!H45&gt;=3, 0, "-"), "-")</f>
        <v>-</v>
      </c>
      <c r="CP23" s="23" t="str">
        <f>IF(A23&lt;=①基本情報と建物情報の入力!$G$20, IF(①基本情報と建物情報の入力!H45&gt;=1, IF(A23=①基本情報と建物情報の入力!$G$20, D23/①基本情報と建物情報の入力!H45, 0), "-"), "-")</f>
        <v>-</v>
      </c>
      <c r="CQ23" s="16" t="str">
        <f>IF(A23&lt;=①基本情報と建物情報の入力!$G$20, IF(①基本情報と建物情報の入力!H45&gt;=2, IF(A23=①基本情報と建物情報の入力!$G$20, D23/①基本情報と建物情報の入力!H45, 0), "-"), "-")</f>
        <v>-</v>
      </c>
      <c r="CR23" s="24" t="str">
        <f>IF(A23&lt;=①基本情報と建物情報の入力!$G$20, IF(①基本情報と建物情報の入力!H45&gt;=3, IF(A23=①基本情報と建物情報の入力!$G$20, D23/①基本情報と建物情報の入力!H45, 0), "-"), "-")</f>
        <v>-</v>
      </c>
      <c r="CS23" s="23" t="str">
        <f>IF(A23&lt;=①基本情報と建物情報の入力!$G$20, IF(①基本情報と建物情報の入力!H45&gt;=1, IF(①基本情報と建物情報の入力!H45=1, F23/D23, 0), "-"), "-")</f>
        <v>-</v>
      </c>
      <c r="CT23" s="16" t="str">
        <f>IF(A23&lt;=①基本情報と建物情報の入力!$G$20, IF(①基本情報と建物情報の入力!H45&gt;=2, F23/D23, "-"), "-")</f>
        <v>-</v>
      </c>
      <c r="CU23" s="24" t="str">
        <f>IF(A23&lt;=①基本情報と建物情報の入力!$G$20, IF(①基本情報と建物情報の入力!H45&gt;=3, 0, "-"), "-")</f>
        <v>-</v>
      </c>
      <c r="CV23" s="16" t="str">
        <f>IF(A23&lt;=①基本情報と建物情報の入力!$G$20, IF(①基本情報と建物情報の入力!H45&gt;=1, IF(OR(F23=0,A23=①基本情報と建物情報の入力!$G$20), 0, D23/①基本情報と建物情報の入力!H45), "-"), "-")</f>
        <v>-</v>
      </c>
      <c r="CW23" s="16" t="str">
        <f>IF(A23&lt;=①基本情報と建物情報の入力!$G$20, IF(①基本情報と建物情報の入力!H45&gt;=2, IF(OR(F23=0,A23=①基本情報と建物情報の入力!$G$20), 0, D23/①基本情報と建物情報の入力!H45), "-"), "-")</f>
        <v>-</v>
      </c>
      <c r="CX23" s="16" t="str">
        <f>IF(A23&lt;=①基本情報と建物情報の入力!$G$20, IF(①基本情報と建物情報の入力!H45&gt;=3, IF(OR(F23=0,A23=①基本情報と建物情報の入力!$G$20), 0, D23/①基本情報と建物情報の入力!H45), "-"), "-")</f>
        <v>-</v>
      </c>
      <c r="CY23" s="23" t="str">
        <f>IF(A23&lt;=①基本情報と建物情報の入力!$G$20, IF(①基本情報と建物情報の入力!H45&gt;=1, IF(OR(F22=0,A23=1), 0, D23/①基本情報と建物情報の入力!H45), "-"), "-")</f>
        <v>-</v>
      </c>
      <c r="CZ23" s="16" t="str">
        <f>IF(A23&lt;=①基本情報と建物情報の入力!$G$20, IF(①基本情報と建物情報の入力!H45&gt;=2, IF(OR(F22=0,A23=1), 0, D23/①基本情報と建物情報の入力!H45), "-"), "-")</f>
        <v>-</v>
      </c>
      <c r="DA23" s="24" t="str">
        <f>IF(A23&lt;=①基本情報と建物情報の入力!$G$20, IF(①基本情報と建物情報の入力!H45&gt;=3, IF(OR(F22=0,A23=1), 0, D23/①基本情報と建物情報の入力!H45), "-"), "-")</f>
        <v>-</v>
      </c>
      <c r="DB23" s="23" t="str">
        <f>IF(A23&lt;=①基本情報と建物情報の入力!$G$20, IF(①基本情報と建物情報の入力!H45&gt;=1, 0, "-"), "-")</f>
        <v>-</v>
      </c>
      <c r="DC23" s="16" t="str">
        <f>IF(A23&lt;=①基本情報と建物情報の入力!$G$20, IF(①基本情報と建物情報の入力!H45&gt;=2, IF(①基本情報と建物情報の入力!H45=1, 0, F23/D23), "-"), "-")</f>
        <v>-</v>
      </c>
      <c r="DD23" s="24" t="str">
        <f>IF(A23&lt;=①基本情報と建物情報の入力!$G$20, IF(①基本情報と建物情報の入力!H45&gt;=3, IF(①基本情報と建物情報の入力!H45=1, 0, F23/D23), "-"), "-")</f>
        <v>-</v>
      </c>
      <c r="DE23" s="16" t="str">
        <f>IF(A23&lt;=①基本情報と建物情報の入力!$G$20, IF(①基本情報と建物情報の入力!H45&gt;=1, IF(①基本情報と建物情報の入力!H45=1, 0, F23/D23), "-"), "-")</f>
        <v>-</v>
      </c>
      <c r="DF23" s="16" t="str">
        <f>IF(A23&lt;=①基本情報と建物情報の入力!$G$20, IF(①基本情報と建物情報の入力!H45&gt;=2, 0, "-"), "-")</f>
        <v>-</v>
      </c>
      <c r="DG23" s="16" t="str">
        <f>IF(A23&lt;=①基本情報と建物情報の入力!$G$20, IF(①基本情報と建物情報の入力!H45&gt;=3, IF(①基本情報と建物情報の入力!H45=1, 0, F23/D23), "-"), "-")</f>
        <v>-</v>
      </c>
      <c r="DH23" s="23" t="str">
        <f>IF(A23&lt;=①基本情報と建物情報の入力!$G$20, IF(①基本情報と建物情報の入力!H45&gt;=1, (F23/D23)*(D23/①基本情報と建物情報の入力!H45/20), "-"), "-")</f>
        <v>-</v>
      </c>
      <c r="DI23" s="16" t="str">
        <f>IF(A23&lt;=①基本情報と建物情報の入力!$G$20, IF(①基本情報と建物情報の入力!H45&gt;=2, (F23/D23)*(D23/①基本情報と建物情報の入力!H45/20), "-"), "-")</f>
        <v>-</v>
      </c>
      <c r="DJ23" s="24" t="str">
        <f>IF(A23&lt;=①基本情報と建物情報の入力!$G$20, IF(①基本情報と建物情報の入力!H45&gt;=3, (F23/D23)*(D23/①基本情報と建物情報の入力!H45/20), "-"), "-")</f>
        <v>-</v>
      </c>
      <c r="DK23" s="23" t="str">
        <f>IF(A23&lt;=①基本情報と建物情報の入力!$G$20, IF(①基本情報と建物情報の入力!H45&gt;=1, (D23/①基本情報と建物情報の入力!H45)*(F23/D23/20), "-"), "-")</f>
        <v>-</v>
      </c>
      <c r="DL23" s="16" t="str">
        <f>IF(A23&lt;=①基本情報と建物情報の入力!$G$20, IF(①基本情報と建物情報の入力!H45&gt;=2, (D23/①基本情報と建物情報の入力!H45)*(F23/D23/20), "-"), "-")</f>
        <v>-</v>
      </c>
      <c r="DM23" s="24" t="str">
        <f>IF(A23&lt;=①基本情報と建物情報の入力!$G$20, IF(①基本情報と建物情報の入力!H45&gt;=3, (D23/①基本情報と建物情報の入力!H45)*(F23/D23/20), "-"), "-")</f>
        <v>-</v>
      </c>
      <c r="DN23" s="23" t="str">
        <f>IF(A23&lt;=①基本情報と建物情報の入力!$G$20, IF(①基本情報と建物情報の入力!H45&gt;=1,  C23, "-"), "-")</f>
        <v>-</v>
      </c>
      <c r="DO23" s="16" t="str">
        <f>IF(A23&lt;=①基本情報と建物情報の入力!$G$20, IF(①基本情報と建物情報の入力!H45&gt;=2, 0, "-"), "-")</f>
        <v>-</v>
      </c>
      <c r="DP23" s="24" t="str">
        <f>IF(A23&lt;=①基本情報と建物情報の入力!$G$20, IF(①基本情報と建物情報の入力!H45&gt;=3, 0, "-"), "-")</f>
        <v>-</v>
      </c>
      <c r="DQ23" s="23" t="str">
        <f>IF(A23&lt;=①基本情報と建物情報の入力!$G$20, IF(①基本情報と建物情報の入力!H45&gt;=1,  C23, "-"), "-")</f>
        <v>-</v>
      </c>
      <c r="DR23" s="16" t="str">
        <f>IF(A23&lt;=①基本情報と建物情報の入力!$G$20, IF(①基本情報と建物情報の入力!H45&gt;=2, 0, "-"), "-")</f>
        <v>-</v>
      </c>
      <c r="DS23" s="24" t="str">
        <f>IF(A23&lt;=①基本情報と建物情報の入力!$G$20, IF(①基本情報と建物情報の入力!H45&gt;=3, 0, "-"), "-")</f>
        <v>-</v>
      </c>
      <c r="DT23" s="23" t="str">
        <f>IF(A23&lt;=①基本情報と建物情報の入力!$G$20, IF(①基本情報と建物情報の入力!H45&gt;=1, IF(①基本情報と建物情報の入力!H45=1, C23, 0), "-"), "-")</f>
        <v>-</v>
      </c>
      <c r="DU23" s="16" t="str">
        <f>IF(A23&lt;=①基本情報と建物情報の入力!$G$20, IF(①基本情報と建物情報の入力!H45&gt;=2, C23, "-"), "-")</f>
        <v>-</v>
      </c>
      <c r="DV23" s="24" t="str">
        <f>IF(A23&lt;=①基本情報と建物情報の入力!$G$20, IF(①基本情報と建物情報の入力!H45&gt;=3, 0, "-"), "-")</f>
        <v>-</v>
      </c>
      <c r="DW23" s="23" t="str">
        <f>IF(A23&lt;=①基本情報と建物情報の入力!$G$20, IF(①基本情報と建物情報の入力!H45&gt;=1, IF(①基本情報と建物情報の入力!H45=1, C23, 0), "-"), "-")</f>
        <v>-</v>
      </c>
      <c r="DX23" s="16" t="str">
        <f>IF(A23&lt;=①基本情報と建物情報の入力!$G$20, IF(①基本情報と建物情報の入力!H45&gt;=2, C23, "-"), "-")</f>
        <v>-</v>
      </c>
      <c r="DY23" s="24" t="str">
        <f>IF(A23&lt;=①基本情報と建物情報の入力!$G$20, IF(①基本情報と建物情報の入力!H45&gt;=3, 0, "-"), "-")</f>
        <v>-</v>
      </c>
      <c r="DZ23" s="23" t="str">
        <f>IF(A23&lt;=①基本情報と建物情報の入力!$G$20, IF(①基本情報と建物情報の入力!H45&gt;=1, 0, "-"), "-")</f>
        <v>-</v>
      </c>
      <c r="EA23" s="16" t="str">
        <f>IF(A23&lt;=①基本情報と建物情報の入力!$G$20, IF(①基本情報と建物情報の入力!H45&gt;=2, IF(①基本情報と建物情報の入力!H45=1, 0, C23), "-"), "-")</f>
        <v>-</v>
      </c>
      <c r="EB23" s="24" t="str">
        <f>IF(A23&lt;=①基本情報と建物情報の入力!$G$20, IF(①基本情報と建物情報の入力!H45&gt;=3, IF(①基本情報と建物情報の入力!H45=1, 0, C23), "-"), "-")</f>
        <v>-</v>
      </c>
      <c r="EC23" s="23" t="str">
        <f>IF(A23&lt;=①基本情報と建物情報の入力!$G$20, IF(①基本情報と建物情報の入力!H45&gt;=1, IF(①基本情報と建物情報の入力!H45=1, 0, C23), "-"), "-")</f>
        <v>-</v>
      </c>
      <c r="ED23" s="16" t="str">
        <f>IF(A23&lt;=①基本情報と建物情報の入力!$G$20, IF(①基本情報と建物情報の入力!H45&gt;=2, 0, "-"), "-")</f>
        <v>-</v>
      </c>
      <c r="EE23" s="24" t="str">
        <f>IF(A23&lt;=①基本情報と建物情報の入力!$G$20, IF(①基本情報と建物情報の入力!H45&gt;=3, IF(①基本情報と建物情報の入力!H45=1, 0, C23), "-"), "-")</f>
        <v>-</v>
      </c>
      <c r="EF23" s="23" t="str">
        <f>IF(A23&lt;=①基本情報と建物情報の入力!$G$20, IF(①基本情報と建物情報の入力!H45&gt;=1, 0, "-"), "-")</f>
        <v>-</v>
      </c>
      <c r="EG23" s="16" t="str">
        <f>IF(A23&lt;=①基本情報と建物情報の入力!$G$20, IF(①基本情報と建物情報の入力!H45&gt;=2, IF(①基本情報と建物情報の入力!H45=1, 0, C23), "-"), "-")</f>
        <v>-</v>
      </c>
      <c r="EH23" s="24" t="str">
        <f>IF(A23&lt;=①基本情報と建物情報の入力!$G$20, IF(①基本情報と建物情報の入力!H45&gt;=3, IF(①基本情報と建物情報の入力!H45=1, 0, C23), "-"), "-")</f>
        <v>-</v>
      </c>
      <c r="EI23" s="16" t="str">
        <f>IF(A23&lt;=①基本情報と建物情報の入力!$G$20, IF(①基本情報と建物情報の入力!H45&gt;=1, IF(①基本情報と建物情報の入力!H45=1, 0, C23), "-"), "-")</f>
        <v>-</v>
      </c>
      <c r="EJ23" s="16" t="str">
        <f>IF(A23&lt;=①基本情報と建物情報の入力!$G$20, IF(①基本情報と建物情報の入力!H45&gt;=2, 0, "-"), "-")</f>
        <v>-</v>
      </c>
      <c r="EK23" s="16" t="str">
        <f>IF(A23&lt;=①基本情報と建物情報の入力!$G$20, IF(①基本情報と建物情報の入力!H45&gt;=3, IF(①基本情報と建物情報の入力!H45=1, 0, C23), "-"), "-")</f>
        <v>-</v>
      </c>
      <c r="EL23" s="23" t="str">
        <f>IF(A23&lt;=①基本情報と建物情報の入力!$G$20, IF(①基本情報と建物情報の入力!H45&gt;=1, C23*D23/①基本情報と建物情報の入力!H45/20, "-"), "-")</f>
        <v>-</v>
      </c>
      <c r="EM23" s="16" t="str">
        <f>IF(A23&lt;=①基本情報と建物情報の入力!$G$20, IF(①基本情報と建物情報の入力!H45&gt;=2, C23*D23/①基本情報と建物情報の入力!H45/20, "-"), "-")</f>
        <v>-</v>
      </c>
      <c r="EN23" s="24" t="str">
        <f>IF(A23&lt;=①基本情報と建物情報の入力!$G$20, IF(①基本情報と建物情報の入力!H45&gt;=3, C23*D23/①基本情報と建物情報の入力!H45/20, "-"), "-")</f>
        <v>-</v>
      </c>
      <c r="EO23" s="23" t="str">
        <f>IF(A23&lt;=①基本情報と建物情報の入力!$G$20, IF(①基本情報と建物情報の入力!H45&gt;=1, C23*E23/20, "-"), "-")</f>
        <v>-</v>
      </c>
      <c r="EP23" s="16" t="str">
        <f>IF(A23&lt;=①基本情報と建物情報の入力!$G$20, IF(①基本情報と建物情報の入力!H45&gt;=2, 0, "-"), "-")</f>
        <v>-</v>
      </c>
      <c r="EQ23" s="24" t="str">
        <f>IF(A23&lt;=①基本情報と建物情報の入力!$G$20, IF(①基本情報と建物情報の入力!H45&gt;=3, 0, "-"), "-")</f>
        <v>-</v>
      </c>
      <c r="ER23" s="23" t="str">
        <f>IF(A23&lt;=①基本情報と建物情報の入力!$G$20, IF(①基本情報と建物情報の入力!H45&gt;=1, C23*D23/①基本情報と建物情報の入力!H45/20, "-"), "-")</f>
        <v>-</v>
      </c>
      <c r="ES23" s="16" t="str">
        <f>IF(A23&lt;=①基本情報と建物情報の入力!$G$20, IF(①基本情報と建物情報の入力!H45&gt;=2, C23*D23/①基本情報と建物情報の入力!H45/20, "-"), "-")</f>
        <v>-</v>
      </c>
      <c r="ET23" s="24" t="str">
        <f>IF(A23&lt;=①基本情報と建物情報の入力!$G$20, IF(①基本情報と建物情報の入力!H45&gt;=3, C23*D23/①基本情報と建物情報の入力!H45/20, "-"), "-")</f>
        <v>-</v>
      </c>
      <c r="EU23" s="23" t="str">
        <f>IF(A23&lt;=①基本情報と建物情報の入力!$G$20, IF(①基本情報と建物情報の入力!H45&gt;=1, IF(①基本情報と建物情報の入力!H45=1, C23*E23/20, 0), "-"), "-")</f>
        <v>-</v>
      </c>
      <c r="EV23" s="16" t="str">
        <f>IF(A23&lt;=①基本情報と建物情報の入力!$G$20, IF(①基本情報と建物情報の入力!H45&gt;=2, C23*E23/20, "-"), "-")</f>
        <v>-</v>
      </c>
      <c r="EW23" s="24" t="str">
        <f>IF(A23&lt;=①基本情報と建物情報の入力!$G$20, IF(①基本情報と建物情報の入力!H45&gt;=3, 0, "-"), "-")</f>
        <v>-</v>
      </c>
      <c r="EX23" s="23" t="str">
        <f>IF(A23&lt;=①基本情報と建物情報の入力!$G$20, IF(①基本情報と建物情報の入力!H45&gt;=1, IF(A23=①基本情報と建物情報の入力!$G$20, 0, IF(AND(W23=0, G24=0), D23/①基本情報と建物情報の入力!H45, 0)), "-"), "-")</f>
        <v>-</v>
      </c>
      <c r="EY23" s="16" t="str">
        <f>IF(A23&lt;=①基本情報と建物情報の入力!$G$20, IF(①基本情報と建物情報の入力!H45&gt;=2, IF(A23=①基本情報と建物情報の入力!$G$20, 0, IF(AND(X23=0, G24=0), D23/①基本情報と建物情報の入力!H45, 0)), "-"), "-")</f>
        <v>-</v>
      </c>
      <c r="EZ23" s="24" t="str">
        <f>IF(A23&lt;=①基本情報と建物情報の入力!$G$20, IF(①基本情報と建物情報の入力!H45&gt;=3, IF(A23=①基本情報と建物情報の入力!$G$20, 0, IF(AND(Y23=0, G24=0), D23/①基本情報と建物情報の入力!H45, 0)), "-"), "-")</f>
        <v>-</v>
      </c>
      <c r="FA23" s="23" t="str">
        <f>IF(A23&lt;=①基本情報と建物情報の入力!$G$20, IF(①基本情報と建物情報の入力!H45&gt;=1, IF(A23=1, 0, IF(AND(F22=0, Z23=0), D23/①基本情報と建物情報の入力!H45, 0)), "-"), "-")</f>
        <v>-</v>
      </c>
      <c r="FB23" s="16" t="str">
        <f>IF(A23&lt;=①基本情報と建物情報の入力!$G$20, IF(①基本情報と建物情報の入力!H45&gt;=2, IF(A23=1, 0, IF(AND(F22=0, AA23=0), D23/①基本情報と建物情報の入力!H45, 0)), "-"), "-")</f>
        <v>-</v>
      </c>
      <c r="FC23" s="24" t="str">
        <f>IF(A23&lt;=①基本情報と建物情報の入力!$G$20, IF(①基本情報と建物情報の入力!H45&gt;=3, IF(A23=1, 0, IF(AND(F22=0, AB23=0), D23/①基本情報と建物情報の入力!H45, 0)), "-"), "-")</f>
        <v>-</v>
      </c>
      <c r="FD23" s="23" t="str">
        <f>IF(A23&lt;=①基本情報と建物情報の入力!$G$20, IF(①基本情報と建物情報の入力!H45&gt;=1, IF(A23=①基本情報と建物情報の入力!$G$20, 0, E23-F23/D23), "-"), "-")</f>
        <v>-</v>
      </c>
      <c r="FE23" s="16" t="str">
        <f>IF(A23&lt;=①基本情報と建物情報の入力!$G$20, IF(①基本情報と建物情報の入力!H45&gt;=2, 0, "-"), "-")</f>
        <v>-</v>
      </c>
      <c r="FF23" s="24" t="str">
        <f>IF(A23&lt;=①基本情報と建物情報の入力!$G$20, IF(①基本情報と建物情報の入力!H45&gt;=3, 0, "-"), "-")</f>
        <v>-</v>
      </c>
      <c r="FG23" s="23" t="str">
        <f>IF(A23&lt;=①基本情報と建物情報の入力!$G$20, IF(①基本情報と建物情報の入力!H45&gt;=1, IF(A23=1, 0, E23-G23/D23), "-"), "-")</f>
        <v>-</v>
      </c>
      <c r="FH23" s="16" t="str">
        <f>IF(A23&lt;=①基本情報と建物情報の入力!$G$20, IF(①基本情報と建物情報の入力!H45&gt;=2, 0, "-"), "-")</f>
        <v>-</v>
      </c>
      <c r="FI23" s="24" t="str">
        <f>IF(A23&lt;=①基本情報と建物情報の入力!$G$20, IF(①基本情報と建物情報の入力!H45&gt;=3, 0, "-"), "-")</f>
        <v>-</v>
      </c>
      <c r="FJ23" s="23" t="str">
        <f>IF(A23&lt;=①基本情報と建物情報の入力!$G$20, IF(①基本情報と建物情報の入力!H45&gt;=1, IF(A23=①基本情報と建物情報の入力!$G$20, 0, D23/①基本情報と建物情報の入力!H45), "-"), "-")</f>
        <v>-</v>
      </c>
      <c r="FK23" s="16" t="str">
        <f>IF(A23&lt;=①基本情報と建物情報の入力!$G$20, IF(①基本情報と建物情報の入力!H45&gt;=2, IF(A23=①基本情報と建物情報の入力!$G$20, 0, D23/①基本情報と建物情報の入力!H45), "-"), "-")</f>
        <v>-</v>
      </c>
      <c r="FL23" s="24" t="str">
        <f>IF(A23&lt;=①基本情報と建物情報の入力!$G$20, IF(①基本情報と建物情報の入力!H45&gt;=3, IF(A23=①基本情報と建物情報の入力!$G$20, 0, D23/①基本情報と建物情報の入力!H45), "-"), "-")</f>
        <v>-</v>
      </c>
      <c r="FM23" s="23" t="str">
        <f>IF(A23&lt;=①基本情報と建物情報の入力!$G$20, IF(①基本情報と建物情報の入力!H45&gt;=1, IF(A23=1, 0, D23/①基本情報と建物情報の入力!H45), "-"), "-")</f>
        <v>-</v>
      </c>
      <c r="FN23" s="16" t="str">
        <f>IF(A23&lt;=①基本情報と建物情報の入力!$G$20, IF(①基本情報と建物情報の入力!H45&gt;=2, IF(A23=1, 0, D23/①基本情報と建物情報の入力!H45), "-"), "-")</f>
        <v>-</v>
      </c>
      <c r="FO23" s="24" t="str">
        <f>IF(A23&lt;=①基本情報と建物情報の入力!$G$20, IF(①基本情報と建物情報の入力!H45&gt;=3, IF(A23=1, 0, D23/①基本情報と建物情報の入力!H45), "-"), "-")</f>
        <v>-</v>
      </c>
      <c r="FP23" s="23" t="str">
        <f>IF(A23&lt;=①基本情報と建物情報の入力!$G$20, IF(①基本情報と建物情報の入力!H45&gt;=1, IF(A23=①基本情報と建物情報の入力!$G$20, 0, IF(①基本情報と建物情報の入力!H45=1, E23-F23/D23, 0)), "-"), "-")</f>
        <v>-</v>
      </c>
      <c r="FQ23" s="16" t="str">
        <f>IF(A23&lt;=①基本情報と建物情報の入力!$G$20, IF(①基本情報と建物情報の入力!H45&gt;=2, IF(A23=①基本情報と建物情報の入力!$G$20, 0, E23-F23/D23), "-"), "-")</f>
        <v>-</v>
      </c>
      <c r="FR23" s="24" t="str">
        <f>IF(A23&lt;=①基本情報と建物情報の入力!$G$20, IF(①基本情報と建物情報の入力!H45&gt;=3, 0, "-"), "-")</f>
        <v>-</v>
      </c>
      <c r="FS23" s="23" t="str">
        <f>IF(A23&lt;=①基本情報と建物情報の入力!$G$20, IF(①基本情報と建物情報の入力!H45&gt;=1, IF(A23=1, 0, IF(①基本情報と建物情報の入力!H45=1, E23-G23/D23, 0)), "-"), "-")</f>
        <v>-</v>
      </c>
      <c r="FT23" s="16" t="str">
        <f>IF(A23&lt;=①基本情報と建物情報の入力!$G$20, IF(①基本情報と建物情報の入力!H45&gt;=2, IF(A23=1, 0, E23-G23/D23), "-"), "-")</f>
        <v>-</v>
      </c>
      <c r="FU23" s="24" t="str">
        <f>IF(A23&lt;=①基本情報と建物情報の入力!$G$20, IF(①基本情報と建物情報の入力!H45&gt;=3, 0, "-"), "-")</f>
        <v>-</v>
      </c>
      <c r="FV23" s="23" t="str">
        <f>IF(A23&lt;=①基本情報と建物情報の入力!$G$20, IF(①基本情報と建物情報の入力!H45&gt;=1, IF(A23=1, D23/①基本情報と建物情報の入力!H45, 0), "-"), "-")</f>
        <v>-</v>
      </c>
      <c r="FW23" s="16" t="str">
        <f>IF(A23&lt;=①基本情報と建物情報の入力!$G$20, IF(①基本情報と建物情報の入力!H45&gt;=2, IF(A23=1, D23/①基本情報と建物情報の入力!H45, 0), "-"), "-")</f>
        <v>-</v>
      </c>
      <c r="FX23" s="24" t="str">
        <f>IF(A23&lt;=①基本情報と建物情報の入力!$G$20, IF(①基本情報と建物情報の入力!H45&gt;=3, IF(A23=1, D23/①基本情報と建物情報の入力!H45, 0), "-"), "-")</f>
        <v>-</v>
      </c>
      <c r="FY23" s="23" t="str">
        <f>IF(A23&lt;=①基本情報と建物情報の入力!$G$20, IF(①基本情報と建物情報の入力!H45&gt;=1, IF(A23=1, E23, 0), "-"), "-")</f>
        <v>-</v>
      </c>
      <c r="FZ23" s="16" t="str">
        <f>IF(A23&lt;=①基本情報と建物情報の入力!$G$20, IF(①基本情報と建物情報の入力!H45&gt;=2, 0, "-"), "-")</f>
        <v>-</v>
      </c>
      <c r="GA23" s="24" t="str">
        <f>IF(A23&lt;=①基本情報と建物情報の入力!$G$20, IF(①基本情報と建物情報の入力!H45&gt;=3, 0, "-"), "-")</f>
        <v>-</v>
      </c>
      <c r="GB23" s="23" t="str">
        <f>IF(A23&lt;=①基本情報と建物情報の入力!$G$20, IF(①基本情報と建物情報の入力!H45&gt;=1, IF(A23=1, D23/①基本情報と建物情報の入力!H45, 0), "-"), "-")</f>
        <v>-</v>
      </c>
      <c r="GC23" s="16" t="str">
        <f>IF(A23&lt;=①基本情報と建物情報の入力!$G$20, IF(①基本情報と建物情報の入力!H45&gt;=2, IF(A23=1, D23/①基本情報と建物情報の入力!H45, 0), "-"), "-")</f>
        <v>-</v>
      </c>
      <c r="GD23" s="24" t="str">
        <f>IF(A23&lt;=①基本情報と建物情報の入力!$G$20, IF(①基本情報と建物情報の入力!H45&gt;=3, IF(A23=1, D23/①基本情報と建物情報の入力!H45, 0), "-"), "-")</f>
        <v>-</v>
      </c>
      <c r="GE23" s="23" t="str">
        <f>IF(A23&lt;=①基本情報と建物情報の入力!$G$20, IF(①基本情報と建物情報の入力!H45&gt;=1, IF(A23=1, IF(①基本情報と建物情報の入力!H45=1, E23, 0), 0), "-"), "-")</f>
        <v>-</v>
      </c>
      <c r="GF23" s="16" t="str">
        <f>IF(A23&lt;=①基本情報と建物情報の入力!$G$20, IF(①基本情報と建物情報の入力!H45&gt;=2, IF(A23=1, E23, 0), "-"), "-")</f>
        <v>-</v>
      </c>
      <c r="GG23" s="24" t="str">
        <f>IF(A23&lt;=①基本情報と建物情報の入力!$G$20, IF(①基本情報と建物情報の入力!H45&gt;=3, 0, "-"), "-")</f>
        <v>-</v>
      </c>
      <c r="GH23" s="23" t="str">
        <f>IF(A23&lt;=①基本情報と建物情報の入力!$G$20, IF(①基本情報と建物情報の入力!H45&gt;=1, IF(G23=0, 0, D23/①基本情報と建物情報の入力!H45), "-"), "-")</f>
        <v>-</v>
      </c>
      <c r="GI23" s="16" t="str">
        <f>IF(A23&lt;=①基本情報と建物情報の入力!$G$20, IF(①基本情報と建物情報の入力!H45&gt;=2, IF(G23=0, 0, D23/①基本情報と建物情報の入力!H45), "-"), "-")</f>
        <v>-</v>
      </c>
      <c r="GJ23" s="24" t="str">
        <f>IF(A23&lt;=①基本情報と建物情報の入力!$G$20, IF(①基本情報と建物情報の入力!H45&gt;=3, IF(G23=0, 0, D23/①基本情報と建物情報の入力!H45), "-"), "-")</f>
        <v>-</v>
      </c>
      <c r="GK23" s="23" t="str">
        <f>IF(A23&lt;=①基本情報と建物情報の入力!$G$20, IF(①基本情報と建物情報の入力!H45&gt;=1, G23/D23, "-"), "-")</f>
        <v>-</v>
      </c>
      <c r="GL23" s="16" t="str">
        <f>IF(A23&lt;=①基本情報と建物情報の入力!$G$20, IF(①基本情報と建物情報の入力!H45&gt;=2, 0, "-"), "-")</f>
        <v>-</v>
      </c>
      <c r="GM23" s="24" t="str">
        <f>IF(A23&lt;=①基本情報と建物情報の入力!$G$20, IF(①基本情報と建物情報の入力!H45&gt;=3, 0, "-"), "-")</f>
        <v>-</v>
      </c>
      <c r="GN23" s="16" t="str">
        <f>IF(A23&lt;=①基本情報と建物情報の入力!$G$20, IF(①基本情報と建物情報の入力!H45&gt;=1, 0, "-"), "-")</f>
        <v>-</v>
      </c>
      <c r="GO23" s="16" t="str">
        <f>IF(A23&lt;=①基本情報と建物情報の入力!$G$20, IF(①基本情報と建物情報の入力!H45&gt;=2, 0, "-"), "-")</f>
        <v>-</v>
      </c>
      <c r="GP23" s="16" t="str">
        <f>IF(A23&lt;=①基本情報と建物情報の入力!$G$20, IF(①基本情報と建物情報の入力!H45&gt;=3, 0, "-"), "-")</f>
        <v>-</v>
      </c>
      <c r="GQ23" s="23" t="str">
        <f>IF(A23&lt;=①基本情報と建物情報の入力!$G$20, IF(①基本情報と建物情報の入力!H45&gt;=1, IF(①基本情報と建物情報の入力!H45=1, G23/D23, 0), "-"), "-")</f>
        <v>-</v>
      </c>
      <c r="GR23" s="16" t="str">
        <f>IF(A23&lt;=①基本情報と建物情報の入力!$G$20, IF(①基本情報と建物情報の入力!H45&gt;=2, G23/D23, "-"), "-")</f>
        <v>-</v>
      </c>
      <c r="GS23" s="24" t="str">
        <f>IF(A23&lt;=①基本情報と建物情報の入力!$G$20, IF(①基本情報と建物情報の入力!H45&gt;=3, 0, "-"), "-")</f>
        <v>-</v>
      </c>
      <c r="GT23" s="23" t="str">
        <f>IF(A23&lt;=①基本情報と建物情報の入力!$G$20, IF(①基本情報と建物情報の入力!H45&gt;=1, IF(OR(G24=0,A23=①基本情報と建物情報の入力!$G$20), 0, D23/①基本情報と建物情報の入力!H45), "-"), "-")</f>
        <v>-</v>
      </c>
      <c r="GU23" s="16" t="str">
        <f>IF(A23&lt;=①基本情報と建物情報の入力!$G$20, IF(①基本情報と建物情報の入力!H45&gt;=2, IF(OR(G24=0,A23=①基本情報と建物情報の入力!$G$20), 0, D23/①基本情報と建物情報の入力!H45), "-"), "-")</f>
        <v>-</v>
      </c>
      <c r="GV23" s="24" t="str">
        <f>IF(A23&lt;=①基本情報と建物情報の入力!$G$20, IF(①基本情報と建物情報の入力!H45&gt;=3, IF(OR(G24=0,A23=①基本情報と建物情報の入力!$G$20), 0, D23/①基本情報と建物情報の入力!H45), "-"), "-")</f>
        <v>-</v>
      </c>
      <c r="GW23" s="23" t="str">
        <f>IF(A23&lt;=①基本情報と建物情報の入力!$G$20, IF(①基本情報と建物情報の入力!H45&gt;=1, IF(G23=0, 0, D23/①基本情報と建物情報の入力!H45), "-"), "-")</f>
        <v>-</v>
      </c>
      <c r="GX23" s="16" t="str">
        <f>IF(A23&lt;=①基本情報と建物情報の入力!$G$20, IF(①基本情報と建物情報の入力!H45&gt;=2, IF(G23=0, 0, D23/①基本情報と建物情報の入力!H45), "-"), "-")</f>
        <v>-</v>
      </c>
      <c r="GY23" s="24" t="str">
        <f>IF(A23&lt;=①基本情報と建物情報の入力!$G$20, IF(①基本情報と建物情報の入力!H45&gt;=3, IF(G23=0, 0, D23/①基本情報と建物情報の入力!H45), "-"), "-")</f>
        <v>-</v>
      </c>
      <c r="GZ23" s="23" t="str">
        <f>IF(A23&lt;=①基本情報と建物情報の入力!$G$20, IF(①基本情報と建物情報の入力!H45&gt;=1, 0, "-"), "-")</f>
        <v>-</v>
      </c>
      <c r="HA23" s="16" t="str">
        <f>IF(A23&lt;=①基本情報と建物情報の入力!$G$20, IF(①基本情報と建物情報の入力!H45&gt;=2, IF(OR(①基本情報と建物情報の入力!H45=1,A23&lt;&gt;1), 0, E23), "-"), "-")</f>
        <v>-</v>
      </c>
      <c r="HB23" s="24" t="str">
        <f>IF(A23&lt;=①基本情報と建物情報の入力!$G$20, IF(①基本情報と建物情報の入力!H45&gt;=3, IF(OR(①基本情報と建物情報の入力!H45=1,A23&lt;&gt;1), 0, E23), "-"), "-")</f>
        <v>-</v>
      </c>
      <c r="HC23" s="23" t="str">
        <f>IF(A23&lt;=①基本情報と建物情報の入力!$G$20, IF(①基本情報と建物情報の入力!H45&gt;=1, IF(OR(①基本情報と建物情報の入力!H45=1,A23&lt;&gt;1), 0, E23), "-"), "-")</f>
        <v>-</v>
      </c>
      <c r="HD23" s="16" t="str">
        <f>IF(A23&lt;=①基本情報と建物情報の入力!$G$20, IF(①基本情報と建物情報の入力!H45&gt;=2, 0, "-"), "-")</f>
        <v>-</v>
      </c>
      <c r="HE23" s="24" t="str">
        <f>IF(A23&lt;=①基本情報と建物情報の入力!$G$20, IF(①基本情報と建物情報の入力!H45&gt;=3, IF(OR(①基本情報と建物情報の入力!H45=1,A23&lt;&gt;1), 0, E23), "-"), "-")</f>
        <v>-</v>
      </c>
      <c r="HF23" s="23" t="str">
        <f>IF(A23&lt;=①基本情報と建物情報の入力!$G$20, IF(①基本情報と建物情報の入力!H45&gt;=1, IF(A23=1, E23*(D23/①基本情報と建物情報の入力!H45/20), 0), "-"), "-")</f>
        <v>-</v>
      </c>
      <c r="HG23" s="16" t="str">
        <f>IF(A23&lt;=①基本情報と建物情報の入力!$G$20, IF(①基本情報と建物情報の入力!H45&gt;=2, IF(A23=1, E23*(D23/①基本情報と建物情報の入力!H45/20), 0), "-"), "-")</f>
        <v>-</v>
      </c>
      <c r="HH23" s="24" t="str">
        <f>IF(A23&lt;=①基本情報と建物情報の入力!$G$20, IF(①基本情報と建物情報の入力!H45&gt;=3, IF(A23=1, E23*(D23/①基本情報と建物情報の入力!H45/20), 0), "-"), "-")</f>
        <v>-</v>
      </c>
      <c r="HI23" s="23" t="str">
        <f>IF(A23&lt;=①基本情報と建物情報の入力!$G$20, IF(①基本情報と建物情報の入力!H45&gt;=1, IF(A23=1, D23*(E23/①基本情報と建物情報の入力!H45/20), 0), "-"), "-")</f>
        <v>-</v>
      </c>
      <c r="HJ23" s="16" t="str">
        <f>IF(A23&lt;=①基本情報と建物情報の入力!$G$20, IF(①基本情報と建物情報の入力!H45&gt;=2, IF(A23=1, D23*(E23/①基本情報と建物情報の入力!H45/20), 0), "-"), "-")</f>
        <v>-</v>
      </c>
      <c r="HK23" s="24" t="str">
        <f>IF(A23&lt;=①基本情報と建物情報の入力!$G$20, IF(①基本情報と建物情報の入力!H45&gt;=3, IF(A23=1, D23*(E23/①基本情報と建物情報の入力!H45/20), 0), "-"), "-")</f>
        <v>-</v>
      </c>
      <c r="HL23" s="23" t="str">
        <f>IF(A23&lt;=①基本情報と建物情報の入力!$G$20, IF(①基本情報と建物情報の入力!H45&gt;=1, 0, "-"), "-")</f>
        <v>-</v>
      </c>
      <c r="HM23" s="16" t="str">
        <f>IF(A23&lt;=①基本情報と建物情報の入力!$G$20, IF(①基本情報と建物情報の入力!H45&gt;=2, IF(①基本情報と建物情報の入力!H45=1, 0, G23/D23), "-"), "-")</f>
        <v>-</v>
      </c>
      <c r="HN23" s="24" t="str">
        <f>IF(A23&lt;=①基本情報と建物情報の入力!$G$20, IF(①基本情報と建物情報の入力!H45&gt;=3, IF(①基本情報と建物情報の入力!H45=1, 0, G23/D23), "-"), "-")</f>
        <v>-</v>
      </c>
      <c r="HO23" s="23" t="str">
        <f>IF(A23&lt;=①基本情報と建物情報の入力!$G$20, IF(①基本情報と建物情報の入力!H45&gt;=1, IF(①基本情報と建物情報の入力!H45=1, 0, G23/D23), "-"), "-")</f>
        <v>-</v>
      </c>
      <c r="HP23" s="16" t="str">
        <f>IF(A23&lt;=①基本情報と建物情報の入力!$G$20, IF(①基本情報と建物情報の入力!H45&gt;=2, 0, "-"), "-")</f>
        <v>-</v>
      </c>
      <c r="HQ23" s="24" t="str">
        <f>IF(A23&lt;=①基本情報と建物情報の入力!$G$20, IF(①基本情報と建物情報の入力!H45&gt;=3, IF(①基本情報と建物情報の入力!H45=1, 0, G23/D23), "-"), "-")</f>
        <v>-</v>
      </c>
      <c r="HR23" s="23" t="str">
        <f>IF(A23&lt;=①基本情報と建物情報の入力!$G$20, IF(①基本情報と建物情報の入力!H45&gt;=1, (G23/D23)*(D23/①基本情報と建物情報の入力!H45/20), "-"), "-")</f>
        <v>-</v>
      </c>
      <c r="HS23" s="16" t="str">
        <f>IF(A23&lt;=①基本情報と建物情報の入力!$G$20, IF(①基本情報と建物情報の入力!H45&gt;=2, (G23/D23)*(D23/①基本情報と建物情報の入力!H45/20), "-"), "-")</f>
        <v>-</v>
      </c>
      <c r="HT23" s="24" t="str">
        <f>IF(A23&lt;=①基本情報と建物情報の入力!$G$20, IF(①基本情報と建物情報の入力!H45&gt;=3, (G23/D23)*(D23/①基本情報と建物情報の入力!H45/20), "-"), "-")</f>
        <v>-</v>
      </c>
      <c r="HU23" s="23" t="str">
        <f>IF(A23&lt;=①基本情報と建物情報の入力!$G$20, IF(①基本情報と建物情報の入力!H45&gt;=1, (D23/①基本情報と建物情報の入力!H45)*(G23/D23/20), "-"), "-")</f>
        <v>-</v>
      </c>
      <c r="HV23" s="16" t="str">
        <f>IF(A23&lt;=①基本情報と建物情報の入力!$G$20, IF(①基本情報と建物情報の入力!H45&gt;=2, (D23/①基本情報と建物情報の入力!H45)*(G23/D23/20), "-"), "-")</f>
        <v>-</v>
      </c>
      <c r="HW23" s="24" t="str">
        <f>IF(A23&lt;=①基本情報と建物情報の入力!$G$20, IF(①基本情報と建物情報の入力!H45&gt;=3, (D23/①基本情報と建物情報の入力!H45)*(G23/D23/20), "-"), "-")</f>
        <v>-</v>
      </c>
      <c r="HX23" s="69"/>
      <c r="HY23" s="16" t="str">
        <f>IF($A23&lt;=①基本情報と建物情報の入力!$G$20, IF(①基本情報と建物情報の入力!$H45&gt;=1, SUM(W23,CF23,Z23,BZ23,CC23,AD23,AG23,AJ23,AM23,AP23,AS23,AV23,AY23,BB23,BE23,BH23,BK23,BN23,BQ23,BT23,BW23),"-"),"-")</f>
        <v>-</v>
      </c>
      <c r="HZ23" s="16" t="str">
        <f>IF($A23&lt;=①基本情報と建物情報の入力!$G$20, IF(①基本情報と建物情報の入力!$H45&gt;=2, SUM(X23,CG23,AA23,CA23,CD23,AE23,AH23,AK23,AN23,AQ23,AT23,AW23,AZ23,BC23,BF23,BI23,BL23,BO23,BR23,BU23,BX23),"-"),"-")</f>
        <v>-</v>
      </c>
      <c r="IA23" s="16" t="str">
        <f>IF($A23&lt;=①基本情報と建物情報の入力!$G$20, IF(①基本情報と建物情報の入力!$H45&gt;=3, SUM(Y23,CH23,AB23,CB23,CE23,AF23,AI23,AL23,AO23,AR23,AU23,AX23,BA23,BD23,BG23,BJ23,BM23,BP23,BS23,BV23,BY23),"-"),"-")</f>
        <v>-</v>
      </c>
      <c r="IB23" s="69"/>
      <c r="IC23" s="16" t="str">
        <f>IF($A23&lt;=①基本情報と建物情報の入力!$G$20, ①基本情報と建物情報の入力!H$62, "-")</f>
        <v>-</v>
      </c>
      <c r="ID23" s="16" t="str">
        <f>IF(A23&lt;=①基本情報と建物情報の入力!$G$20, ①基本情報と建物情報の入力!$H$66/(2*(0.09-0.15)*①基本情報と建物情報の入力!$H$66+1),"-")</f>
        <v>-</v>
      </c>
      <c r="IE23" s="16" t="str">
        <f>IF($A23&lt;=①基本情報と建物情報の入力!$G$20, ①基本情報と建物情報の入力!H$64, "-")</f>
        <v>-</v>
      </c>
      <c r="IF23" s="16" t="str">
        <f>IF($A23&lt;=①基本情報と建物情報の入力!$G$20, ①基本情報と建物情報の入力!H$63, "-")</f>
        <v>-</v>
      </c>
      <c r="IG23" s="16" t="str">
        <f>IF($A23&lt;=①基本情報と建物情報の入力!$G$20, ①基本情報と建物情報の入力!H$66, "-")</f>
        <v>-</v>
      </c>
      <c r="IH23" s="16" t="str">
        <f>IF($A23&lt;=①基本情報と建物情報の入力!$G$20, ①基本情報と建物情報の入力!H$61, "-")</f>
        <v>-</v>
      </c>
      <c r="II23" s="16" t="str">
        <f>IF($A23&lt;=①基本情報と建物情報の入力!$G$20, ①基本情報と建物情報の入力!H$65, "-")</f>
        <v>-</v>
      </c>
      <c r="IJ23" s="16" t="str">
        <f>IF($A23&lt;=①基本情報と建物情報の入力!$G$20, ①基本情報と建物情報の入力!H$67, "-")</f>
        <v>-</v>
      </c>
      <c r="IK23" s="24" t="str">
        <f>IF($A23&lt;=①基本情報と建物情報の入力!$G$20, 4.65, "-")</f>
        <v>-</v>
      </c>
      <c r="IL23" s="69"/>
      <c r="IM23" s="23" t="str">
        <f t="array" ref="IM23">IF($A23&lt;=①基本情報と建物情報の入力!$G$20,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3" s="16" t="str">
        <f t="array" ref="IN23">IF($A23&lt;=①基本情報と建物情報の入力!$G$20,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3" s="16" t="str">
        <f t="array" ref="IO23">IF($A23&lt;=①基本情報と建物情報の入力!$G$20,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3" s="16" t="str">
        <f>IF($A23&lt;=①基本情報と建物情報の入力!$G$20,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3" s="16" t="str">
        <f t="array" ref="IQ23">IF($A23&lt;=①基本情報と建物情報の入力!$G$20,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3" s="16" t="str">
        <f t="array" ref="IR23">IF($A23&lt;=①基本情報と建物情報の入力!$G$20,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3" s="16" t="str">
        <f t="array" ref="IS23">IF($A23&lt;=①基本情報と建物情報の入力!$G$20,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3" s="16" t="str">
        <f t="array" ref="IT23">IF($A23&lt;=①基本情報と建物情報の入力!$G$20,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3" s="16" t="str">
        <f t="array" ref="IU23">IF($A23&lt;=①基本情報と建物情報の入力!$G$20,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3" s="16" t="str">
        <f t="array" ref="IV23">IF($A23&lt;=①基本情報と建物情報の入力!$G$20,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3" s="24" t="str">
        <f t="array" ref="IW23">IF($A23&lt;=①基本情報と建物情報の入力!$G$20,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3" s="69"/>
      <c r="IY23" s="23" t="str">
        <f>IF($A23&lt;=①基本情報と建物情報の入力!$G$20, 温度差係数!$A$10, "-")</f>
        <v>-</v>
      </c>
      <c r="IZ23" s="16" t="str">
        <f>IF($A23&lt;=①基本情報と建物情報の入力!$G$20,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3" s="16" t="str">
        <f>IF($A23&lt;=①基本情報と建物情報の入力!$G$20, 温度差係数!$B$10, "-")</f>
        <v>-</v>
      </c>
      <c r="JB23" s="24" t="str">
        <f>IF($A23&lt;=①基本情報と建物情報の入力!$G$20, INDEX(温度差係数!$C$10:$J$10, 0, MATCH(①基本情報と建物情報の入力!$G$13, 温度差係数!$C$9:$J$9, 0)), "-")</f>
        <v>-</v>
      </c>
      <c r="JC23" s="69"/>
      <c r="JD23" s="23" t="str">
        <f>IF($A23&lt;=①基本情報と建物情報の入力!$G$20, IF(①基本情報と建物情報の入力!$H45&gt;=1, W23*$IY23*$IC23,"-"),"-")</f>
        <v>-</v>
      </c>
      <c r="JE23" s="16" t="str">
        <f>IF($A23&lt;=①基本情報と建物情報の入力!$G$20, IF(①基本情報と建物情報の入力!$H45&gt;=2, X23*$IY23*$IC23,"-"),"-")</f>
        <v>-</v>
      </c>
      <c r="JF23" s="24" t="str">
        <f>IF($A23&lt;=①基本情報と建物情報の入力!$G$20, IF(①基本情報と建物情報の入力!$H45&gt;=3, Y23*$IY23*$IC23,"-"),"-")</f>
        <v>-</v>
      </c>
      <c r="JG23" s="23" t="str">
        <f>IF($A23&lt;=①基本情報と建物情報の入力!$G$20, IF(①基本情報と建物情報の入力!$H45&gt;=1, CF23*$JB23*$ID23,"-"),"-")</f>
        <v>-</v>
      </c>
      <c r="JH23" s="16" t="str">
        <f>IF($A23&lt;=①基本情報と建物情報の入力!$G$20, IF(①基本情報と建物情報の入力!$H45&gt;=2, CG23*$JB23*$ID23,"-"),"-")</f>
        <v>-</v>
      </c>
      <c r="JI23" s="24" t="str">
        <f>IF($A23&lt;=①基本情報と建物情報の入力!$G$20, IF(①基本情報と建物情報の入力!$H45&gt;=3, CH23*$JB23*$ID23,"-"),"-")</f>
        <v>-</v>
      </c>
      <c r="JJ23" s="23" t="str">
        <f>IF($A23&lt;=①基本情報と建物情報の入力!$G$20, IF(①基本情報と建物情報の入力!$H45&gt;=1, ((BB23+BE23+BK23)*$IY23+BH23*$IZ23)*$IH23,"-"),"-")</f>
        <v>-</v>
      </c>
      <c r="JK23" s="16" t="str">
        <f>IF($A23&lt;=①基本情報と建物情報の入力!$G$20, IF(①基本情報と建物情報の入力!$H45&gt;=2, ((BC23+BF23+BL23)*$IY23+BI23*$IZ23)*$IH23,"-"),"-")</f>
        <v>-</v>
      </c>
      <c r="JL23" s="24" t="str">
        <f>IF($A23&lt;=①基本情報と建物情報の入力!$G$20, IF(①基本情報と建物情報の入力!$H45&gt;=3, ((BD23+BG23+BM23)*$IY23+BJ23*$IZ23)*$IH23,"-"),"-")</f>
        <v>-</v>
      </c>
      <c r="JM23" s="23" t="str">
        <f>IF($A23&lt;=①基本情報と建物情報の入力!$G$20, IF(①基本情報と建物情報の入力!$H45&gt;=1, (BN23+BQ23+BT23+BW23)*$JB23*$II23,"-"),"-")</f>
        <v>-</v>
      </c>
      <c r="JN23" s="16" t="str">
        <f>IF($A23&lt;=①基本情報と建物情報の入力!$G$20, IF(①基本情報と建物情報の入力!$H45&gt;=2, (BO23+BR23+BU23+BX23)*$JB23*$II23,"-"),"-")</f>
        <v>-</v>
      </c>
      <c r="JO23" s="24" t="str">
        <f>IF($A23&lt;=①基本情報と建物情報の入力!$G$20, IF(①基本情報と建物情報の入力!$H45&gt;=3, (BP23+BS23+BV23+BY23)*$JB23*$II23,"-"),"-")</f>
        <v>-</v>
      </c>
      <c r="JP23" s="23" t="str">
        <f>IF($A23&lt;=①基本情報と建物情報の入力!$G$20, IF(①基本情報と建物情報の入力!$H45&gt;=1, ((AD23+AG23+AM23)*$IY23+AJ23*$IZ23)*$IJ23,"-"),"-")</f>
        <v>-</v>
      </c>
      <c r="JQ23" s="16" t="str">
        <f>IF($A23&lt;=①基本情報と建物情報の入力!$G$20, IF(①基本情報と建物情報の入力!$H45&gt;=2, ((AE23+AH23+AN23)*$IY23+AK23*$IZ23)*$IJ23,"-"),"-")</f>
        <v>-</v>
      </c>
      <c r="JR23" s="24" t="str">
        <f>IF($A23&lt;=①基本情報と建物情報の入力!$G$20, IF(①基本情報と建物情報の入力!$H45&gt;=3, ((AF23+AI23+AO23)*$IY23+AL23*$IZ23)*$IJ23,"-"),"-")</f>
        <v>-</v>
      </c>
      <c r="JS23" s="23" t="str">
        <f>IF($A23&lt;=①基本情報と建物情報の入力!$G$20, IF(①基本情報と建物情報の入力!$H45&gt;=1, ((AP23+AS23+AY23)*IY23+AV23*$IZ23)*$IK23,"-"),"-")</f>
        <v>-</v>
      </c>
      <c r="JT23" s="16" t="str">
        <f>IF($A23&lt;=①基本情報と建物情報の入力!$G$20, IF(①基本情報と建物情報の入力!$H45&gt;=2, ((AQ23+AT23+AZ23)*IY23+AW23*$IZ23)*$IK23,"-"),"-")</f>
        <v>-</v>
      </c>
      <c r="JU23" s="24" t="str">
        <f>IF($A23&lt;=①基本情報と建物情報の入力!$G$20, IF(①基本情報と建物情報の入力!$H45&gt;=3, ((AR23+AU23+BA23)*IY23+AX23*$IZ23)*$IK23,"-"),"-")</f>
        <v>-</v>
      </c>
      <c r="JV23" s="23" t="str">
        <f>IF($A23&lt;=①基本情報と建物情報の入力!$G$20, IF(①基本情報と建物情報の入力!$H45&gt;=1, BZ23*$JB23*$IG23,"-"),"-")</f>
        <v>-</v>
      </c>
      <c r="JW23" s="16" t="str">
        <f>IF($A23&lt;=①基本情報と建物情報の入力!$G$20, IF(①基本情報と建物情報の入力!$H45&gt;=2, CA23*$JB23*$IG23,"-"),"-")</f>
        <v>-</v>
      </c>
      <c r="JX23" s="24" t="str">
        <f>IF($A23&lt;=①基本情報と建物情報の入力!$G$20, IF(①基本情報と建物情報の入力!$H45&gt;=3, CB23*$IG23*$JB23,"-"),"-")</f>
        <v>-</v>
      </c>
      <c r="JY23" s="23" t="str">
        <f>IF($A23&lt;=①基本情報と建物情報の入力!$G$20, IF(①基本情報と建物情報の入力!$H45&gt;=1, CC23*$JA23*$IF23,"-"),"-")</f>
        <v>-</v>
      </c>
      <c r="JZ23" s="16" t="str">
        <f>IF($A23&lt;=①基本情報と建物情報の入力!$G$20, IF(①基本情報と建物情報の入力!$H45&gt;=2, CD23*$JA23*$IF23,"-"),"-")</f>
        <v>-</v>
      </c>
      <c r="KA23" s="24" t="str">
        <f>IF($A23&lt;=①基本情報と建物情報の入力!$G$20, IF(①基本情報と建物情報の入力!$H45&gt;=3, CE23*$JA23*$IF23,"-"),"-")</f>
        <v>-</v>
      </c>
      <c r="KB23" s="23" t="str">
        <f>IF($A23&lt;=①基本情報と建物情報の入力!$G$20, IF(①基本情報と建物情報の入力!$H45&gt;=1, Z23*$IY23*$IE23,"-"),"-")</f>
        <v>-</v>
      </c>
      <c r="KC23" s="16" t="str">
        <f>IF($A23&lt;=①基本情報と建物情報の入力!$G$20, IF(①基本情報と建物情報の入力!$H45&gt;=2, AA23*$IY23*$IE23,"-"),"-")</f>
        <v>-</v>
      </c>
      <c r="KD23" s="24" t="str">
        <f>IF($A23&lt;=①基本情報と建物情報の入力!$G$20, IF(①基本情報と建物情報の入力!$H45&gt;=3, AB23*$IY23*$IE23,"-"),"-")</f>
        <v>-</v>
      </c>
      <c r="KE23" s="69"/>
      <c r="KF23" s="23" t="str">
        <f>IF($A23&lt;=①基本情報と建物情報の入力!$G$20, IF(①基本情報と建物情報の入力!$H45&gt;=1, (CJ23+CM23+CP23+CS23)*$IY23*$IM23,"-"),"-")</f>
        <v>-</v>
      </c>
      <c r="KG23" s="16" t="str">
        <f>IF($A23&lt;=①基本情報と建物情報の入力!$G$20, IF(①基本情報と建物情報の入力!$H45&gt;=2, (CK23+CN23+CQ23+CT23)*$IY23*$IM23,"-"),"-")</f>
        <v>-</v>
      </c>
      <c r="KH23" s="24" t="str">
        <f>IF($A23&lt;=①基本情報と建物情報の入力!$G$20, IF(①基本情報と建物情報の入力!$H45&gt;=3, (CL23+CO23+CR23+CU23)*$IY23*$IM23,"-"),"-")</f>
        <v>-</v>
      </c>
      <c r="KI23" s="23" t="str">
        <f>IF($A23&lt;=①基本情報と建物情報の入力!$G$20, IF(①基本情報と建物情報の入力!$H45&gt;=1, (CV23+CY23)*$IY23*$IN23/2,"-"),"-")</f>
        <v>-</v>
      </c>
      <c r="KJ23" s="16" t="str">
        <f>IF($A23&lt;=①基本情報と建物情報の入力!$G$20, IF(①基本情報と建物情報の入力!$H45&gt;=2, (CW23+CZ23)*$IY23*$IN23/2,"-"),"-")</f>
        <v>-</v>
      </c>
      <c r="KK23" s="24" t="str">
        <f>IF($A23&lt;=①基本情報と建物情報の入力!$G$20, IF(①基本情報と建物情報の入力!$H45&gt;=3, (CX23+DA23)*$IY23*$IN23/2,"-"),"-")</f>
        <v>-</v>
      </c>
      <c r="KL23" s="23" t="str">
        <f>IF($A23&lt;=①基本情報と建物情報の入力!$G$20, IF(①基本情報と建物情報の入力!$H45&gt;=1, (DB23+DE23)*$IY23*$IO23/2 + (DH23+DK23)*$IY23*$IO23,"-"),"-")</f>
        <v>-</v>
      </c>
      <c r="KM23" s="16" t="str">
        <f>IF($A23&lt;=①基本情報と建物情報の入力!$G$20, IF(①基本情報と建物情報の入力!$H45&gt;=2, (DC23+DF23)*$IY23*$IO23/2 + (DI23+DL23)*$IY23*$IO23,"-"),"-")</f>
        <v>-</v>
      </c>
      <c r="KN23" s="24" t="str">
        <f>IF($A23&lt;=①基本情報と建物情報の入力!$G$20, IF(①基本情報と建物情報の入力!$H45&gt;=3, (DD23+DG23)*$IY23*$IO23/2 + (DJ23+DM23)*$IY23*$IO23,"-"),"-")</f>
        <v>-</v>
      </c>
      <c r="KO23" s="23" t="str">
        <f>IF($A23&lt;=①基本情報と建物情報の入力!$G$20, IF(①基本情報と建物情報の入力!$H45&gt;=1, ((DN23+DW23)*$IY23 + DQ23*($IY23/2+$IZ23/2) + DT23*($IZ23/2+$IY23/2))*$IP23,"-"),"-")</f>
        <v>-</v>
      </c>
      <c r="KP23" s="16" t="str">
        <f>IF($A23&lt;=①基本情報と建物情報の入力!$G$20, IF(①基本情報と建物情報の入力!$H45&gt;=2, ((DO23+DX23)*$IY23 + DR23*($IY23/2+$IZ23/2) + DU23*($IZ23/2+$IY23/2))*$IP23,"-"),"-")</f>
        <v>-</v>
      </c>
      <c r="KQ23" s="24" t="str">
        <f>IF($A23&lt;=①基本情報と建物情報の入力!$G$20, IF(①基本情報と建物情報の入力!$H45&gt;=3, ((DP23+DY23)*$IY23 + DS23*($IY23/2+$IZ23/2) + DV23*($IZ23/2+$IY23/2))*$IP23,"-"),"-")</f>
        <v>-</v>
      </c>
      <c r="KR23" s="23" t="str">
        <f>IF($A23&lt;=①基本情報と建物情報の入力!$G$20, IF(①基本情報と建物情報の入力!$H45&gt;=1, ((DZ23+EC23)*$IY23+(EF23+EI23)*$IZ23)*$IQ23/2 + ((EL23+EO23+EU23)*$IY23+ER23*$IZ23)*$IQ23,"-"),"-")</f>
        <v>-</v>
      </c>
      <c r="KS23" s="16" t="str">
        <f>IF($A23&lt;=①基本情報と建物情報の入力!$G$20, IF(①基本情報と建物情報の入力!$H45&gt;=2, ((EA23+ED23)*$IY23+(EG23+EJ23)*$IZ23)*$IQ23/2 + ((EM23+EP23+EV23)*$IY23+ES23*$IZ23)*$IQ23,"-"),"-")</f>
        <v>-</v>
      </c>
      <c r="KT23" s="24" t="str">
        <f>IF($A23&lt;=①基本情報と建物情報の入力!$G$20, IF(①基本情報と建物情報の入力!$H45&gt;=3, ((EB23+EE23)*$IY23+(EH23+EK23)*$IZ23)*$IQ23/2 + ((EN23+EQ23+EW23)*$IY23+ET23*$IZ23)*$IQ23,"-"),"-")</f>
        <v>-</v>
      </c>
      <c r="KU23" s="23" t="str">
        <f>IF($A23&lt;=①基本情報と建物情報の入力!$G$20, IF(①基本情報と建物情報の入力!$H45&gt;=1, ((EX23+FA23+FD23+FG23+FP23+FS23)*$IY23 + (FJ23+FM23)*$IZ23)*$IR23/2,"-"),"-")</f>
        <v>-</v>
      </c>
      <c r="KV23" s="16" t="str">
        <f>IF($A23&lt;=①基本情報と建物情報の入力!$G$20, IF(①基本情報と建物情報の入力!$H45&gt;=2, ((EY23+FB23+FE23+FH23+FQ23+FT23)*$IY23 + (FK23+FN23)*$IZ23)*$IR23/2,"-"),"-")</f>
        <v>-</v>
      </c>
      <c r="KW23" s="24" t="str">
        <f>IF($A23&lt;=①基本情報と建物情報の入力!$G$20, IF(①基本情報と建物情報の入力!$H45&gt;=3, ((EZ23+FC23+FF23+FI23+FR23+FU23)*$IY23 + (FL23+FO23)*$IZ23)*$IR23/2,"-"),"-")</f>
        <v>-</v>
      </c>
      <c r="KX23" s="23" t="str">
        <f>IF($A23&lt;=①基本情報と建物情報の入力!$G$20, IF(①基本情報と建物情報の入力!$H45&gt;=1, ((FV23+FY23+GE23)*$IY23 + GB23*$IZ23)*$IS23,"-"),"-")</f>
        <v>-</v>
      </c>
      <c r="KY23" s="16" t="str">
        <f>IF($A23&lt;=①基本情報と建物情報の入力!$G$20, IF(①基本情報と建物情報の入力!$H45&gt;=2, ((FW23+FZ23+GF23)*$IY23 + GC23*$IZ23)*$IS23,"-"),"-")</f>
        <v>-</v>
      </c>
      <c r="KZ23" s="24" t="str">
        <f>IF($A23&lt;=①基本情報と建物情報の入力!$G$20, IF(①基本情報と建物情報の入力!$H45&gt;=3, ((FX23+GA23+GG23)*$IY23 + GD23*$IZ23)*$IS23,"-"),"-")</f>
        <v>-</v>
      </c>
      <c r="LA23" s="23" t="str">
        <f>IF($A23&lt;=①基本情報と建物情報の入力!$G$20, IF(①基本情報と建物情報の入力!$H45&gt;=1, (GH23+GK23+GN23+GQ23)*$IY23*$IT23,"-"),"-")</f>
        <v>-</v>
      </c>
      <c r="LB23" s="16" t="str">
        <f>IF($A23&lt;=①基本情報と建物情報の入力!$G$20, IF(①基本情報と建物情報の入力!$H45&gt;=2, (GI23+GL23+GO23+GR23)*$IY23*$IT23,"-"),"-")</f>
        <v>-</v>
      </c>
      <c r="LC23" s="24" t="str">
        <f>IF($A23&lt;=①基本情報と建物情報の入力!$G$20, IF(①基本情報と建物情報の入力!$H45&gt;=3, (GJ23+GM23+GP23+GS23)*$IY23*$IT23,"-"),"-")</f>
        <v>-</v>
      </c>
      <c r="LD23" s="23" t="str">
        <f>IF($A23&lt;=①基本情報と建物情報の入力!$G$20, IF(①基本情報と建物情報の入力!$H45&gt;=1, (GT23+GW23)*$IY23*$IU23/2,"-"),"-")</f>
        <v>-</v>
      </c>
      <c r="LE23" s="16" t="str">
        <f>IF($A23&lt;=①基本情報と建物情報の入力!$G$20, IF(①基本情報と建物情報の入力!$H45&gt;=2, (GU23+GX23)*$IY23*$IU23/2,"-"),"-")</f>
        <v>-</v>
      </c>
      <c r="LF23" s="24" t="str">
        <f>IF($A23&lt;=①基本情報と建物情報の入力!$G$20, IF(①基本情報と建物情報の入力!$H45&gt;=3, (GV23+GY23)*$IY23*$IU23/2,"-"),"-")</f>
        <v>-</v>
      </c>
      <c r="LG23" s="23" t="str">
        <f>IF($A23&lt;=①基本情報と建物情報の入力!$G$20, IF(①基本情報と建物情報の入力!$H45&gt;=1, (GZ23+HC23)*$JA23*$IV23/2 + (HF23+HI23)*$JA23*$IV23,"-"),"-")</f>
        <v>-</v>
      </c>
      <c r="LH23" s="16" t="str">
        <f>IF($A23&lt;=①基本情報と建物情報の入力!$G$20, IF(①基本情報と建物情報の入力!$H45&gt;=2, (HA23+HD23)*$JA23*$IV23/2 + (HG23+HJ23)*$JA23*$IV23,"-"),"-")</f>
        <v>-</v>
      </c>
      <c r="LI23" s="24" t="str">
        <f>IF($A23&lt;=①基本情報と建物情報の入力!$G$20, IF(①基本情報と建物情報の入力!$H45&gt;=3, (HB23+HE23)*$JA23*$IV23/2 + (HH23+HK23)*$JA23*$IV23,"-"),"-")</f>
        <v>-</v>
      </c>
      <c r="LJ23" s="23" t="str">
        <f>IF($A23&lt;=①基本情報と建物情報の入力!$G$20, IF(①基本情報と建物情報の入力!$H45&gt;=1, (HL23+HO23)*$IY23*$IW23/2 + (HR23+HU23)*$IY23*$IW23,"-"),"-")</f>
        <v>-</v>
      </c>
      <c r="LK23" s="16" t="str">
        <f>IF($A23&lt;=①基本情報と建物情報の入力!$G$20, IF(①基本情報と建物情報の入力!$H45&gt;=2, (HM23+HP23)*$IY23*$IW23/2 + (HS23+HV23)*$IY23*$IW23,"-"),"-")</f>
        <v>-</v>
      </c>
      <c r="LL23" s="24" t="str">
        <f>IF($A23&lt;=①基本情報と建物情報の入力!$G$20, IF(①基本情報と建物情報の入力!$H45&gt;=3, (HN23+HQ23)*$IY23*$IW23/2 + (HT23+HW23)*$IY23*$IW23,"-"),"-")</f>
        <v>-</v>
      </c>
      <c r="LM23" s="69"/>
      <c r="LN23" s="23" t="str">
        <f>IF($A23&lt;=①基本情報と建物情報の入力!$G$20, IF(①基本情報と建物情報の入力!$H45&gt;=1, SUM(JJ23,JD23,JY23,KB23,JM23,JV23,JG23,JP23,JS23)+SUM(KO23,KF23,LA23,KR23,KL23,KU23,LJ23,KI23,LD23,KX23,LG23),"-"),"-")</f>
        <v>-</v>
      </c>
      <c r="LO23" s="16" t="str">
        <f>IF($A23&lt;=①基本情報と建物情報の入力!$G$20, IF(①基本情報と建物情報の入力!$H45&gt;=2, SUM(JK23,JE23,JZ23,KC23,JN23,JW23,JH23,JQ23,JT23)+SUM(KP23,KG23,LB23,KS23,KM23,KV23,LK23,KJ23,LE23,KY23,LH23),"-"),"-")</f>
        <v>-</v>
      </c>
      <c r="LP23" s="24" t="str">
        <f>IF($A23&lt;=①基本情報と建物情報の入力!$G$20, IF(①基本情報と建物情報の入力!$H45&gt;=3, SUM(JL23,JF23,KA23,KD23,JO23,JX23,JI23,JR23,JU23)+SUM(KQ23,KH23,LC23,KT23,KN23,KW23,LL23,KK23,LF23,KZ23,LI23),"-"),"-")</f>
        <v>-</v>
      </c>
      <c r="LQ23" s="16" t="str">
        <f>IF($A23&lt;=①基本情報と建物情報の入力!$G$20, IF(①基本情報と建物情報の入力!$H45&gt;=1, ROUNDUP(LN23/HY23, 2),"-"),"-")</f>
        <v>-</v>
      </c>
      <c r="LR23" s="16" t="str">
        <f>IF($A23&lt;=①基本情報と建物情報の入力!$G$20, IF(①基本情報と建物情報の入力!$H45&gt;=2, ROUNDUP(LO23/HZ23, 2),"-"),"-")</f>
        <v>-</v>
      </c>
      <c r="LS23" s="16" t="str">
        <f>IF($A23&lt;=①基本情報と建物情報の入力!$G$20, IF(①基本情報と建物情報の入力!$H45&gt;=3, ROUNDUP(LP23/IA23, 2),"-"),"-")</f>
        <v>-</v>
      </c>
      <c r="LT23" s="69"/>
      <c r="LU23" s="16" t="str">
        <f>IF($A23&lt;=①基本情報と建物情報の入力!$G$20, 0.51,"-")</f>
        <v>-</v>
      </c>
      <c r="LV23" s="16" t="str">
        <f>IF($A23&lt;=①基本情報と建物情報の入力!$G$20, IF(①基本情報と建物情報の入力!$H45&gt;=1, ①基本情報と建物情報の入力!$H$68,"-"),"-")</f>
        <v>-</v>
      </c>
      <c r="LW23" s="69"/>
      <c r="LX23" s="223" t="str">
        <f>IF($A23&lt;=①基本情報と建物情報の入力!$G$20, 0.034*1*IC23, "-")</f>
        <v>-</v>
      </c>
      <c r="LY23" s="219" t="str">
        <f>IF($A23&lt;=①基本情報と建物情報の入力!$G$20, 0.034*1*IH23, "-")</f>
        <v>-</v>
      </c>
      <c r="LZ23" s="219" t="str">
        <f>IF($A23&lt;=①基本情報と建物情報の入力!$G$20, IF(①基本情報と建物情報の入力!$H45&gt;=1, $LU23*$LV23,"-"),"-")</f>
        <v>-</v>
      </c>
      <c r="MA23" s="219" t="str">
        <f>IF($A23&lt;=①基本情報と建物情報の入力!$G$20, IF(①基本情報と建物情報の入力!$H45&gt;=1, $LU23*$LV23,"-"),"-")</f>
        <v>-</v>
      </c>
      <c r="MB23" s="219" t="str">
        <f>IF($A23&lt;=①基本情報と建物情報の入力!$G$20, IF(①基本情報と建物情報の入力!$H45&gt;=1, $LU23*$LV23,"-"),"-")</f>
        <v>-</v>
      </c>
      <c r="MC23" s="219" t="str">
        <f>IF($A23&lt;=①基本情報と建物情報の入力!$G$20, IF(①基本情報と建物情報の入力!$H45&gt;=1, $LU23*$LV23,"-"),"-")</f>
        <v>-</v>
      </c>
      <c r="MD23" s="219" t="str">
        <f>IF($A23&lt;=①基本情報と建物情報の入力!$G$20, 0.034*1*IK23, "-")</f>
        <v>-</v>
      </c>
      <c r="ME23" s="219" t="str">
        <f>IF($A23&lt;=①基本情報と建物情報の入力!$G$20, 0.034*1*IE23, "-")</f>
        <v>-</v>
      </c>
      <c r="MF23" s="69"/>
      <c r="MG23" s="219" t="str">
        <f>IF($A23&lt;=①基本情報と建物情報の入力!$G$20, 0.034*1*IM23, "-")</f>
        <v>-</v>
      </c>
      <c r="MH23" s="219" t="str">
        <f>IF($A23&lt;=①基本情報と建物情報の入力!$G$20, 0.034*1*IN23, "-")</f>
        <v>-</v>
      </c>
      <c r="MI23" s="219" t="str">
        <f>IF($A23&lt;=①基本情報と建物情報の入力!$G$20, 0.034*1*IO23, "-")</f>
        <v>-</v>
      </c>
      <c r="MJ23" s="219" t="str">
        <f>IF($A23&lt;=①基本情報と建物情報の入力!$G$20, 0.034*1*IP23, "-")</f>
        <v>-</v>
      </c>
      <c r="MK23" s="219" t="str">
        <f>IF($A23&lt;=①基本情報と建物情報の入力!$G$20, 0.034*1*IQ23, "-")</f>
        <v>-</v>
      </c>
      <c r="ML23" s="219" t="str">
        <f>IF($A23&lt;=①基本情報と建物情報の入力!$G$20, 0.034*1*IR23, "-")</f>
        <v>-</v>
      </c>
      <c r="MM23" s="219" t="str">
        <f>IF($A23&lt;=①基本情報と建物情報の入力!$G$20, 0.034*1*IS23, "-")</f>
        <v>-</v>
      </c>
      <c r="MN23" s="219" t="str">
        <f>IF($A23&lt;=①基本情報と建物情報の入力!$G$20, 0.034*1*IT23, "-")</f>
        <v>-</v>
      </c>
      <c r="MO23" s="219" t="str">
        <f>IF($A23&lt;=①基本情報と建物情報の入力!$G$20, 0.034*1*IU23, "-")</f>
        <v>-</v>
      </c>
      <c r="MP23" s="219" t="str">
        <f>IF($A23&lt;=①基本情報と建物情報の入力!$G$20, 0.034*1*IV23, "-")</f>
        <v>-</v>
      </c>
      <c r="MQ23" s="224" t="str">
        <f>IF($A23&lt;=①基本情報と建物情報の入力!$G$20, 0.034*1*IW23, "-")</f>
        <v>-</v>
      </c>
      <c r="MR23" s="69"/>
      <c r="MS23" s="71" t="str">
        <f>IF($A23&lt;=①基本情報と建物情報の入力!$G$20, INDEX(方位係数!$B$7:$H$16, MATCH(MS$4, 方位係数!$A$7:$A$16,0), MATCH(①基本情報と建物情報の入力!$G$13, 方位係数!$B$6:$I$6,0)),"-")</f>
        <v>-</v>
      </c>
      <c r="MT23" s="71" t="str">
        <f>IF($A23&lt;=①基本情報と建物情報の入力!$G$20, INDEX(方位係数!$B$7:$H$16, MATCH(MT$4, 方位係数!$A$7:$A$16,0), MATCH(①基本情報と建物情報の入力!$G$13, 方位係数!$B$6:$I$6,0)),"-")</f>
        <v>-</v>
      </c>
      <c r="MU23" s="71" t="str">
        <f>IF($A23&lt;=①基本情報と建物情報の入力!$G$20, INDEX(方位係数!$B$7:$H$16, MATCH(MU$4, 方位係数!$A$7:$A$16,0), MATCH(①基本情報と建物情報の入力!$G$13, 方位係数!$B$6:$I$6,0)),"-")</f>
        <v>-</v>
      </c>
      <c r="MV23" s="71" t="str">
        <f>IF($A23&lt;=①基本情報と建物情報の入力!$G$20, INDEX(方位係数!$B$7:$H$16, MATCH(MV$4, 方位係数!$A$7:$A$16,0), MATCH(①基本情報と建物情報の入力!$G$13, 方位係数!$B$6:$I$6,0)),"-")</f>
        <v>-</v>
      </c>
      <c r="MW23" s="71" t="str">
        <f>IF($A23&lt;=①基本情報と建物情報の入力!$G$20, INDEX(方位係数!$B$7:$H$16, MATCH(MW$4, 方位係数!$A$7:$A$16,0), MATCH(①基本情報と建物情報の入力!$G$13, 方位係数!$B$6:$I$6,0)),"-")</f>
        <v>-</v>
      </c>
      <c r="MX23" s="71" t="str">
        <f>IF($A23&lt;=①基本情報と建物情報の入力!$G$20, INDEX(方位係数!$B$7:$H$16, MATCH(MX$4, 方位係数!$A$7:$A$16,0), MATCH(①基本情報と建物情報の入力!$G$13, 方位係数!$B$6:$I$6,0)),"-")</f>
        <v>-</v>
      </c>
      <c r="MY23" s="69"/>
      <c r="MZ23" s="23" t="str">
        <f>IF($A23&lt;=①基本情報と建物情報の入力!$G$20, IF(①基本情報と建物情報の入力!$H45&gt;=1, W23*$MW23*$LX23,"-"),"-")</f>
        <v>-</v>
      </c>
      <c r="NA23" s="16" t="str">
        <f>IF($A23&lt;=①基本情報と建物情報の入力!$G$20, IF(①基本情報と建物情報の入力!$H45&gt;=2, X23*$MW23*$LX23,"-"),"-")</f>
        <v>-</v>
      </c>
      <c r="NB23" s="24" t="str">
        <f>IF($A23&lt;=①基本情報と建物情報の入力!$G$20, IF(①基本情報と建物情報の入力!$H45&gt;=3, Y23*$MW23*$LX23,"-"),"-")</f>
        <v>-</v>
      </c>
      <c r="NC23" s="23" t="str">
        <f>IF($A23&lt;=①基本情報と建物情報の入力!$G$20, IF(①基本情報と建物情報の入力!$H45&gt;=1, (BB23*$MS23+BE23*$MT23+BH23*$MU23+BK23*$MV23)*$LY23,"-"),"-")</f>
        <v>-</v>
      </c>
      <c r="ND23" s="16" t="str">
        <f>IF($A23&lt;=①基本情報と建物情報の入力!$G$20, IF(①基本情報と建物情報の入力!$H45&gt;=2, (BC23*$MS23+BF23*$MT23+BI23*$MU23+BL23*$MV23)*$LY23,"-"),"-")</f>
        <v>-</v>
      </c>
      <c r="NE23" s="24" t="str">
        <f>IF($A23&lt;=①基本情報と建物情報の入力!$G$20, IF(①基本情報と建物情報の入力!$H45&gt;=3, (BD23*$MS23+BG23*$MT23+BJ23*$MU23+BM23*$MV23)*$LY23,"-"),"-")</f>
        <v>-</v>
      </c>
      <c r="NF23" s="23" t="str">
        <f>IF($A23&lt;=①基本情報と建物情報の入力!$G$20, IF(①基本情報と建物情報の入力!$H45&gt;=1, AD23*$MS23*$LZ23+AG23*$MT23*$MA23+AJ23*$MU23*$MB23+AM23*$MV23*$MC23,"-"),"-")</f>
        <v>-</v>
      </c>
      <c r="NG23" s="16" t="str">
        <f>IF($A23&lt;=①基本情報と建物情報の入力!$G$20, IF(①基本情報と建物情報の入力!$H45&gt;=2, AE23*$MS23*$LZ23+AH23*$MT23*$MA23+AK23*$MU23*$MB23+AN23*$MV23*$MC23,"-"),"-")</f>
        <v>-</v>
      </c>
      <c r="NH23" s="24" t="str">
        <f>IF($A23&lt;=①基本情報と建物情報の入力!$G$20, IF(①基本情報と建物情報の入力!$H45&gt;=3, AF23*$MS23*$LZ23+AI23*$MT23*$MA23+AL23*$MU23*$MB23+AO23*$MV23*$MC23,"-"),"-")</f>
        <v>-</v>
      </c>
      <c r="NI23" s="23" t="str">
        <f>IF($A23&lt;=①基本情報と建物情報の入力!$G$20, IF(①基本情報と建物情報の入力!$H45&gt;=1, (AP23*MS23+AS23*MT23+AV23*MU23+AY23*$MV23)*$MD23,"-"),"-")</f>
        <v>-</v>
      </c>
      <c r="NJ23" s="16" t="str">
        <f>IF($A23&lt;=①基本情報と建物情報の入力!$G$20, IF(①基本情報と建物情報の入力!$H45&gt;=2, (AQ23*MS23+AT23*MT23+AW23*MU23+AZ23*$MV23)*$MD23,"-"),"-")</f>
        <v>-</v>
      </c>
      <c r="NK23" s="24" t="str">
        <f>IF($A23&lt;=①基本情報と建物情報の入力!$G$20, IF(①基本情報と建物情報の入力!$H45&gt;=3, (AR23*MS23+AU23*MT23+AX23*MU23+BA23*$MV23)*$MD23,"-"),"-")</f>
        <v>-</v>
      </c>
      <c r="NL23" s="23" t="str">
        <f>IF($A23&lt;=①基本情報と建物情報の入力!$G$20, IF(①基本情報と建物情報の入力!$H45&gt;=1, Z23*$MX23*$ME23,"-"),"-")</f>
        <v>-</v>
      </c>
      <c r="NM23" s="16" t="str">
        <f>IF($A23&lt;=①基本情報と建物情報の入力!$G$20, IF(①基本情報と建物情報の入力!$H45&gt;=2, AA23*$MX23*$ME23,"-"),"-")</f>
        <v>-</v>
      </c>
      <c r="NN23" s="24" t="str">
        <f>IF($A23&lt;=①基本情報と建物情報の入力!$G$20, IF(①基本情報と建物情報の入力!$H45&gt;=3, AB23*$MX23*$ME23,"-"),"-")</f>
        <v>-</v>
      </c>
      <c r="NO23" s="69"/>
      <c r="NP23" s="23" t="str">
        <f>IF($A23&lt;=①基本情報と建物情報の入力!$G$20, IF(①基本情報と建物情報の入力!$H45&gt;=1, (CJ23*($MW23+$MS23)/2+CM23*($MW23+$MT23)/2+CP23*($MW23+$MU23)/2+CS23*($MW23+$MV23)/2)*$MG23,"-"),"-")</f>
        <v>-</v>
      </c>
      <c r="NQ23" s="16" t="str">
        <f>IF($A23&lt;=①基本情報と建物情報の入力!$G$20, IF(①基本情報と建物情報の入力!$H45&gt;=2, (CK23*($MW23+$MS23)/2+CN23*($MW23+$MT23)/2+CQ23*($MW23+$MU23)/2+CT23*($MW23+$MV23)/2)*$MG23,"-"),"-")</f>
        <v>-</v>
      </c>
      <c r="NR23" s="24" t="str">
        <f>IF($A23&lt;=①基本情報と建物情報の入力!$G$20, IF(①基本情報と建物情報の入力!$H45&gt;=3, (CL23*($MW23+$MS23)/2+CO23*($MW23+$MT23)/2+CR23*($MW23+$MU23)/2+CU23*($MW23+$MV23)/2)*$MG23,"-"),"-")</f>
        <v>-</v>
      </c>
      <c r="NS23" s="23" t="str">
        <f>IF($A23&lt;=①基本情報と建物情報の入力!$G$20, IF(①基本情報と建物情報の入力!$H45&gt;=1, (CV23*($MW23+$MS23)/2+CY23*($MW23+$MS23)/2)*$MH23/2,"-"),"-")</f>
        <v>-</v>
      </c>
      <c r="NT23" s="16" t="str">
        <f>IF($A23&lt;=①基本情報と建物情報の入力!$G$20, IF(①基本情報と建物情報の入力!$H45&gt;=2, (CW23*($MW23+$MS23)/2+CZ23*($MW23+$MS23)/2)*$MH23/2,"-"),"-")</f>
        <v>-</v>
      </c>
      <c r="NU23" s="24" t="str">
        <f>IF($A23&lt;=①基本情報と建物情報の入力!$G$20, IF(①基本情報と建物情報の入力!$H45&gt;=3, (CX23*($MW23+$MS23)/2+DA23*($MW23+$MS23)/2)*$MH23/2,"-"),"-")</f>
        <v>-</v>
      </c>
      <c r="NV23" s="23" t="str">
        <f>IF($A23&lt;=①基本情報と建物情報の入力!$G$20, IF(①基本情報と建物情報の入力!$H45&gt;=1, (DB23+DE23)*$MW23*$MI23/2 + (DH23+DK23)*$MW23*$MI23,"-"),"-")</f>
        <v>-</v>
      </c>
      <c r="NW23" s="16" t="str">
        <f>IF($A23&lt;=①基本情報と建物情報の入力!$G$20, IF(①基本情報と建物情報の入力!$H45&gt;=2, (DC23+DF23)*$MW23*$MI23/2 + (DI23+DL23)*$MW23*$MI23,"-"),"-")</f>
        <v>-</v>
      </c>
      <c r="NX23" s="24" t="str">
        <f>IF($A23&lt;=①基本情報と建物情報の入力!$G$20, IF(①基本情報と建物情報の入力!$H45&gt;=3, (DD23+DG23)*$MW23*$MI23/2 + (DJ23+DM23)*$MW23*$MI23,"-"),"-")</f>
        <v>-</v>
      </c>
      <c r="NY23" s="23" t="str">
        <f>IF($A23&lt;=①基本情報と建物情報の入力!$G$20, IF(①基本情報と建物情報の入力!$H45&gt;=1, (DN23*($MS23+$MT23)/2 +DW23*($MV23+$MS23)/2 + DQ23*($MT23+$MU23)/2 + DT23*($MU23+$MV23)/2)*$MJ23,"-"),"-")</f>
        <v>-</v>
      </c>
      <c r="NZ23" s="16" t="str">
        <f>IF($A23&lt;=①基本情報と建物情報の入力!$G$20, IF(①基本情報と建物情報の入力!$H45&gt;=2, (DO23*($MS23+$MT23)/2 +DX23*($MV23+$MS23)/2 + DR23*($MT23+$MU23)/2 + DU23*($MU23+$MV23)/2)*$MJ23,"-"),"-")</f>
        <v>-</v>
      </c>
      <c r="OA23" s="24" t="str">
        <f>IF($A23&lt;=①基本情報と建物情報の入力!$G$20, IF(①基本情報と建物情報の入力!$H45&gt;=3, (DP23*($MS23+$MT23)/2 +DY23*($MV23+$MS23)/2 + DS23*($MT23+$MU23)/2 + DV23*($MU23+$MV23)/2)*$MJ23,"-"),"-")</f>
        <v>-</v>
      </c>
      <c r="OB23" s="23" t="str">
        <f>IF($A23&lt;=①基本情報と建物情報の入力!$G$20, IF(①基本情報と建物情報の入力!$H45&gt;=1, ((DZ23+EC23)*$MS23+(EF23+EI23)*$MU23)*$MK23/2 + (EL23*$MS23+EO23*$MT23+ER23*$MU23+EU23*$MV23)*$MK23,"-"),"-")</f>
        <v>-</v>
      </c>
      <c r="OC23" s="16" t="str">
        <f>IF($A23&lt;=①基本情報と建物情報の入力!$G$20, IF(①基本情報と建物情報の入力!$H45&gt;=2, ((EA23+ED23)*$MS23+(EG23+EJ23)*$MU23)*$MK23/2 + (EM23*$MS23+EP23*$MT23+ES23*$MU23+EV23*$MV23)*$MK23,"-"),"-")</f>
        <v>-</v>
      </c>
      <c r="OD23" s="24" t="str">
        <f>IF($A23&lt;=①基本情報と建物情報の入力!$G$20, IF(①基本情報と建物情報の入力!$H45&gt;=3, ((EB23+EE23)*$MS23+(EH23+EK23)*$MU23)*$MK23/2 + (EN23*$MS23+EQ23*$MT23+ET23*$MU23+EW23*$MV23)*$MK23,"-"),"-")</f>
        <v>-</v>
      </c>
      <c r="OE23" s="23" t="str">
        <f>IF($A23&lt;=①基本情報と建物情報の入力!$G$20, IF(①基本情報と建物情報の入力!$H45&gt;=1, ((EX23+FA23)*$MS23+(FD23+FG23)*$MT23+ (FJ23+FM23)*$MU23 +(FP23+FS23)*$MV23)*$ML23/2,"-"),"-")</f>
        <v>-</v>
      </c>
      <c r="OF23" s="16" t="str">
        <f>IF($A23&lt;=①基本情報と建物情報の入力!$G$20, IF(①基本情報と建物情報の入力!$H45&gt;=2, ((EY23+FB23)*$MS23+(FE23+FH23)*$MT23+ (FK23+FN23)*$MU23 +(FQ23+FT23)*$MV23)*$ML23/2,"-"),"-")</f>
        <v>-</v>
      </c>
      <c r="OG23" s="24" t="str">
        <f>IF($A23&lt;=①基本情報と建物情報の入力!$G$20, IF(①基本情報と建物情報の入力!$H45&gt;=3, ((EZ23+FC23)*$MS23+(FF23+FI23)*$MT23+ (FL23+FO23)*$MU23 +(FR23+FU23)*$MV23)*$ML23/2,"-"),"-")</f>
        <v>-</v>
      </c>
      <c r="OH23" s="16" t="str">
        <f>IF($A23&lt;=①基本情報と建物情報の入力!$G$20, IF(①基本情報と建物情報の入力!$H45&gt;=1, (FV23*$MS23/2+FY23*$MT23/2+GB23*$MU23/2+GE23*$MV23/2)*$MM23,"-"),"-")</f>
        <v>-</v>
      </c>
      <c r="OI23" s="16" t="str">
        <f>IF($A23&lt;=①基本情報と建物情報の入力!$G$20, IF(①基本情報と建物情報の入力!$H45&gt;=2, (FW23*$MS23/2+FZ23*$MT23/2+GC23*$MU23/2+GF23*$MV23/2)*$MM23,"-"),"-")</f>
        <v>-</v>
      </c>
      <c r="OJ23" s="16" t="str">
        <f>IF($A23&lt;=①基本情報と建物情報の入力!$G$20, IF(①基本情報と建物情報の入力!$H45&gt;=3, (FX23*$MS23/2+GA23*$MT23/2+GD23*$MU23/2+GG23*$MV23/2)*$MM23,"-"),"-")</f>
        <v>-</v>
      </c>
      <c r="OK23" s="23" t="str">
        <f>IF($A23&lt;=①基本情報と建物情報の入力!$G$20, IF(①基本情報と建物情報の入力!$H45&gt;=1, (GH23*($MS23+$MX23)/2+GK23*($MT23+$MX23)/2+GN23*($MU23+$MX23)/2+GQ23*($MV23+$MX23)/2)*$MN23,"-"),"-")</f>
        <v>-</v>
      </c>
      <c r="OL23" s="16" t="str">
        <f>IF($A23&lt;=①基本情報と建物情報の入力!$G$20, IF(①基本情報と建物情報の入力!$H45&gt;=2, (GI23*($MS23+$MX23)/2+GL23*($MT23+$MX23)/2+GO23*($MU23+$MX23)/2+GR23*($MV23+$MX23)/2)*$MN23,"-"),"-")</f>
        <v>-</v>
      </c>
      <c r="OM23" s="24" t="str">
        <f>IF($A23&lt;=①基本情報と建物情報の入力!$G$20, IF(①基本情報と建物情報の入力!$H45&gt;=3, (GJ23*($MS23+$MX23)/2+GM23*($MT23+$MX23)/2+GP23*($MU23+$MX23)/2+GS23*($MV23+$MX23)/2)*$MN23,"-"),"-")</f>
        <v>-</v>
      </c>
      <c r="ON23" s="23" t="str">
        <f>IF($A23&lt;=①基本情報と建物情報の入力!$G$20, IF(①基本情報と建物情報の入力!$H45&gt;=1, (GT23+GW23)*($MS23+$MX23)/2*$MO23/2,"-"),"-")</f>
        <v>-</v>
      </c>
      <c r="OO23" s="16" t="str">
        <f>IF($A23&lt;=①基本情報と建物情報の入力!$G$20, IF(①基本情報と建物情報の入力!$H45&gt;=2, (GU23+GX23)*($MS23+$MX23)/2*$MO23/2,"-"),"-")</f>
        <v>-</v>
      </c>
      <c r="OP23" s="24" t="str">
        <f>IF($A23&lt;=①基本情報と建物情報の入力!$G$20, IF(①基本情報と建物情報の入力!$H45&gt;=3, (GV23+GY23)*($MS23+$MX23)/2*$MO23/2,"-"),"-")</f>
        <v>-</v>
      </c>
      <c r="OQ23" s="23" t="str">
        <f>IF($A23&lt;=①基本情報と建物情報の入力!$G$20, IF(①基本情報と建物情報の入力!$H45&gt;=1, (HL23+HO23)*$MX23*$MQ23/2 + (HR23+HU23)*$MX23*$MQ23,"-"),"-")</f>
        <v>-</v>
      </c>
      <c r="OR23" s="16" t="str">
        <f>IF($A23&lt;=①基本情報と建物情報の入力!$G$20, IF(①基本情報と建物情報の入力!$H45&gt;=2, (HM23+HP23)*$MX23*$MQ23/2 + (HS23+HV23)*$MX23*$MQ23,"-"),"-")</f>
        <v>-</v>
      </c>
      <c r="OS23" s="24" t="str">
        <f>IF($A23&lt;=①基本情報と建物情報の入力!$G$20, IF(①基本情報と建物情報の入力!$H45&gt;=3, (HN23+HQ23)*$MX23*$MQ23/2 + (HT23+HW23)*$MX23*$MQ23,"-"),"-")</f>
        <v>-</v>
      </c>
      <c r="OT23" s="16" t="str">
        <f>IF($A23&lt;=①基本情報と建物情報の入力!$G$20, IF(①基本情報と建物情報の入力!$H45&gt;=1, SUM(MZ23,NC23,NF23,NI23,NL23)+SUM(NP23,NS23,NV23,NY23,OB23,OE23,OH23,OK23,ON23,OQ23), "-"), "-")</f>
        <v>-</v>
      </c>
      <c r="OU23" s="16" t="str">
        <f>IF($A23&lt;=①基本情報と建物情報の入力!$G$20, IF(①基本情報と建物情報の入力!$H45&gt;=2, SUM(NA23,ND23,NG23,NJ23,NM23)+SUM(NQ23,NT23,NW23,NZ23,OC23,OF23,OI23,OL23,OO23,OR23), "-"), "-")</f>
        <v>-</v>
      </c>
      <c r="OV23" s="16" t="str">
        <f>IF($A23&lt;=①基本情報と建物情報の入力!$G$20, IF(①基本情報と建物情報の入力!$H45&gt;=3, SUM(NB23,NE23,NH23,NK23,NN23)+SUM(NR23,NU23,NX23,OA23,OD23,OG23,OJ23,OM23,OP23,OS23), "-"), "-")</f>
        <v>-</v>
      </c>
      <c r="OW23" s="84" t="str">
        <f>IF($A23&lt;=①基本情報と建物情報の入力!$G$20, IF(①基本情報と建物情報の入力!$H45&gt;=1, ROUNDUP(OT23/HY23*100, 1),"-"),"-")</f>
        <v>-</v>
      </c>
      <c r="OX23" s="85" t="str">
        <f>IF($A23&lt;=①基本情報と建物情報の入力!$G$20, IF(①基本情報と建物情報の入力!$H45&gt;=2, ROUNDUP(OU23/HZ23*100, 1),"-"),"-")</f>
        <v>-</v>
      </c>
      <c r="OY23" s="85" t="str">
        <f>IF($A23&lt;=①基本情報と建物情報の入力!$G$20, IF(①基本情報と建物情報の入力!$H45&gt;=3, ROUNDUP(OV23/IA23*100, 1),"-"),"-")</f>
        <v>-</v>
      </c>
      <c r="OZ23" s="69"/>
      <c r="PA23" s="223" t="str">
        <f>IF($A23&lt;=①基本情報と建物情報の入力!$G$20, 0.93,"-")</f>
        <v>-</v>
      </c>
      <c r="PB23" s="224" t="str">
        <f>IF($A23&lt;=①基本情報と建物情報の入力!$G$20, IF(①基本情報と建物情報の入力!$H45&gt;=1, ①基本情報と建物情報の入力!$H$69,"-"),"-")</f>
        <v>-</v>
      </c>
      <c r="PC23" s="219" t="str">
        <f>IF($A23&lt;=①基本情報と建物情報の入力!$G$20, 0.034*1*IC23, "-")</f>
        <v>-</v>
      </c>
      <c r="PD23" s="219" t="str">
        <f>IF($A23&lt;=①基本情報と建物情報の入力!$G$20, 0.034*1*IH23, "-")</f>
        <v>-</v>
      </c>
      <c r="PE23" s="219" t="str">
        <f>IF($A23&lt;=①基本情報と建物情報の入力!$G$20, IF(①基本情報と建物情報の入力!$H45&gt;=1, $PA23*$PB23,"-"),"-")</f>
        <v>-</v>
      </c>
      <c r="PF23" s="219" t="str">
        <f>IF($A23&lt;=①基本情報と建物情報の入力!$G$20, IF(①基本情報と建物情報の入力!$H45&gt;=1, $PA23*$PB23,"-"),"-")</f>
        <v>-</v>
      </c>
      <c r="PG23" s="219" t="str">
        <f>IF($A23&lt;=①基本情報と建物情報の入力!$G$20, IF(①基本情報と建物情報の入力!$H45&gt;=1, $PA23*$PB23,"-"),"-")</f>
        <v>-</v>
      </c>
      <c r="PH23" s="219" t="str">
        <f>IF($A23&lt;=①基本情報と建物情報の入力!$G$20, IF(①基本情報と建物情報の入力!$H45&gt;=1, $PA23*$PB23,"-"),"-")</f>
        <v>-</v>
      </c>
      <c r="PI23" s="219" t="str">
        <f>IF($A23&lt;=①基本情報と建物情報の入力!$G$20, 0.034*1*IK23, "-")</f>
        <v>-</v>
      </c>
      <c r="PJ23" s="219" t="str">
        <f>IF($A23&lt;=①基本情報と建物情報の入力!$G$20, 0.034*1*IE23, "-")</f>
        <v>-</v>
      </c>
      <c r="PK23" s="69"/>
      <c r="PL23" s="219" t="str">
        <f>IF($A23&lt;=①基本情報と建物情報の入力!$G$20, 0.034*1*IM23, "-")</f>
        <v>-</v>
      </c>
      <c r="PM23" s="219" t="str">
        <f>IF($A23&lt;=①基本情報と建物情報の入力!$G$20, 0.034*1*IN23, "-")</f>
        <v>-</v>
      </c>
      <c r="PN23" s="219" t="str">
        <f>IF($A23&lt;=①基本情報と建物情報の入力!$G$20, 0.034*1*IO23, "-")</f>
        <v>-</v>
      </c>
      <c r="PO23" s="219" t="str">
        <f>IF($A23&lt;=①基本情報と建物情報の入力!$G$20, 0.034*1*IP23, "-")</f>
        <v>-</v>
      </c>
      <c r="PP23" s="219" t="str">
        <f>IF($A23&lt;=①基本情報と建物情報の入力!$G$20, 0.034*1*IQ23, "-")</f>
        <v>-</v>
      </c>
      <c r="PQ23" s="219" t="str">
        <f>IF($A23&lt;=①基本情報と建物情報の入力!$G$20, 0.034*1*IR23, "-")</f>
        <v>-</v>
      </c>
      <c r="PR23" s="219" t="str">
        <f>IF($A23&lt;=①基本情報と建物情報の入力!$G$20, 0.034*1*IS23, "-")</f>
        <v>-</v>
      </c>
      <c r="PS23" s="219" t="str">
        <f>IF($A23&lt;=①基本情報と建物情報の入力!$G$20, 0.034*1*IT23, "-")</f>
        <v>-</v>
      </c>
      <c r="PT23" s="219" t="str">
        <f>IF($A23&lt;=①基本情報と建物情報の入力!$G$20, 0.034*1*IU23, "-")</f>
        <v>-</v>
      </c>
      <c r="PU23" s="219" t="str">
        <f>IF($A23&lt;=①基本情報と建物情報の入力!$G$20, 0.034*1*IV23, "-")</f>
        <v>-</v>
      </c>
      <c r="PV23" s="219" t="str">
        <f>IF($A23&lt;=①基本情報と建物情報の入力!$G$20, 0.034*1*IW23, "-")</f>
        <v>-</v>
      </c>
      <c r="PW23" s="69"/>
      <c r="PX23" s="72" t="str">
        <f>IF($A23&lt;=①基本情報と建物情報の入力!$G$20, INDEX(方位係数!$B$21:$I$30, MATCH(PX$4, 方位係数!$A$21:$A$30,0), MATCH(①基本情報と建物情報の入力!$G$13, 方位係数!$B$20:$I$20,0)),"-")</f>
        <v>-</v>
      </c>
      <c r="PY23" s="71" t="str">
        <f>IF($A23&lt;=①基本情報と建物情報の入力!$G$20, INDEX(方位係数!$B$21:$I$30, MATCH(PY$4, 方位係数!$A$21:$A$30,0), MATCH(①基本情報と建物情報の入力!$G$13, 方位係数!$B$20:$I$20,0)),"-")</f>
        <v>-</v>
      </c>
      <c r="PZ23" s="71" t="str">
        <f>IF($A23&lt;=①基本情報と建物情報の入力!$G$20, INDEX(方位係数!$B$21:$I$30, MATCH(PZ$4, 方位係数!$A$21:$A$30,0), MATCH(①基本情報と建物情報の入力!$G$13, 方位係数!$B$20:$I$20,0)),"-")</f>
        <v>-</v>
      </c>
      <c r="QA23" s="71" t="str">
        <f>IF($A23&lt;=①基本情報と建物情報の入力!$G$20, INDEX(方位係数!$B$21:$I$30, MATCH(QA$4, 方位係数!$A$21:$A$30,0), MATCH(①基本情報と建物情報の入力!$G$13, 方位係数!$B$20:$I$20,0)),"-")</f>
        <v>-</v>
      </c>
      <c r="QB23" s="71" t="str">
        <f>IF($A23&lt;=①基本情報と建物情報の入力!$G$20, INDEX(方位係数!$B$21:$I$30, MATCH(QB$4, 方位係数!$A$21:$A$30,0), MATCH(①基本情報と建物情報の入力!$G$13, 方位係数!$B$20:$I$20,0)),"-")</f>
        <v>-</v>
      </c>
      <c r="QC23" s="71" t="str">
        <f>IF($A23&lt;=①基本情報と建物情報の入力!$G$20, INDEX(方位係数!$B$21:$I$30, MATCH(QC$4, 方位係数!$A$21:$A$30,0), MATCH(①基本情報と建物情報の入力!$G$13, 方位係数!$B$20:$I$20,0)),"-")</f>
        <v>-</v>
      </c>
      <c r="QD23" s="69"/>
      <c r="QE23" s="223" t="str">
        <f>IF($A23&lt;=①基本情報と建物情報の入力!$G$20, IF(①基本情報と建物情報の入力!$H45&gt;=1, W23*$QB23*$PC23,"-"),"-")</f>
        <v>-</v>
      </c>
      <c r="QF23" s="219" t="str">
        <f>IF($A23&lt;=①基本情報と建物情報の入力!$G$20, IF(①基本情報と建物情報の入力!$H45&gt;=2, X23*$QB23*$PC23,"-"),"-")</f>
        <v>-</v>
      </c>
      <c r="QG23" s="219" t="str">
        <f>IF($A23&lt;=①基本情報と建物情報の入力!$G$20, IF(①基本情報と建物情報の入力!$H45&gt;=3, Y23*$QB23*$PC23,"-"),"-")</f>
        <v>-</v>
      </c>
      <c r="QH23" s="223" t="str">
        <f>IF($A23&lt;=①基本情報と建物情報の入力!$G$20, IF(①基本情報と建物情報の入力!$H45&gt;=1, (BB23*$PX23+BE23*$PY23+BH23*$PZ23+BK23*$QA23)*$PD23,"-"),"-")</f>
        <v>-</v>
      </c>
      <c r="QI23" s="219" t="str">
        <f>IF($A23&lt;=①基本情報と建物情報の入力!$G$20, IF(①基本情報と建物情報の入力!$H45&gt;=2, (BC23*$PX23+BF23*$PY23+BI23*$PZ23+BL23*$QA23)*$PD23,"-"),"-")</f>
        <v>-</v>
      </c>
      <c r="QJ23" s="224" t="str">
        <f>IF($A23&lt;=①基本情報と建物情報の入力!$G$20, IF(①基本情報と建物情報の入力!$H45&gt;=3, (BD23*$PX23+BG23*$PY23+BJ23*$PZ23+BM23*$QA23)*$PD23,"-"),"-")</f>
        <v>-</v>
      </c>
      <c r="QK23" s="223" t="str">
        <f>IF($A23&lt;=①基本情報と建物情報の入力!$G$20, IF(①基本情報と建物情報の入力!$H45&gt;=1, AD23*$PX23*$PE23+AG23*$PY23*$PF23+AJ23*$PZ23*$PG23+AM23*$QA23*$PH23,"-"),"-")</f>
        <v>-</v>
      </c>
      <c r="QL23" s="219" t="str">
        <f>IF($A23&lt;=①基本情報と建物情報の入力!$G$20, IF(①基本情報と建物情報の入力!$H45&gt;=2, AE23*$PX23*$PE23+AH23*$PY23*$PF23+AK23*$PZ23*$PG23+AN23*$QA23*$PH23,"-"),"-")</f>
        <v>-</v>
      </c>
      <c r="QM23" s="224" t="str">
        <f>IF($A23&lt;=①基本情報と建物情報の入力!$G$20, IF(①基本情報と建物情報の入力!$H45&gt;=3, AF23*$PX23*$PE23+AI23*$PY23*$PF23+AL23*$PZ23*$PG23+AO23*$QA23*$PH23,"-"),"-")</f>
        <v>-</v>
      </c>
      <c r="QN23" s="223" t="str">
        <f>IF($A23&lt;=①基本情報と建物情報の入力!$G$20, IF(①基本情報と建物情報の入力!$H45&gt;=1, (AP23*PX23+AS23*PY23+AV23*PZ23+AY23*$QA23)*$PI23,"-"),"-")</f>
        <v>-</v>
      </c>
      <c r="QO23" s="219" t="str">
        <f>IF($A23&lt;=①基本情報と建物情報の入力!$G$20, IF(①基本情報と建物情報の入力!$H45&gt;=2, (AQ23*PX23+AT23*PY23+AW23*PZ23+AZ23*$QA23)*$PI23,"-"),"-")</f>
        <v>-</v>
      </c>
      <c r="QP23" s="224" t="str">
        <f>IF($A23&lt;=①基本情報と建物情報の入力!$G$20, IF(①基本情報と建物情報の入力!$H45&gt;=3, (AR23*PX23+AU23*PY23+AX23*PZ23+BA23*$QA23)*$PI23,"-"),"-")</f>
        <v>-</v>
      </c>
      <c r="QQ23" s="223" t="str">
        <f>IF($A23&lt;=①基本情報と建物情報の入力!$G$20, IF(①基本情報と建物情報の入力!$H45&gt;=1, Z23*$QC23*$PJ23,"-"),"-")</f>
        <v>-</v>
      </c>
      <c r="QR23" s="219" t="str">
        <f>IF($A23&lt;=①基本情報と建物情報の入力!$G$20, IF(①基本情報と建物情報の入力!$H45&gt;=2, AA23*$QC23*$PJ23,"-"),"-")</f>
        <v>-</v>
      </c>
      <c r="QS23" s="224" t="str">
        <f>IF($A23&lt;=①基本情報と建物情報の入力!$G$20, IF(①基本情報と建物情報の入力!$H45&gt;=3, AB23*$QC23*$PJ23,"-"),"-")</f>
        <v>-</v>
      </c>
      <c r="QT23" s="69"/>
      <c r="QU23" s="223" t="str">
        <f>IF($A23&lt;=①基本情報と建物情報の入力!$G$20, IF(①基本情報と建物情報の入力!$H45&gt;=1, (CJ23*($QB23+$PX23)/2+CM23*($QB23+$PY23)/2+CP23*($QB23+$PZ23)/2+CS23*($QB23+$QA23)/2)*$PL23,"-"),"-")</f>
        <v>-</v>
      </c>
      <c r="QV23" s="219" t="str">
        <f>IF($A23&lt;=①基本情報と建物情報の入力!$G$20, IF(①基本情報と建物情報の入力!$H45&gt;=2, (CK23*($QB23+$PX23)/2+CN23*($QB23+$PY23)/2+CQ23*($QB23+$PZ23)/2+CT23*($QB23+$QA23)/2)*$PL23,"-"),"-")</f>
        <v>-</v>
      </c>
      <c r="QW23" s="224" t="str">
        <f>IF($A23&lt;=①基本情報と建物情報の入力!$G$20, IF(①基本情報と建物情報の入力!$H45&gt;=3, (CL23*($QB23+$PX23)/2+CO23*($QB23+$PY23)/2+CR23*($QB23+$PZ23)/2+CU23*($QB23+$QA23)/2)*$PL23,"-"),"-")</f>
        <v>-</v>
      </c>
      <c r="QX23" s="223" t="str">
        <f>IF($A23&lt;=①基本情報と建物情報の入力!$G$20, IF(①基本情報と建物情報の入力!$H45&gt;=1, (CV23*($QB23+$PX23)/2+CY23*($QB23+$PX23)/2)*$PM23/2,"-"),"-")</f>
        <v>-</v>
      </c>
      <c r="QY23" s="219" t="str">
        <f>IF($A23&lt;=①基本情報と建物情報の入力!$G$20, IF(①基本情報と建物情報の入力!$H45&gt;=2, (CW23*($QB23+$PX23)/2+CZ23*($QB23+$PX23)/2)*$PM23/2,"-"),"-")</f>
        <v>-</v>
      </c>
      <c r="QZ23" s="224" t="str">
        <f>IF($A23&lt;=①基本情報と建物情報の入力!$G$20, IF(①基本情報と建物情報の入力!$H45&gt;=3, (CX23*($QB23+$PX23)/2+DA23*($QB23+$PX23)/2)*$PM23/2,"-"),"-")</f>
        <v>-</v>
      </c>
      <c r="RA23" s="223" t="str">
        <f>IF($A23&lt;=①基本情報と建物情報の入力!$G$20, IF(①基本情報と建物情報の入力!$H45&gt;=1, (DB23+DE23)*$QB23*$PN23/2 + (DH23+DK23)*$QB23*$PN23,"-"),"-")</f>
        <v>-</v>
      </c>
      <c r="RB23" s="219" t="str">
        <f>IF($A23&lt;=①基本情報と建物情報の入力!$G$20, IF(①基本情報と建物情報の入力!$H45&gt;=2, (DC23+DF23)*$QB23*$PN23/2 + (DI23+DL23)*$QB23*$PN23,"-"),"-")</f>
        <v>-</v>
      </c>
      <c r="RC23" s="224" t="str">
        <f>IF($A23&lt;=①基本情報と建物情報の入力!$G$20, IF(①基本情報と建物情報の入力!$H45&gt;=3, (DD23+DG23)*$QB23*$PN23/2 + (DJ23+DM23)*$QB23*$PN23,"-"),"-")</f>
        <v>-</v>
      </c>
      <c r="RD23" s="223" t="str">
        <f>IF($A23&lt;=①基本情報と建物情報の入力!$G$20, IF(①基本情報と建物情報の入力!$H45&gt;=1, (DN23*($PX23+$PY23)/2 +DW23*($QA23+$PX23)/2 + DQ23*($PY23+$PZ23)/2 + DT23*($PZ23+$QA23)/2)*$PO23,"-"),"-")</f>
        <v>-</v>
      </c>
      <c r="RE23" s="219" t="str">
        <f>IF($A23&lt;=①基本情報と建物情報の入力!$G$20, IF(①基本情報と建物情報の入力!$H45&gt;=2, (DO23*($PX23+$PY23)/2 +DX23*($QA23+$PX23)/2 + DR23*($PY23+$PZ23)/2 + DU23*($PZ23+$QA23)/2)*$PO23,"-"),"-")</f>
        <v>-</v>
      </c>
      <c r="RF23" s="224" t="str">
        <f>IF($A23&lt;=①基本情報と建物情報の入力!$G$20, IF(①基本情報と建物情報の入力!$H45&gt;=3, (DP23*($PX23+$PY23)/2 +DY23*($QA23+$PX23)/2 + DS23*($PY23+$PZ23)/2 + DV23*($PZ23+$QA23)/2)*$PO23,"-"),"-")</f>
        <v>-</v>
      </c>
      <c r="RG23" s="223" t="str">
        <f>IF($A23&lt;=①基本情報と建物情報の入力!$G$20, IF(①基本情報と建物情報の入力!$H45&gt;=1, ((DZ23+EC23)*$PX23+(EF23+EI23)*$PZ23)*$PP23/2 + (EL23*$PX23+EO23*$PY23+ER23*$PZ23+EU23*$QA23)*$PP23,"-"),"-")</f>
        <v>-</v>
      </c>
      <c r="RH23" s="219" t="str">
        <f>IF($A23&lt;=①基本情報と建物情報の入力!$G$20, IF(①基本情報と建物情報の入力!$H45&gt;=2, ((EA23+ED23)*$PX23+(EG23+EJ23)*$PZ23)*$PP23/2 + (EM23*$PX23+EP23*$PY23+ES23*$PZ23+EV23*$QA23)*$PP23,"-"),"-")</f>
        <v>-</v>
      </c>
      <c r="RI23" s="224" t="str">
        <f>IF($A23&lt;=①基本情報と建物情報の入力!$G$20, IF(①基本情報と建物情報の入力!$H45&gt;=3, ((EB23+EE23)*$PX23+(EH23+EK23)*$PZ23)*$PP23/2 + (EN23*$PX23+EQ23*$PY23+ET23*$PZ23+EW23*$QA23)*$PP23,"-"),"-")</f>
        <v>-</v>
      </c>
      <c r="RJ23" s="223" t="str">
        <f>IF($A23&lt;=①基本情報と建物情報の入力!$G$20, IF(①基本情報と建物情報の入力!$H45&gt;=1, ((EX23+FA23)*$PX23+(FD23+FG23)*$PY23+ (FJ23+FM23)*$PZ23 +(FP23+FS23)*$QA23)*$PQ23/2,"-"),"-")</f>
        <v>-</v>
      </c>
      <c r="RK23" s="219" t="str">
        <f>IF($A23&lt;=①基本情報と建物情報の入力!$G$20, IF(①基本情報と建物情報の入力!$H45&gt;=2, ((EY23+FB23)*$PX23+(FE23+FH23)*$PY23+ (FK23+FN23)*$PZ23 +(FQ23+FT23)*$QA23)*$PQ23/2,"-"),"-")</f>
        <v>-</v>
      </c>
      <c r="RL23" s="224" t="str">
        <f>IF($A23&lt;=①基本情報と建物情報の入力!$G$20, IF(①基本情報と建物情報の入力!$H45&gt;=3, ((EZ23+FC23)*$PX23+(FF23+FI23)*$PY23+ (FL23+FO23)*$PZ23 +(FR23+FU23)*$QA23)*$PQ23/2,"-"),"-")</f>
        <v>-</v>
      </c>
      <c r="RM23" s="223" t="str">
        <f>IF($A23&lt;=①基本情報と建物情報の入力!$G$20, IF(①基本情報と建物情報の入力!$H45&gt;=1, (FV23*$PX23/2+FY23*$PY23/2+GB23*$PZ23/2+GE23*$QA23/2)*$PR23,"-"),"-")</f>
        <v>-</v>
      </c>
      <c r="RN23" s="219" t="str">
        <f>IF($A23&lt;=①基本情報と建物情報の入力!$G$20, IF(①基本情報と建物情報の入力!$H45&gt;=2, (FW23*$PX23/2+FZ23*$PY23/2+GC23*$PZ23/2+GF23*$QA23/2)*$PR23,"-"),"-")</f>
        <v>-</v>
      </c>
      <c r="RO23" s="224" t="str">
        <f>IF($A23&lt;=①基本情報と建物情報の入力!$G$20, IF(①基本情報と建物情報の入力!$H45&gt;=3, (FX23*$PX23/2+GA23*$PY23/2+GD23*$PZ23/2+GG23*$QA23/2)*$PR23,"-"),"-")</f>
        <v>-</v>
      </c>
      <c r="RP23" s="223" t="str">
        <f>IF($A23&lt;=①基本情報と建物情報の入力!$G$20, IF(①基本情報と建物情報の入力!$H45&gt;=1, (GH23*($PX23+$QC23)/2+GK23*($PY23+$QC23)/2+GN23*($PZ23+$QC23)/2+GQ23*($QA23+$QC23)/2)*$PS23,"-"),"-")</f>
        <v>-</v>
      </c>
      <c r="RQ23" s="219" t="str">
        <f>IF($A23&lt;=①基本情報と建物情報の入力!$G$20, IF(①基本情報と建物情報の入力!$H45&gt;=2, (GI23*($PX23+$QC23)/2+GL23*($PY23+$QC23)/2+GO23*($PZ23+$QC23)/2+GR23*($QA23+$QC23)/2)*$PS23,"-"),"-")</f>
        <v>-</v>
      </c>
      <c r="RR23" s="224" t="str">
        <f>IF($A23&lt;=①基本情報と建物情報の入力!$G$20, IF(①基本情報と建物情報の入力!$H45&gt;=3, (GJ23*($PX23+$QC23)/2+GM23*($PY23+$QC23)/2+GP23*($PZ23+$QC23)/2+GS23*($QA23+$QC23)/2)*$PS23,"-"),"-")</f>
        <v>-</v>
      </c>
      <c r="RS23" s="223" t="str">
        <f>IF($A23&lt;=①基本情報と建物情報の入力!$G$20, IF(①基本情報と建物情報の入力!$H45&gt;=1, (GT23+GW23)*($PX23+$QC23)/2*$PT23/2,"-"),"-")</f>
        <v>-</v>
      </c>
      <c r="RT23" s="219" t="str">
        <f>IF($A23&lt;=①基本情報と建物情報の入力!$G$20, IF(①基本情報と建物情報の入力!$H45&gt;=2, (GU23+GX23)*($PX23+$QC23)/2*$PT23/2,"-"),"-")</f>
        <v>-</v>
      </c>
      <c r="RU23" s="224" t="str">
        <f>IF($A23&lt;=①基本情報と建物情報の入力!$G$20, IF(①基本情報と建物情報の入力!$H45&gt;=3, (GV23+GY23)*($PX23+$QC23)/2*$PT23/2,"-"),"-")</f>
        <v>-</v>
      </c>
      <c r="RV23" s="223" t="str">
        <f>IF($A23&lt;=①基本情報と建物情報の入力!$G$20, IF(①基本情報と建物情報の入力!$H45&gt;=1, (HL23+HO23)*$QC23*$PV23/2 + (HR23+HU23)*$QC23*$PV23,"-"),"-")</f>
        <v>-</v>
      </c>
      <c r="RW23" s="219" t="str">
        <f>IF($A23&lt;=①基本情報と建物情報の入力!$G$20, IF(①基本情報と建物情報の入力!$H45&gt;=2, (HM23+HP23)*$QC23*$PV23/2 + (HS23+HV23)*$QC23*$PV23,"-"),"-")</f>
        <v>-</v>
      </c>
      <c r="RX23" s="224" t="str">
        <f>IF($A23&lt;=①基本情報と建物情報の入力!$G$20, IF(①基本情報と建物情報の入力!$H45&gt;=3, (HN23+HQ23)*$QC23*$PV23/2 + (HT23+HW23)*$QC23*$PV23,"-"),"-")</f>
        <v>-</v>
      </c>
      <c r="RY23" s="16" t="str">
        <f>IF($A23&lt;=①基本情報と建物情報の入力!$G$20, IF(①基本情報と建物情報の入力!$H45&gt;=1, SUM(QE23,QH23,QK23,QN23,QQ23)+SUM(QU23,QX23,RA23,RD23,RG23,RJ23,RM23,RP23,RS23,RV23), "-"), "-")</f>
        <v>-</v>
      </c>
      <c r="RZ23" s="16" t="str">
        <f>IF($A23&lt;=①基本情報と建物情報の入力!$G$20, IF(①基本情報と建物情報の入力!$H45&gt;=2, SUM(QF23,QI23,QL23,QO23,QR23)+SUM(QV23,QY23,RB23,RE23,RH23,RK23,RN23,RQ23,RT23,RW23), "-"), "-")</f>
        <v>-</v>
      </c>
      <c r="SA23" s="16" t="str">
        <f>IF($A23&lt;=①基本情報と建物情報の入力!$G$20, IF(①基本情報と建物情報の入力!$H45&gt;=3, SUM(QG23,QJ23,QM23,QP23,QS23)+SUM(QW23,QZ23,RC23,RF23,RI23,RL23,RO23,RR23,RU23,RX23), "-"), "-")</f>
        <v>-</v>
      </c>
      <c r="SB23" s="84" t="str">
        <f>IF($A23&lt;=①基本情報と建物情報の入力!$G$20, IF(①基本情報と建物情報の入力!$H45&gt;=1, ROUNDUP(RY23/HY23*100,1),"-"),"-")</f>
        <v>-</v>
      </c>
      <c r="SC23" s="85" t="str">
        <f>IF($A23&lt;=①基本情報と建物情報の入力!$G$20, IF(①基本情報と建物情報の入力!$H45&gt;=2,ROUNDUP(RZ23/HZ23*100,1),"-"),"-")</f>
        <v>-</v>
      </c>
      <c r="SD23" s="86" t="str">
        <f>IF($A23&lt;=①基本情報と建物情報の入力!$G$20, IF(①基本情報と建物情報の入力!$H45&gt;=3, ROUNDUP(SA23/IA23*100,1),"-"),"-")</f>
        <v>-</v>
      </c>
      <c r="SE23" s="69"/>
      <c r="SF23" s="129" t="str">
        <f>IF($A23&lt;=①基本情報と建物情報の入力!$G$20, IF(①基本情報と建物情報の入力!$H45&gt;=1, 1,"-"), "-")</f>
        <v>-</v>
      </c>
      <c r="SG23" s="130" t="str">
        <f>IF($A23&lt;=①基本情報と建物情報の入力!$G$20, IF(①基本情報と建物情報の入力!$H45&gt;=2, 1,"-"), "-")</f>
        <v>-</v>
      </c>
      <c r="SH23" s="131" t="str">
        <f>IF($A23&lt;=①基本情報と建物情報の入力!$G$20, IF(①基本情報と建物情報の入力!$H45&gt;=3, ①基本情報と建物情報の入力!$H45-2,"-"), "-")</f>
        <v>-</v>
      </c>
      <c r="SI23" s="23" t="str">
        <f>IF($A23&lt;=①基本情報と建物情報の入力!$G$20, IF(①基本情報と建物情報の入力!$H45&gt;=1, HY23*SF23, "-"),"-")</f>
        <v>-</v>
      </c>
      <c r="SJ23" s="16" t="str">
        <f>IF($A23&lt;=①基本情報と建物情報の入力!$G$20, IF(①基本情報と建物情報の入力!$H45&gt;=2, HZ23*SG23, "-"),"-")</f>
        <v>-</v>
      </c>
      <c r="SK23" s="24" t="str">
        <f>IF($A23&lt;=①基本情報と建物情報の入力!$G$20, IF(①基本情報と建物情報の入力!$H45&gt;=3, IA23*SH23, "-"),"-")</f>
        <v>-</v>
      </c>
      <c r="SL23" s="23" t="str">
        <f>IF($A23&lt;=①基本情報と建物情報の入力!$G$20, IF(①基本情報と建物情報の入力!$H45&gt;=1,  LN23*SF23, "-"),"-")</f>
        <v>-</v>
      </c>
      <c r="SM23" s="16" t="str">
        <f>IF($A23&lt;=①基本情報と建物情報の入力!$G$20, IF(①基本情報と建物情報の入力!$H45&gt;=2,  LO23*SG23, "-"),"-")</f>
        <v>-</v>
      </c>
      <c r="SN23" s="24" t="str">
        <f>IF($A23&lt;=①基本情報と建物情報の入力!$G$20, IF(①基本情報と建物情報の入力!$H45&gt;=3,  LP23*SH23, "-"),"-")</f>
        <v>-</v>
      </c>
      <c r="SO23" s="23" t="str">
        <f>IF($A23&lt;=①基本情報と建物情報の入力!$G$20, IF(①基本情報と建物情報の入力!$H45&gt;=1,  RY23*SF23, "-"),"-")</f>
        <v>-</v>
      </c>
      <c r="SP23" s="16" t="str">
        <f>IF($A23&lt;=①基本情報と建物情報の入力!$G$20, IF(①基本情報と建物情報の入力!$H45&gt;=2,  RZ23*SG23, "-"),"-")</f>
        <v>-</v>
      </c>
      <c r="SQ23" s="24" t="str">
        <f>IF($A23&lt;=①基本情報と建物情報の入力!$G$20, IF(①基本情報と建物情報の入力!$H45&gt;=3,  SA23*SH23, "-"),"-")</f>
        <v>-</v>
      </c>
      <c r="SR23" s="76"/>
      <c r="SS23" s="76"/>
      <c r="ST23" s="69"/>
      <c r="SU23" s="129" t="str">
        <f>IF($A23&lt;=①基本情報と建物情報の入力!$G$20,IF(①基本情報と建物情報の入力!$H45&gt;=1,③一次エネルギー消費量の計算結果!E63-③一次エネルギー消費量の計算結果!F63,"-"),"-")</f>
        <v>-</v>
      </c>
      <c r="SV23" s="130" t="str">
        <f>IF($A23&lt;=①基本情報と建物情報の入力!$G$20,IF(①基本情報と建物情報の入力!$H45&gt;=2,③一次エネルギー消費量の計算結果!E64-③一次エネルギー消費量の計算結果!F64,"-"),"-")</f>
        <v>-</v>
      </c>
      <c r="SW23" s="131" t="str">
        <f>IF($A23&lt;=①基本情報と建物情報の入力!$G$20,IF(①基本情報と建物情報の入力!$H45&gt;=3,③一次エネルギー消費量の計算結果!E65-③一次エネルギー消費量の計算結果!F65,"-"),"-")</f>
        <v>-</v>
      </c>
      <c r="SX23" s="129" t="str">
        <f>IF($A23&lt;=①基本情報と建物情報の入力!$G$20,IF(①基本情報と建物情報の入力!$H45&gt;=1,③一次エネルギー消費量の計算結果!G63-③一次エネルギー消費量の計算結果!H63,"-"),"-")</f>
        <v>-</v>
      </c>
      <c r="SY23" s="130" t="str">
        <f>IF($A23&lt;=①基本情報と建物情報の入力!$G$20,IF(①基本情報と建物情報の入力!$H45&gt;=2,③一次エネルギー消費量の計算結果!G64-③一次エネルギー消費量の計算結果!H64,"-"),"-")</f>
        <v>-</v>
      </c>
      <c r="SZ23" s="131" t="str">
        <f>IF($A23&lt;=①基本情報と建物情報の入力!$G$20,IF(①基本情報と建物情報の入力!$H45&gt;=3,③一次エネルギー消費量の計算結果!G65-③一次エネルギー消費量の計算結果!H65,"-"),"-")</f>
        <v>-</v>
      </c>
      <c r="TA23" s="129" t="str">
        <f>IF($A23&lt;=①基本情報と建物情報の入力!$G$20, IF(①基本情報と建物情報の入力!$H45&gt;=1,SU23*SF23,"-"), "-")</f>
        <v>-</v>
      </c>
      <c r="TB23" s="130" t="str">
        <f>IF($A23&lt;=①基本情報と建物情報の入力!$G$20, IF(①基本情報と建物情報の入力!$H45&gt;=2,SV23*SG23,"-"), "-")</f>
        <v>-</v>
      </c>
      <c r="TC23" s="131" t="str">
        <f>IF($A23&lt;=①基本情報と建物情報の入力!$G$20, IF(①基本情報と建物情報の入力!$H45&gt;=3,SW23*SH23,"-"), "-")</f>
        <v>-</v>
      </c>
      <c r="TD23" s="129" t="str">
        <f>IF($A23&lt;=①基本情報と建物情報の入力!$G$20, IF(①基本情報と建物情報の入力!$H45&gt;=1,SX23*SF23,"-"), "-")</f>
        <v>-</v>
      </c>
      <c r="TE23" s="130" t="str">
        <f>IF($A23&lt;=①基本情報と建物情報の入力!$G$20, IF(①基本情報と建物情報の入力!$H45&gt;=2,SY23*SG23,"-"), "-")</f>
        <v>-</v>
      </c>
      <c r="TF23" s="130" t="str">
        <f>IF($A23&lt;=①基本情報と建物情報の入力!$G$20, IF(①基本情報と建物情報の入力!$H45&gt;=3,SZ23*SH23,"-"), "-")</f>
        <v>-</v>
      </c>
      <c r="TG23" s="76"/>
      <c r="TH23" s="76"/>
    </row>
    <row r="24" spans="1:528" s="16" customFormat="1" x14ac:dyDescent="0.45">
      <c r="A24" s="17">
        <f t="shared" si="0"/>
        <v>18</v>
      </c>
      <c r="B24" s="93" t="s">
        <v>65</v>
      </c>
      <c r="C24" s="16" t="str">
        <f>IF(A24&lt;=①基本情報と建物情報の入力!$G$20, ①基本情報と建物情報の入力!$G$19/①基本情報と建物情報の入力!$G$20, "-")</f>
        <v>-</v>
      </c>
      <c r="D24" s="16" t="str">
        <f>IF(A24&lt;=①基本情報と建物情報の入力!$G$20, IF(①基本情報と建物情報の入力!H46&gt;=1, (①基本情報と建物情報の入力!$D46+SQRT(①基本情報と建物情報の入力!$D46^2-16*①基本情報と建物情報の入力!$C46))/4, "-"), "-")</f>
        <v>-</v>
      </c>
      <c r="E24" s="16" t="str">
        <f>IF(A24&lt;=①基本情報と建物情報の入力!$G$20, IF(①基本情報と建物情報の入力!H46&gt;=1, (①基本情報と建物情報の入力!$D46-SQRT(①基本情報と建物情報の入力!$D46^2-16*①基本情報と建物情報の入力!$C46))/4, "-"), "-")</f>
        <v>-</v>
      </c>
      <c r="F24" s="16" t="str">
        <f>IF(A24&lt;=①基本情報と建物情報の入力!$G$20, IF(①基本情報と建物情報の入力!H46&gt;=1, IF(A24=①基本情報と建物情報の入力!$G$20, ①基本情報と建物情報の入力!$C46, ①基本情報と建物情報の入力!G46), "-"), "-")</f>
        <v>-</v>
      </c>
      <c r="G24" s="16" t="str">
        <f>IF(A24&lt;=①基本情報と建物情報の入力!$G$20, IF(①基本情報と建物情報の入力!H46&gt;=1, IF(A24=1, 0, ①基本情報と建物情報の入力!F46), "-"), "-")</f>
        <v>-</v>
      </c>
      <c r="H24" s="16" t="str">
        <f>IF(A24&lt;=①基本情報と建物情報の入力!$G$20, IF(①基本情報と建物情報の入力!H46&gt;=1, IF(A24=1, 0, ①基本情報と建物情報の入力!C46-G24), "-"), "-")</f>
        <v>-</v>
      </c>
      <c r="I24" s="16" t="str">
        <f>IF(A24&lt;=①基本情報と建物情報の入力!$G$20, IF(①基本情報と建物情報の入力!H46&gt;=1, IF(A24=1, ①基本情報と建物情報の入力!C46, 0), "-"), "-")</f>
        <v>-</v>
      </c>
      <c r="J24" s="23" t="str">
        <f>IF(A24&lt;=①基本情報と建物情報の入力!$G$20,IF(①基本情報と建物情報の入力!H46&gt;=1, ①基本情報と建物情報の入力!$E46*(1-(0.24/①基本情報と建物情報の入力!$H46))*0.64,"-"), "-")</f>
        <v>-</v>
      </c>
      <c r="K24" s="16" t="str">
        <f>IF(A24&lt;=①基本情報と建物情報の入力!$G$20,IF(①基本情報と建物情報の入力!H46&gt;=1,①基本情報と建物情報の入力!$E46*0.12/①基本情報と建物情報の入力!$H46,"-"), "-")</f>
        <v>-</v>
      </c>
      <c r="L24" s="16" t="str">
        <f>IF(A24&lt;=①基本情報と建物情報の入力!$G$20,IF(①基本情報と建物情報の入力!H46&gt;=1,①基本情報と建物情報の入力!$E46*(1-(0.24/①基本情報と建物情報の入力!$H46))*0.36,"-"), "-")</f>
        <v>-</v>
      </c>
      <c r="M24" s="24" t="str">
        <f>IF(A24&lt;=①基本情報と建物情報の入力!$G$20,IF(①基本情報と建物情報の入力!H46&gt;=1,①基本情報と建物情報の入力!$E46*0.12/①基本情報と建物情報の入力!$H46,"-"), "-")</f>
        <v>-</v>
      </c>
      <c r="N24" s="23" t="str">
        <f>IF(A24&lt;=①基本情報と建物情報の入力!$G$20, IF(①基本情報と建物情報の入力!H46&gt;=1,①基本情報と建物情報の入力!C46/①基本情報と建物情報の入力!H46, "-"), "-")</f>
        <v>-</v>
      </c>
      <c r="O24" s="16" t="str">
        <f>IF(A24&lt;=①基本情報と建物情報の入力!$G$20, IF(①基本情報と建物情報の入力!H46&gt;=2, ①基本情報と建物情報の入力!C46/①基本情報と建物情報の入力!H46, "-"),"-")</f>
        <v>-</v>
      </c>
      <c r="P24" s="24" t="str">
        <f>IF(A24&lt;=①基本情報と建物情報の入力!$G$20, IF(①基本情報と建物情報の入力!H46&gt;=3, ①基本情報と建物情報の入力!C46/①基本情報と建物情報の入力!H46, "-"),"-")</f>
        <v>-</v>
      </c>
      <c r="Q24" s="23" t="str">
        <f>IF($A24&lt;=①基本情報と建物情報の入力!$G$20, IF(①基本情報と建物情報の入力!$H46&gt;=1, IF(①基本情報と建物情報の入力!$I46="有り", N24*室面積の比率!$B$4, N24*室面積の比率!$B$5),"-"), "-")</f>
        <v>-</v>
      </c>
      <c r="R24" s="16" t="str">
        <f>IF($A24&lt;=①基本情報と建物情報の入力!$G$20, IF(①基本情報と建物情報の入力!$H46&gt;=2, IF(①基本情報と建物情報の入力!$I46="有り", O24*室面積の比率!$B$4, O24*室面積の比率!$B$5),"-"), "-")</f>
        <v>-</v>
      </c>
      <c r="S24" s="24" t="str">
        <f>IF($A24&lt;=①基本情報と建物情報の入力!$G$20, IF(①基本情報と建物情報の入力!$H46&gt;=3, IF(①基本情報と建物情報の入力!$I46="有り", P24*室面積の比率!$B$4, P24*室面積の比率!$B$5),"-"), "-")</f>
        <v>-</v>
      </c>
      <c r="T24" s="23" t="str">
        <f>IF($A24&lt;=①基本情報と建物情報の入力!$G$20, IF(①基本情報と建物情報の入力!$H46&gt;=1, IF(①基本情報と建物情報の入力!$I46="有り", N24*室面積の比率!$C$4, 0),"-"), "-")</f>
        <v>-</v>
      </c>
      <c r="U24" s="16" t="str">
        <f>IF($A24&lt;=①基本情報と建物情報の入力!$G$20, IF(①基本情報と建物情報の入力!$H46&gt;=2, IF(①基本情報と建物情報の入力!$I46="有り", O24*室面積の比率!$C$4, 0),"-"), "-")</f>
        <v>-</v>
      </c>
      <c r="V24" s="24" t="str">
        <f>IF($A24&lt;=①基本情報と建物情報の入力!$G$20, IF(①基本情報と建物情報の入力!$H46&gt;=3, IF(①基本情報と建物情報の入力!$I46="有り", P24*室面積の比率!$C$4, 0),"-"), "-")</f>
        <v>-</v>
      </c>
      <c r="W24" s="23" t="str">
        <f>IF(A24&lt;=①基本情報と建物情報の入力!$G$20, IF(①基本情報と建物情報の入力!H46&gt;=1, F24/①基本情報と建物情報の入力!H46, "-"),"-")</f>
        <v>-</v>
      </c>
      <c r="X24" s="16" t="str">
        <f>IF(A24&lt;=①基本情報と建物情報の入力!$G$20, IF(①基本情報と建物情報の入力!H46&gt;=2, F24/①基本情報と建物情報の入力!H46, "-"),"-")</f>
        <v>-</v>
      </c>
      <c r="Y24" s="24" t="str">
        <f>IF(A24&lt;=①基本情報と建物情報の入力!$G$20, IF(①基本情報と建物情報の入力!H46&gt;=3, F24/①基本情報と建物情報の入力!H46, "-"),"-")</f>
        <v>-</v>
      </c>
      <c r="Z24" s="23" t="str">
        <f>IF(A24&lt;=①基本情報と建物情報の入力!$G$20, IF(①基本情報と建物情報の入力!H46&gt;=1, G24/①基本情報と建物情報の入力!H46, "-"),"-")</f>
        <v>-</v>
      </c>
      <c r="AA24" s="16" t="str">
        <f>IF(A24&lt;=①基本情報と建物情報の入力!$G$20, IF(①基本情報と建物情報の入力!H46&gt;=2, G24/①基本情報と建物情報の入力!H46, "-"),"-")</f>
        <v>-</v>
      </c>
      <c r="AB24" s="24" t="str">
        <f>IF(A24&lt;=①基本情報と建物情報の入力!$G$20, IF(①基本情報と建物情報の入力!H46&gt;=3, G24/①基本情報と建物情報の入力!H46, "-"),"-")</f>
        <v>-</v>
      </c>
      <c r="AC24" s="69"/>
      <c r="AD24" s="23" t="str">
        <f>IF(A24&lt;=①基本情報と建物情報の入力!$G$20, IF(①基本情報と建物情報の入力!H46&gt;=1,J24/①基本情報と建物情報の入力!H46,"-"), "-")</f>
        <v>-</v>
      </c>
      <c r="AE24" s="16" t="str">
        <f>IF(A24&lt;=①基本情報と建物情報の入力!$G$20, IF(①基本情報と建物情報の入力!H46&gt;=2,J24/①基本情報と建物情報の入力!H46,"-"), "-")</f>
        <v>-</v>
      </c>
      <c r="AF24" s="24" t="str">
        <f>IF(A24&lt;=①基本情報と建物情報の入力!$G$20, IF(①基本情報と建物情報の入力!H46&gt;=3,J24/①基本情報と建物情報の入力!H46,"-"), "-")</f>
        <v>-</v>
      </c>
      <c r="AG24" s="23" t="str">
        <f>IF(A24&lt;=①基本情報と建物情報の入力!$G$20,IF(①基本情報と建物情報の入力!H46&gt;=1,K24,"-"), "-")</f>
        <v>-</v>
      </c>
      <c r="AH24" s="16" t="str">
        <f>IF(A24&lt;=①基本情報と建物情報の入力!$G$20,IF(①基本情報と建物情報の入力!H46&gt;=2,0,"-"), "-")</f>
        <v>-</v>
      </c>
      <c r="AI24" s="24" t="str">
        <f>IF(A24&lt;=①基本情報と建物情報の入力!$G$20,IF(①基本情報と建物情報の入力!H46&gt;=3,0,"-"), "-")</f>
        <v>-</v>
      </c>
      <c r="AJ24" s="16" t="str">
        <f>IF(A24&lt;=①基本情報と建物情報の入力!$G$20, IF(①基本情報と建物情報の入力!H46&gt;=1,L24/①基本情報と建物情報の入力!H46,"-"), "-")</f>
        <v>-</v>
      </c>
      <c r="AK24" s="16" t="str">
        <f>IF(A24&lt;=①基本情報と建物情報の入力!$G$20, IF(①基本情報と建物情報の入力!H46&gt;=2,L24/①基本情報と建物情報の入力!H46,"-"), "-")</f>
        <v>-</v>
      </c>
      <c r="AL24" s="16" t="str">
        <f>IF(A24&lt;=①基本情報と建物情報の入力!$G$20, IF(①基本情報と建物情報の入力!H46&gt;=3,L24/①基本情報と建物情報の入力!H46,"-"), "-")</f>
        <v>-</v>
      </c>
      <c r="AM24" s="23" t="str">
        <f>IF(A24&lt;=①基本情報と建物情報の入力!$G$20,IF(①基本情報と建物情報の入力!H46&gt;=1,IF(①基本情報と建物情報の入力!H46=1, M24,0), "-"),"-")</f>
        <v>-</v>
      </c>
      <c r="AN24" s="16" t="str">
        <f>IF(A24&lt;=①基本情報と建物情報の入力!$G$20, IF(①基本情報と建物情報の入力!H46&gt;=2, M24, "-"), "-")</f>
        <v>-</v>
      </c>
      <c r="AO24" s="24" t="str">
        <f>IF(A24&lt;=①基本情報と建物情報の入力!$G$20,IF(①基本情報と建物情報の入力!H46&gt;=3, 0, "-"),"-")</f>
        <v>-</v>
      </c>
      <c r="AP24" s="23" t="str">
        <f>IF(A24&lt;=①基本情報と建物情報の入力!$G$20,IF(①基本情報と建物情報の入力!H46&gt;=1,0,"-"), "-")</f>
        <v>-</v>
      </c>
      <c r="AQ24" s="16" t="str">
        <f>IF(A24&lt;=①基本情報と建物情報の入力!$G$20,IF(①基本情報と建物情報の入力!H46&gt;=2,0,"-"), "-")</f>
        <v>-</v>
      </c>
      <c r="AR24" s="24" t="str">
        <f>IF(A24&lt;=①基本情報と建物情報の入力!$G$20,IF(①基本情報と建物情報の入力!H46&gt;=3,0,"-"), "-")</f>
        <v>-</v>
      </c>
      <c r="AS24" s="23" t="str">
        <f>IF(A24&lt;=①基本情報と建物情報の入力!$G$20,IF(①基本情報と建物情報の入力!H46&gt;=1,0,"-"), "-")</f>
        <v>-</v>
      </c>
      <c r="AT24" s="16" t="str">
        <f>IF(A24&lt;=①基本情報と建物情報の入力!$G$20,IF(①基本情報と建物情報の入力!H46&gt;=2,0,"-"), "-")</f>
        <v>-</v>
      </c>
      <c r="AU24" s="24" t="str">
        <f>IF(A24&lt;=①基本情報と建物情報の入力!$G$20,IF(①基本情報と建物情報の入力!H46&gt;=3,0,"-"), "-")</f>
        <v>-</v>
      </c>
      <c r="AV24" s="23" t="str">
        <f>IF(A24&lt;=①基本情報と建物情報の入力!$G$20,IF(①基本情報と建物情報の入力!H46&gt;=1,1.6,"-"), "-")</f>
        <v>-</v>
      </c>
      <c r="AW24" s="16" t="str">
        <f>IF(A24&lt;=①基本情報と建物情報の入力!$G$20,IF(①基本情報と建物情報の入力!H46&gt;=2,1.6,"-"), "-")</f>
        <v>-</v>
      </c>
      <c r="AX24" s="24" t="str">
        <f>IF(A24&lt;=①基本情報と建物情報の入力!$G$20,IF(①基本情報と建物情報の入力!H46&gt;=3,1.6,"-"), "-")</f>
        <v>-</v>
      </c>
      <c r="AY24" s="16" t="str">
        <f>IF(A24&lt;=①基本情報と建物情報の入力!$G$20,IF(①基本情報と建物情報の入力!H46&gt;=1,0,"-"), "-")</f>
        <v>-</v>
      </c>
      <c r="AZ24" s="16" t="str">
        <f>IF(A24&lt;=①基本情報と建物情報の入力!$G$20,IF(①基本情報と建物情報の入力!H46&gt;=2,0,"-"), "-")</f>
        <v>-</v>
      </c>
      <c r="BA24" s="16" t="str">
        <f>IF(A24&lt;=①基本情報と建物情報の入力!$G$20,IF(①基本情報と建物情報の入力!H46&gt;=3,0,"-"), "-")</f>
        <v>-</v>
      </c>
      <c r="BB24" s="23" t="str">
        <f>IF(A24&lt;=①基本情報と建物情報の入力!$G$20, IF(①基本情報と建物情報の入力!H46&gt;=1,(D24*C24-J24)/①基本情報と建物情報の入力!H46, "-"), "-")</f>
        <v>-</v>
      </c>
      <c r="BC24" s="16" t="str">
        <f>IF(A24&lt;=①基本情報と建物情報の入力!$G$20, IF(①基本情報と建物情報の入力!H46&gt;=2,(D24*C24-J24)/①基本情報と建物情報の入力!H46, "-"), "-")</f>
        <v>-</v>
      </c>
      <c r="BD24" s="24" t="str">
        <f>IF(A24&lt;=①基本情報と建物情報の入力!$G$20, IF(①基本情報と建物情報の入力!H46&gt;=3,(D24*C24-J24)/①基本情報と建物情報の入力!H46, "-"), "-")</f>
        <v>-</v>
      </c>
      <c r="BE24" s="16" t="str">
        <f>IF(A24&lt;=①基本情報と建物情報の入力!$G$20, IF(①基本情報と建物情報の入力!H46&gt;=1,E24*C24-K24, "-"), "-")</f>
        <v>-</v>
      </c>
      <c r="BF24" s="16" t="str">
        <f>IF(A24&lt;=①基本情報と建物情報の入力!$G$20, IF(①基本情報と建物情報の入力!H46&gt;=2,0, "-"), "-")</f>
        <v>-</v>
      </c>
      <c r="BG24" s="16" t="str">
        <f>IF(A24&lt;=①基本情報と建物情報の入力!$G$20, IF(①基本情報と建物情報の入力!H46&gt;=3,0, "-"), "-")</f>
        <v>-</v>
      </c>
      <c r="BH24" s="23" t="str">
        <f>IF(A24&lt;=①基本情報と建物情報の入力!$G$20, IF(①基本情報と建物情報の入力!H46&gt;=1,(D24*C24-L24)/①基本情報と建物情報の入力!H46-AV24, "-"), "-")</f>
        <v>-</v>
      </c>
      <c r="BI24" s="16" t="str">
        <f>IF(A24&lt;=①基本情報と建物情報の入力!$G$20, IF(①基本情報と建物情報の入力!H46&gt;=2,(D24*C24-L24)/①基本情報と建物情報の入力!H46-AV24, "-"), "-")</f>
        <v>-</v>
      </c>
      <c r="BJ24" s="24" t="str">
        <f>IF(A24&lt;=①基本情報と建物情報の入力!$G$20, IF(①基本情報と建物情報の入力!H46&gt;=3,(D24*C24-L24)/①基本情報と建物情報の入力!H46-AV24, "-"), "-")</f>
        <v>-</v>
      </c>
      <c r="BK24" s="23" t="str">
        <f>IF(A24&lt;=①基本情報と建物情報の入力!$G$20, IF(①基本情報と建物情報の入力!H46&gt;=1,IF(①基本情報と建物情報の入力!H46=1, E24*C24-K24, 0), "-"), "-")</f>
        <v>-</v>
      </c>
      <c r="BL24" s="16" t="str">
        <f>IF(A24&lt;=①基本情報と建物情報の入力!$G$20, IF(①基本情報と建物情報の入力!H46&gt;=2,E24*C24-M24, "-"), "-")</f>
        <v>-</v>
      </c>
      <c r="BM24" s="24" t="str">
        <f>IF(A24&lt;=①基本情報と建物情報の入力!$G$20, IF(①基本情報と建物情報の入力!H46&gt;=3,0, "-"), "-")</f>
        <v>-</v>
      </c>
      <c r="BN24" s="16" t="str">
        <f>IF(A24&lt;=①基本情報と建物情報の入力!$G$20, IF(①基本情報と建物情報の入力!H46&gt;=1, 0, "-"), "-")</f>
        <v>-</v>
      </c>
      <c r="BO24" s="16" t="str">
        <f>IF(A24&lt;=①基本情報と建物情報の入力!$G$20, IF(①基本情報と建物情報の入力!H46&gt;=2, 0, "-"), "-")</f>
        <v>-</v>
      </c>
      <c r="BP24" s="24" t="str">
        <f>IF(A24&lt;=①基本情報と建物情報の入力!$G$20, IF(①基本情報と建物情報の入力!H46&gt;=3, 0, "-"), "-")</f>
        <v>-</v>
      </c>
      <c r="BQ24" s="16" t="str">
        <f>IF(A24&lt;=①基本情報と建物情報の入力!$G$20, IF(①基本情報と建物情報の入力!H46&gt;=1, 0, "-"), "-")</f>
        <v>-</v>
      </c>
      <c r="BR24" s="16" t="str">
        <f>IF(A24&lt;=①基本情報と建物情報の入力!$G$20, IF(①基本情報と建物情報の入力!H46&gt;=2, E24*C24, "-"), "-")</f>
        <v>-</v>
      </c>
      <c r="BS24" s="24" t="str">
        <f>IF(A24&lt;=①基本情報と建物情報の入力!$G$20, IF(①基本情報と建物情報の入力!H46&gt;=3, E24*C24, "-"), "-")</f>
        <v>-</v>
      </c>
      <c r="BT24" s="16" t="str">
        <f>IF(A24&lt;=①基本情報と建物情報の入力!$G$20, IF(①基本情報と建物情報の入力!H46&gt;=1, 0, "-"), "-")</f>
        <v>-</v>
      </c>
      <c r="BU24" s="16" t="str">
        <f>IF(A24&lt;=①基本情報と建物情報の入力!$G$20, IF(①基本情報と建物情報の入力!H46&gt;=2, 0, "-"), "-")</f>
        <v>-</v>
      </c>
      <c r="BV24" s="24" t="str">
        <f>IF(A24&lt;=①基本情報と建物情報の入力!$G$20, IF(①基本情報と建物情報の入力!H46&gt;=3, 0, "-"), "-")</f>
        <v>-</v>
      </c>
      <c r="BW24" s="23" t="str">
        <f>IF(A24&lt;=①基本情報と建物情報の入力!$G$20, IF(①基本情報と建物情報の入力!H46&gt;=1, IF(①基本情報と建物情報の入力!H46=1, 0, E24*C24), "-"), "-")</f>
        <v>-</v>
      </c>
      <c r="BX24" s="16" t="str">
        <f>IF(A24&lt;=①基本情報と建物情報の入力!$G$20, IF(①基本情報と建物情報の入力!H46&gt;=2, 0, "-"), "-")</f>
        <v>-</v>
      </c>
      <c r="BY24" s="24" t="str">
        <f>IF(A24&lt;=①基本情報と建物情報の入力!$G$20, IF(①基本情報と建物情報の入力!H46&gt;=3, E24*C24, "-"), "-")</f>
        <v>-</v>
      </c>
      <c r="BZ24" s="16" t="str">
        <f>IF(A24&lt;=①基本情報と建物情報の入力!$G$20, IF(①基本情報と建物情報の入力!H46&gt;=1,  H24/①基本情報と建物情報の入力!H46, "-"), "-")</f>
        <v>-</v>
      </c>
      <c r="CA24" s="16" t="str">
        <f>IF(A24&lt;=①基本情報と建物情報の入力!$G$20, IF(①基本情報と建物情報の入力!H46&gt;=2,  H24/①基本情報と建物情報の入力!H46, "-"), "-")</f>
        <v>-</v>
      </c>
      <c r="CB24" s="16" t="str">
        <f>IF(A24&lt;=①基本情報と建物情報の入力!$G$20, IF(①基本情報と建物情報の入力!H46&gt;=3,  H24/①基本情報と建物情報の入力!H46, "-"), "-")</f>
        <v>-</v>
      </c>
      <c r="CC24" s="23" t="str">
        <f>IF(A24&lt;=①基本情報と建物情報の入力!$G$20, IF(①基本情報と建物情報の入力!H46&gt;=1, I24/①基本情報と建物情報の入力!H46, "-"), "-")</f>
        <v>-</v>
      </c>
      <c r="CD24" s="16" t="str">
        <f>IF(A24&lt;=①基本情報と建物情報の入力!$G$20, IF(①基本情報と建物情報の入力!H46&gt;=2, I24/①基本情報と建物情報の入力!H46, "-"), "-")</f>
        <v>-</v>
      </c>
      <c r="CE24" s="24" t="str">
        <f>IF(A24&lt;=①基本情報と建物情報の入力!$G$20, IF(①基本情報と建物情報の入力!H46&gt;=3, I24/①基本情報と建物情報の入力!H46, "-"), "-")</f>
        <v>-</v>
      </c>
      <c r="CF24" s="16" t="str">
        <f>IF(A24&lt;=①基本情報と建物情報の入力!$G$20, IF(①基本情報と建物情報の入力!H46&gt;=1, IF(A24=①基本情報と建物情報の入力!$G$20, 0,(①基本情報と建物情報の入力!C46-F24)/①基本情報と建物情報の入力!H46), "-"), "-")</f>
        <v>-</v>
      </c>
      <c r="CG24" s="16" t="str">
        <f>IF(A24&lt;=①基本情報と建物情報の入力!$G$20, IF(①基本情報と建物情報の入力!H46&gt;=2, IF(A24=①基本情報と建物情報の入力!$G$20, 0,(①基本情報と建物情報の入力!C46-F24)/①基本情報と建物情報の入力!H46), "-"), "-")</f>
        <v>-</v>
      </c>
      <c r="CH24" s="16" t="str">
        <f>IF(A24&lt;=①基本情報と建物情報の入力!$G$20, IF(①基本情報と建物情報の入力!H46&gt;=3, IF(A24=①基本情報と建物情報の入力!$G$20, 0,(①基本情報と建物情報の入力!C46-F24)/①基本情報と建物情報の入力!H46), "-"), "-")</f>
        <v>-</v>
      </c>
      <c r="CI24" s="69"/>
      <c r="CJ24" s="23" t="str">
        <f>IF(A24&lt;=①基本情報と建物情報の入力!$G$20, IF(①基本情報と建物情報の入力!H46&gt;=1, IF(F24=0, 0, D24/①基本情報と建物情報の入力!H46), "-"), "-")</f>
        <v>-</v>
      </c>
      <c r="CK24" s="16" t="str">
        <f>IF(A24&lt;=①基本情報と建物情報の入力!$G$20, IF(①基本情報と建物情報の入力!H46&gt;=2, IF(F24=0, 0, D24/①基本情報と建物情報の入力!H46), "-"), "-")</f>
        <v>-</v>
      </c>
      <c r="CL24" s="24" t="str">
        <f>IF(A24&lt;=①基本情報と建物情報の入力!$G$20, IF(①基本情報と建物情報の入力!H46&gt;=3, IF(F24=0, 0, D24/①基本情報と建物情報の入力!H46), "-"), "-")</f>
        <v>-</v>
      </c>
      <c r="CM24" s="23" t="str">
        <f>IF(A24&lt;=①基本情報と建物情報の入力!$G$20, IF(①基本情報と建物情報の入力!H46&gt;=1, F24/D24, "-"), "-")</f>
        <v>-</v>
      </c>
      <c r="CN24" s="16" t="str">
        <f>IF(A24&lt;=①基本情報と建物情報の入力!$G$20, IF(①基本情報と建物情報の入力!H46&gt;=2, 0, "-"), "-")</f>
        <v>-</v>
      </c>
      <c r="CO24" s="24" t="str">
        <f>IF(A24&lt;=①基本情報と建物情報の入力!$G$20, IF(①基本情報と建物情報の入力!H46&gt;=3, 0, "-"), "-")</f>
        <v>-</v>
      </c>
      <c r="CP24" s="23" t="str">
        <f>IF(A24&lt;=①基本情報と建物情報の入力!$G$20, IF(①基本情報と建物情報の入力!H46&gt;=1, IF(A24=①基本情報と建物情報の入力!$G$20, D24/①基本情報と建物情報の入力!H46, 0), "-"), "-")</f>
        <v>-</v>
      </c>
      <c r="CQ24" s="16" t="str">
        <f>IF(A24&lt;=①基本情報と建物情報の入力!$G$20, IF(①基本情報と建物情報の入力!H46&gt;=2, IF(A24=①基本情報と建物情報の入力!$G$20, D24/①基本情報と建物情報の入力!H46, 0), "-"), "-")</f>
        <v>-</v>
      </c>
      <c r="CR24" s="24" t="str">
        <f>IF(A24&lt;=①基本情報と建物情報の入力!$G$20, IF(①基本情報と建物情報の入力!H46&gt;=3, IF(A24=①基本情報と建物情報の入力!$G$20, D24/①基本情報と建物情報の入力!H46, 0), "-"), "-")</f>
        <v>-</v>
      </c>
      <c r="CS24" s="23" t="str">
        <f>IF(A24&lt;=①基本情報と建物情報の入力!$G$20, IF(①基本情報と建物情報の入力!H46&gt;=1, IF(①基本情報と建物情報の入力!H46=1, F24/D24, 0), "-"), "-")</f>
        <v>-</v>
      </c>
      <c r="CT24" s="16" t="str">
        <f>IF(A24&lt;=①基本情報と建物情報の入力!$G$20, IF(①基本情報と建物情報の入力!H46&gt;=2, F24/D24, "-"), "-")</f>
        <v>-</v>
      </c>
      <c r="CU24" s="24" t="str">
        <f>IF(A24&lt;=①基本情報と建物情報の入力!$G$20, IF(①基本情報と建物情報の入力!H46&gt;=3, 0, "-"), "-")</f>
        <v>-</v>
      </c>
      <c r="CV24" s="16" t="str">
        <f>IF(A24&lt;=①基本情報と建物情報の入力!$G$20, IF(①基本情報と建物情報の入力!H46&gt;=1, IF(OR(F24=0,A24=①基本情報と建物情報の入力!$G$20), 0, D24/①基本情報と建物情報の入力!H46), "-"), "-")</f>
        <v>-</v>
      </c>
      <c r="CW24" s="16" t="str">
        <f>IF(A24&lt;=①基本情報と建物情報の入力!$G$20, IF(①基本情報と建物情報の入力!H46&gt;=2, IF(OR(F24=0,A24=①基本情報と建物情報の入力!$G$20), 0, D24/①基本情報と建物情報の入力!H46), "-"), "-")</f>
        <v>-</v>
      </c>
      <c r="CX24" s="16" t="str">
        <f>IF(A24&lt;=①基本情報と建物情報の入力!$G$20, IF(①基本情報と建物情報の入力!H46&gt;=3, IF(OR(F24=0,A24=①基本情報と建物情報の入力!$G$20), 0, D24/①基本情報と建物情報の入力!H46), "-"), "-")</f>
        <v>-</v>
      </c>
      <c r="CY24" s="23" t="str">
        <f>IF(A24&lt;=①基本情報と建物情報の入力!$G$20, IF(①基本情報と建物情報の入力!H46&gt;=1, IF(OR(F23=0,A24=1), 0, D24/①基本情報と建物情報の入力!H46), "-"), "-")</f>
        <v>-</v>
      </c>
      <c r="CZ24" s="16" t="str">
        <f>IF(A24&lt;=①基本情報と建物情報の入力!$G$20, IF(①基本情報と建物情報の入力!H46&gt;=2, IF(OR(F23=0,A24=1), 0, D24/①基本情報と建物情報の入力!H46), "-"), "-")</f>
        <v>-</v>
      </c>
      <c r="DA24" s="24" t="str">
        <f>IF(A24&lt;=①基本情報と建物情報の入力!$G$20, IF(①基本情報と建物情報の入力!H46&gt;=3, IF(OR(F23=0,A24=1), 0, D24/①基本情報と建物情報の入力!H46), "-"), "-")</f>
        <v>-</v>
      </c>
      <c r="DB24" s="23" t="str">
        <f>IF(A24&lt;=①基本情報と建物情報の入力!$G$20, IF(①基本情報と建物情報の入力!H46&gt;=1, 0, "-"), "-")</f>
        <v>-</v>
      </c>
      <c r="DC24" s="16" t="str">
        <f>IF(A24&lt;=①基本情報と建物情報の入力!$G$20, IF(①基本情報と建物情報の入力!H46&gt;=2, IF(①基本情報と建物情報の入力!H46=1, 0, F24/D24), "-"), "-")</f>
        <v>-</v>
      </c>
      <c r="DD24" s="24" t="str">
        <f>IF(A24&lt;=①基本情報と建物情報の入力!$G$20, IF(①基本情報と建物情報の入力!H46&gt;=3, IF(①基本情報と建物情報の入力!H46=1, 0, F24/D24), "-"), "-")</f>
        <v>-</v>
      </c>
      <c r="DE24" s="16" t="str">
        <f>IF(A24&lt;=①基本情報と建物情報の入力!$G$20, IF(①基本情報と建物情報の入力!H46&gt;=1, IF(①基本情報と建物情報の入力!H46=1, 0, F24/D24), "-"), "-")</f>
        <v>-</v>
      </c>
      <c r="DF24" s="16" t="str">
        <f>IF(A24&lt;=①基本情報と建物情報の入力!$G$20, IF(①基本情報と建物情報の入力!H46&gt;=2, 0, "-"), "-")</f>
        <v>-</v>
      </c>
      <c r="DG24" s="16" t="str">
        <f>IF(A24&lt;=①基本情報と建物情報の入力!$G$20, IF(①基本情報と建物情報の入力!H46&gt;=3, IF(①基本情報と建物情報の入力!H46=1, 0, F24/D24), "-"), "-")</f>
        <v>-</v>
      </c>
      <c r="DH24" s="23" t="str">
        <f>IF(A24&lt;=①基本情報と建物情報の入力!$G$20, IF(①基本情報と建物情報の入力!H46&gt;=1, (F24/D24)*(D24/①基本情報と建物情報の入力!H46/20), "-"), "-")</f>
        <v>-</v>
      </c>
      <c r="DI24" s="16" t="str">
        <f>IF(A24&lt;=①基本情報と建物情報の入力!$G$20, IF(①基本情報と建物情報の入力!H46&gt;=2, (F24/D24)*(D24/①基本情報と建物情報の入力!H46/20), "-"), "-")</f>
        <v>-</v>
      </c>
      <c r="DJ24" s="24" t="str">
        <f>IF(A24&lt;=①基本情報と建物情報の入力!$G$20, IF(①基本情報と建物情報の入力!H46&gt;=3, (F24/D24)*(D24/①基本情報と建物情報の入力!H46/20), "-"), "-")</f>
        <v>-</v>
      </c>
      <c r="DK24" s="23" t="str">
        <f>IF(A24&lt;=①基本情報と建物情報の入力!$G$20, IF(①基本情報と建物情報の入力!H46&gt;=1, (D24/①基本情報と建物情報の入力!H46)*(F24/D24/20), "-"), "-")</f>
        <v>-</v>
      </c>
      <c r="DL24" s="16" t="str">
        <f>IF(A24&lt;=①基本情報と建物情報の入力!$G$20, IF(①基本情報と建物情報の入力!H46&gt;=2, (D24/①基本情報と建物情報の入力!H46)*(F24/D24/20), "-"), "-")</f>
        <v>-</v>
      </c>
      <c r="DM24" s="24" t="str">
        <f>IF(A24&lt;=①基本情報と建物情報の入力!$G$20, IF(①基本情報と建物情報の入力!H46&gt;=3, (D24/①基本情報と建物情報の入力!H46)*(F24/D24/20), "-"), "-")</f>
        <v>-</v>
      </c>
      <c r="DN24" s="23" t="str">
        <f>IF(A24&lt;=①基本情報と建物情報の入力!$G$20, IF(①基本情報と建物情報の入力!H46&gt;=1,  C24, "-"), "-")</f>
        <v>-</v>
      </c>
      <c r="DO24" s="16" t="str">
        <f>IF(A24&lt;=①基本情報と建物情報の入力!$G$20, IF(①基本情報と建物情報の入力!H46&gt;=2, 0, "-"), "-")</f>
        <v>-</v>
      </c>
      <c r="DP24" s="24" t="str">
        <f>IF(A24&lt;=①基本情報と建物情報の入力!$G$20, IF(①基本情報と建物情報の入力!H46&gt;=3, 0, "-"), "-")</f>
        <v>-</v>
      </c>
      <c r="DQ24" s="23" t="str">
        <f>IF(A24&lt;=①基本情報と建物情報の入力!$G$20, IF(①基本情報と建物情報の入力!H46&gt;=1,  C24, "-"), "-")</f>
        <v>-</v>
      </c>
      <c r="DR24" s="16" t="str">
        <f>IF(A24&lt;=①基本情報と建物情報の入力!$G$20, IF(①基本情報と建物情報の入力!H46&gt;=2, 0, "-"), "-")</f>
        <v>-</v>
      </c>
      <c r="DS24" s="24" t="str">
        <f>IF(A24&lt;=①基本情報と建物情報の入力!$G$20, IF(①基本情報と建物情報の入力!H46&gt;=3, 0, "-"), "-")</f>
        <v>-</v>
      </c>
      <c r="DT24" s="23" t="str">
        <f>IF(A24&lt;=①基本情報と建物情報の入力!$G$20, IF(①基本情報と建物情報の入力!H46&gt;=1, IF(①基本情報と建物情報の入力!H46=1, C24, 0), "-"), "-")</f>
        <v>-</v>
      </c>
      <c r="DU24" s="16" t="str">
        <f>IF(A24&lt;=①基本情報と建物情報の入力!$G$20, IF(①基本情報と建物情報の入力!H46&gt;=2, C24, "-"), "-")</f>
        <v>-</v>
      </c>
      <c r="DV24" s="24" t="str">
        <f>IF(A24&lt;=①基本情報と建物情報の入力!$G$20, IF(①基本情報と建物情報の入力!H46&gt;=3, 0, "-"), "-")</f>
        <v>-</v>
      </c>
      <c r="DW24" s="23" t="str">
        <f>IF(A24&lt;=①基本情報と建物情報の入力!$G$20, IF(①基本情報と建物情報の入力!H46&gt;=1, IF(①基本情報と建物情報の入力!H46=1, C24, 0), "-"), "-")</f>
        <v>-</v>
      </c>
      <c r="DX24" s="16" t="str">
        <f>IF(A24&lt;=①基本情報と建物情報の入力!$G$20, IF(①基本情報と建物情報の入力!H46&gt;=2, C24, "-"), "-")</f>
        <v>-</v>
      </c>
      <c r="DY24" s="24" t="str">
        <f>IF(A24&lt;=①基本情報と建物情報の入力!$G$20, IF(①基本情報と建物情報の入力!H46&gt;=3, 0, "-"), "-")</f>
        <v>-</v>
      </c>
      <c r="DZ24" s="23" t="str">
        <f>IF(A24&lt;=①基本情報と建物情報の入力!$G$20, IF(①基本情報と建物情報の入力!H46&gt;=1, 0, "-"), "-")</f>
        <v>-</v>
      </c>
      <c r="EA24" s="16" t="str">
        <f>IF(A24&lt;=①基本情報と建物情報の入力!$G$20, IF(①基本情報と建物情報の入力!H46&gt;=2, IF(①基本情報と建物情報の入力!H46=1, 0, C24), "-"), "-")</f>
        <v>-</v>
      </c>
      <c r="EB24" s="24" t="str">
        <f>IF(A24&lt;=①基本情報と建物情報の入力!$G$20, IF(①基本情報と建物情報の入力!H46&gt;=3, IF(①基本情報と建物情報の入力!H46=1, 0, C24), "-"), "-")</f>
        <v>-</v>
      </c>
      <c r="EC24" s="23" t="str">
        <f>IF(A24&lt;=①基本情報と建物情報の入力!$G$20, IF(①基本情報と建物情報の入力!H46&gt;=1, IF(①基本情報と建物情報の入力!H46=1, 0, C24), "-"), "-")</f>
        <v>-</v>
      </c>
      <c r="ED24" s="16" t="str">
        <f>IF(A24&lt;=①基本情報と建物情報の入力!$G$20, IF(①基本情報と建物情報の入力!H46&gt;=2, 0, "-"), "-")</f>
        <v>-</v>
      </c>
      <c r="EE24" s="24" t="str">
        <f>IF(A24&lt;=①基本情報と建物情報の入力!$G$20, IF(①基本情報と建物情報の入力!H46&gt;=3, IF(①基本情報と建物情報の入力!H46=1, 0, C24), "-"), "-")</f>
        <v>-</v>
      </c>
      <c r="EF24" s="23" t="str">
        <f>IF(A24&lt;=①基本情報と建物情報の入力!$G$20, IF(①基本情報と建物情報の入力!H46&gt;=1, 0, "-"), "-")</f>
        <v>-</v>
      </c>
      <c r="EG24" s="16" t="str">
        <f>IF(A24&lt;=①基本情報と建物情報の入力!$G$20, IF(①基本情報と建物情報の入力!H46&gt;=2, IF(①基本情報と建物情報の入力!H46=1, 0, C24), "-"), "-")</f>
        <v>-</v>
      </c>
      <c r="EH24" s="24" t="str">
        <f>IF(A24&lt;=①基本情報と建物情報の入力!$G$20, IF(①基本情報と建物情報の入力!H46&gt;=3, IF(①基本情報と建物情報の入力!H46=1, 0, C24), "-"), "-")</f>
        <v>-</v>
      </c>
      <c r="EI24" s="16" t="str">
        <f>IF(A24&lt;=①基本情報と建物情報の入力!$G$20, IF(①基本情報と建物情報の入力!H46&gt;=1, IF(①基本情報と建物情報の入力!H46=1, 0, C24), "-"), "-")</f>
        <v>-</v>
      </c>
      <c r="EJ24" s="16" t="str">
        <f>IF(A24&lt;=①基本情報と建物情報の入力!$G$20, IF(①基本情報と建物情報の入力!H46&gt;=2, 0, "-"), "-")</f>
        <v>-</v>
      </c>
      <c r="EK24" s="16" t="str">
        <f>IF(A24&lt;=①基本情報と建物情報の入力!$G$20, IF(①基本情報と建物情報の入力!H46&gt;=3, IF(①基本情報と建物情報の入力!H46=1, 0, C24), "-"), "-")</f>
        <v>-</v>
      </c>
      <c r="EL24" s="23" t="str">
        <f>IF(A24&lt;=①基本情報と建物情報の入力!$G$20, IF(①基本情報と建物情報の入力!H46&gt;=1, C24*D24/①基本情報と建物情報の入力!H46/20, "-"), "-")</f>
        <v>-</v>
      </c>
      <c r="EM24" s="16" t="str">
        <f>IF(A24&lt;=①基本情報と建物情報の入力!$G$20, IF(①基本情報と建物情報の入力!H46&gt;=2, C24*D24/①基本情報と建物情報の入力!H46/20, "-"), "-")</f>
        <v>-</v>
      </c>
      <c r="EN24" s="24" t="str">
        <f>IF(A24&lt;=①基本情報と建物情報の入力!$G$20, IF(①基本情報と建物情報の入力!H46&gt;=3, C24*D24/①基本情報と建物情報の入力!H46/20, "-"), "-")</f>
        <v>-</v>
      </c>
      <c r="EO24" s="23" t="str">
        <f>IF(A24&lt;=①基本情報と建物情報の入力!$G$20, IF(①基本情報と建物情報の入力!H46&gt;=1, C24*E24/20, "-"), "-")</f>
        <v>-</v>
      </c>
      <c r="EP24" s="16" t="str">
        <f>IF(A24&lt;=①基本情報と建物情報の入力!$G$20, IF(①基本情報と建物情報の入力!H46&gt;=2, 0, "-"), "-")</f>
        <v>-</v>
      </c>
      <c r="EQ24" s="24" t="str">
        <f>IF(A24&lt;=①基本情報と建物情報の入力!$G$20, IF(①基本情報と建物情報の入力!H46&gt;=3, 0, "-"), "-")</f>
        <v>-</v>
      </c>
      <c r="ER24" s="23" t="str">
        <f>IF(A24&lt;=①基本情報と建物情報の入力!$G$20, IF(①基本情報と建物情報の入力!H46&gt;=1, C24*D24/①基本情報と建物情報の入力!H46/20, "-"), "-")</f>
        <v>-</v>
      </c>
      <c r="ES24" s="16" t="str">
        <f>IF(A24&lt;=①基本情報と建物情報の入力!$G$20, IF(①基本情報と建物情報の入力!H46&gt;=2, C24*D24/①基本情報と建物情報の入力!H46/20, "-"), "-")</f>
        <v>-</v>
      </c>
      <c r="ET24" s="24" t="str">
        <f>IF(A24&lt;=①基本情報と建物情報の入力!$G$20, IF(①基本情報と建物情報の入力!H46&gt;=3, C24*D24/①基本情報と建物情報の入力!H46/20, "-"), "-")</f>
        <v>-</v>
      </c>
      <c r="EU24" s="23" t="str">
        <f>IF(A24&lt;=①基本情報と建物情報の入力!$G$20, IF(①基本情報と建物情報の入力!H46&gt;=1, IF(①基本情報と建物情報の入力!H46=1, C24*E24/20, 0), "-"), "-")</f>
        <v>-</v>
      </c>
      <c r="EV24" s="16" t="str">
        <f>IF(A24&lt;=①基本情報と建物情報の入力!$G$20, IF(①基本情報と建物情報の入力!H46&gt;=2, C24*E24/20, "-"), "-")</f>
        <v>-</v>
      </c>
      <c r="EW24" s="24" t="str">
        <f>IF(A24&lt;=①基本情報と建物情報の入力!$G$20, IF(①基本情報と建物情報の入力!H46&gt;=3, 0, "-"), "-")</f>
        <v>-</v>
      </c>
      <c r="EX24" s="23" t="str">
        <f>IF(A24&lt;=①基本情報と建物情報の入力!$G$20, IF(①基本情報と建物情報の入力!H46&gt;=1, IF(A24=①基本情報と建物情報の入力!$G$20, 0, IF(AND(W24=0, G25=0), D24/①基本情報と建物情報の入力!H46, 0)), "-"), "-")</f>
        <v>-</v>
      </c>
      <c r="EY24" s="16" t="str">
        <f>IF(A24&lt;=①基本情報と建物情報の入力!$G$20, IF(①基本情報と建物情報の入力!H46&gt;=2, IF(A24=①基本情報と建物情報の入力!$G$20, 0, IF(AND(X24=0, G25=0), D24/①基本情報と建物情報の入力!H46, 0)), "-"), "-")</f>
        <v>-</v>
      </c>
      <c r="EZ24" s="24" t="str">
        <f>IF(A24&lt;=①基本情報と建物情報の入力!$G$20, IF(①基本情報と建物情報の入力!H46&gt;=3, IF(A24=①基本情報と建物情報の入力!$G$20, 0, IF(AND(Y24=0, G25=0), D24/①基本情報と建物情報の入力!H46, 0)), "-"), "-")</f>
        <v>-</v>
      </c>
      <c r="FA24" s="23" t="str">
        <f>IF(A24&lt;=①基本情報と建物情報の入力!$G$20, IF(①基本情報と建物情報の入力!H46&gt;=1, IF(A24=1, 0, IF(AND(F23=0, Z24=0), D24/①基本情報と建物情報の入力!H46, 0)), "-"), "-")</f>
        <v>-</v>
      </c>
      <c r="FB24" s="16" t="str">
        <f>IF(A24&lt;=①基本情報と建物情報の入力!$G$20, IF(①基本情報と建物情報の入力!H46&gt;=2, IF(A24=1, 0, IF(AND(F23=0, AA24=0), D24/①基本情報と建物情報の入力!H46, 0)), "-"), "-")</f>
        <v>-</v>
      </c>
      <c r="FC24" s="24" t="str">
        <f>IF(A24&lt;=①基本情報と建物情報の入力!$G$20, IF(①基本情報と建物情報の入力!H46&gt;=3, IF(A24=1, 0, IF(AND(F23=0, AB24=0), D24/①基本情報と建物情報の入力!H46, 0)), "-"), "-")</f>
        <v>-</v>
      </c>
      <c r="FD24" s="23" t="str">
        <f>IF(A24&lt;=①基本情報と建物情報の入力!$G$20, IF(①基本情報と建物情報の入力!H46&gt;=1, IF(A24=①基本情報と建物情報の入力!$G$20, 0, E24-F24/D24), "-"), "-")</f>
        <v>-</v>
      </c>
      <c r="FE24" s="16" t="str">
        <f>IF(A24&lt;=①基本情報と建物情報の入力!$G$20, IF(①基本情報と建物情報の入力!H46&gt;=2, 0, "-"), "-")</f>
        <v>-</v>
      </c>
      <c r="FF24" s="24" t="str">
        <f>IF(A24&lt;=①基本情報と建物情報の入力!$G$20, IF(①基本情報と建物情報の入力!H46&gt;=3, 0, "-"), "-")</f>
        <v>-</v>
      </c>
      <c r="FG24" s="23" t="str">
        <f>IF(A24&lt;=①基本情報と建物情報の入力!$G$20, IF(①基本情報と建物情報の入力!H46&gt;=1, IF(A24=1, 0, E24-G24/D24), "-"), "-")</f>
        <v>-</v>
      </c>
      <c r="FH24" s="16" t="str">
        <f>IF(A24&lt;=①基本情報と建物情報の入力!$G$20, IF(①基本情報と建物情報の入力!H46&gt;=2, 0, "-"), "-")</f>
        <v>-</v>
      </c>
      <c r="FI24" s="24" t="str">
        <f>IF(A24&lt;=①基本情報と建物情報の入力!$G$20, IF(①基本情報と建物情報の入力!H46&gt;=3, 0, "-"), "-")</f>
        <v>-</v>
      </c>
      <c r="FJ24" s="23" t="str">
        <f>IF(A24&lt;=①基本情報と建物情報の入力!$G$20, IF(①基本情報と建物情報の入力!H46&gt;=1, IF(A24=①基本情報と建物情報の入力!$G$20, 0, D24/①基本情報と建物情報の入力!H46), "-"), "-")</f>
        <v>-</v>
      </c>
      <c r="FK24" s="16" t="str">
        <f>IF(A24&lt;=①基本情報と建物情報の入力!$G$20, IF(①基本情報と建物情報の入力!H46&gt;=2, IF(A24=①基本情報と建物情報の入力!$G$20, 0, D24/①基本情報と建物情報の入力!H46), "-"), "-")</f>
        <v>-</v>
      </c>
      <c r="FL24" s="24" t="str">
        <f>IF(A24&lt;=①基本情報と建物情報の入力!$G$20, IF(①基本情報と建物情報の入力!H46&gt;=3, IF(A24=①基本情報と建物情報の入力!$G$20, 0, D24/①基本情報と建物情報の入力!H46), "-"), "-")</f>
        <v>-</v>
      </c>
      <c r="FM24" s="23" t="str">
        <f>IF(A24&lt;=①基本情報と建物情報の入力!$G$20, IF(①基本情報と建物情報の入力!H46&gt;=1, IF(A24=1, 0, D24/①基本情報と建物情報の入力!H46), "-"), "-")</f>
        <v>-</v>
      </c>
      <c r="FN24" s="16" t="str">
        <f>IF(A24&lt;=①基本情報と建物情報の入力!$G$20, IF(①基本情報と建物情報の入力!H46&gt;=2, IF(A24=1, 0, D24/①基本情報と建物情報の入力!H46), "-"), "-")</f>
        <v>-</v>
      </c>
      <c r="FO24" s="24" t="str">
        <f>IF(A24&lt;=①基本情報と建物情報の入力!$G$20, IF(①基本情報と建物情報の入力!H46&gt;=3, IF(A24=1, 0, D24/①基本情報と建物情報の入力!H46), "-"), "-")</f>
        <v>-</v>
      </c>
      <c r="FP24" s="23" t="str">
        <f>IF(A24&lt;=①基本情報と建物情報の入力!$G$20, IF(①基本情報と建物情報の入力!H46&gt;=1, IF(A24=①基本情報と建物情報の入力!$G$20, 0, IF(①基本情報と建物情報の入力!H46=1, E24-F24/D24, 0)), "-"), "-")</f>
        <v>-</v>
      </c>
      <c r="FQ24" s="16" t="str">
        <f>IF(A24&lt;=①基本情報と建物情報の入力!$G$20, IF(①基本情報と建物情報の入力!H46&gt;=2, IF(A24=①基本情報と建物情報の入力!$G$20, 0, E24-F24/D24), "-"), "-")</f>
        <v>-</v>
      </c>
      <c r="FR24" s="24" t="str">
        <f>IF(A24&lt;=①基本情報と建物情報の入力!$G$20, IF(①基本情報と建物情報の入力!H46&gt;=3, 0, "-"), "-")</f>
        <v>-</v>
      </c>
      <c r="FS24" s="23" t="str">
        <f>IF(A24&lt;=①基本情報と建物情報の入力!$G$20, IF(①基本情報と建物情報の入力!H46&gt;=1, IF(A24=1, 0, IF(①基本情報と建物情報の入力!H46=1, E24-G24/D24, 0)), "-"), "-")</f>
        <v>-</v>
      </c>
      <c r="FT24" s="16" t="str">
        <f>IF(A24&lt;=①基本情報と建物情報の入力!$G$20, IF(①基本情報と建物情報の入力!H46&gt;=2, IF(A24=1, 0, E24-G24/D24), "-"), "-")</f>
        <v>-</v>
      </c>
      <c r="FU24" s="24" t="str">
        <f>IF(A24&lt;=①基本情報と建物情報の入力!$G$20, IF(①基本情報と建物情報の入力!H46&gt;=3, 0, "-"), "-")</f>
        <v>-</v>
      </c>
      <c r="FV24" s="23" t="str">
        <f>IF(A24&lt;=①基本情報と建物情報の入力!$G$20, IF(①基本情報と建物情報の入力!H46&gt;=1, IF(A24=1, D24/①基本情報と建物情報の入力!H46, 0), "-"), "-")</f>
        <v>-</v>
      </c>
      <c r="FW24" s="16" t="str">
        <f>IF(A24&lt;=①基本情報と建物情報の入力!$G$20, IF(①基本情報と建物情報の入力!H46&gt;=2, IF(A24=1, D24/①基本情報と建物情報の入力!H46, 0), "-"), "-")</f>
        <v>-</v>
      </c>
      <c r="FX24" s="24" t="str">
        <f>IF(A24&lt;=①基本情報と建物情報の入力!$G$20, IF(①基本情報と建物情報の入力!H46&gt;=3, IF(A24=1, D24/①基本情報と建物情報の入力!H46, 0), "-"), "-")</f>
        <v>-</v>
      </c>
      <c r="FY24" s="23" t="str">
        <f>IF(A24&lt;=①基本情報と建物情報の入力!$G$20, IF(①基本情報と建物情報の入力!H46&gt;=1, IF(A24=1, E24, 0), "-"), "-")</f>
        <v>-</v>
      </c>
      <c r="FZ24" s="16" t="str">
        <f>IF(A24&lt;=①基本情報と建物情報の入力!$G$20, IF(①基本情報と建物情報の入力!H46&gt;=2, 0, "-"), "-")</f>
        <v>-</v>
      </c>
      <c r="GA24" s="24" t="str">
        <f>IF(A24&lt;=①基本情報と建物情報の入力!$G$20, IF(①基本情報と建物情報の入力!H46&gt;=3, 0, "-"), "-")</f>
        <v>-</v>
      </c>
      <c r="GB24" s="23" t="str">
        <f>IF(A24&lt;=①基本情報と建物情報の入力!$G$20, IF(①基本情報と建物情報の入力!H46&gt;=1, IF(A24=1, D24/①基本情報と建物情報の入力!H46, 0), "-"), "-")</f>
        <v>-</v>
      </c>
      <c r="GC24" s="16" t="str">
        <f>IF(A24&lt;=①基本情報と建物情報の入力!$G$20, IF(①基本情報と建物情報の入力!H46&gt;=2, IF(A24=1, D24/①基本情報と建物情報の入力!H46, 0), "-"), "-")</f>
        <v>-</v>
      </c>
      <c r="GD24" s="24" t="str">
        <f>IF(A24&lt;=①基本情報と建物情報の入力!$G$20, IF(①基本情報と建物情報の入力!H46&gt;=3, IF(A24=1, D24/①基本情報と建物情報の入力!H46, 0), "-"), "-")</f>
        <v>-</v>
      </c>
      <c r="GE24" s="23" t="str">
        <f>IF(A24&lt;=①基本情報と建物情報の入力!$G$20, IF(①基本情報と建物情報の入力!H46&gt;=1, IF(A24=1, IF(①基本情報と建物情報の入力!H46=1, E24, 0), 0), "-"), "-")</f>
        <v>-</v>
      </c>
      <c r="GF24" s="16" t="str">
        <f>IF(A24&lt;=①基本情報と建物情報の入力!$G$20, IF(①基本情報と建物情報の入力!H46&gt;=2, IF(A24=1, E24, 0), "-"), "-")</f>
        <v>-</v>
      </c>
      <c r="GG24" s="24" t="str">
        <f>IF(A24&lt;=①基本情報と建物情報の入力!$G$20, IF(①基本情報と建物情報の入力!H46&gt;=3, 0, "-"), "-")</f>
        <v>-</v>
      </c>
      <c r="GH24" s="23" t="str">
        <f>IF(A24&lt;=①基本情報と建物情報の入力!$G$20, IF(①基本情報と建物情報の入力!H46&gt;=1, IF(G24=0, 0, D24/①基本情報と建物情報の入力!H46), "-"), "-")</f>
        <v>-</v>
      </c>
      <c r="GI24" s="16" t="str">
        <f>IF(A24&lt;=①基本情報と建物情報の入力!$G$20, IF(①基本情報と建物情報の入力!H46&gt;=2, IF(G24=0, 0, D24/①基本情報と建物情報の入力!H46), "-"), "-")</f>
        <v>-</v>
      </c>
      <c r="GJ24" s="24" t="str">
        <f>IF(A24&lt;=①基本情報と建物情報の入力!$G$20, IF(①基本情報と建物情報の入力!H46&gt;=3, IF(G24=0, 0, D24/①基本情報と建物情報の入力!H46), "-"), "-")</f>
        <v>-</v>
      </c>
      <c r="GK24" s="23" t="str">
        <f>IF(A24&lt;=①基本情報と建物情報の入力!$G$20, IF(①基本情報と建物情報の入力!H46&gt;=1, G24/D24, "-"), "-")</f>
        <v>-</v>
      </c>
      <c r="GL24" s="16" t="str">
        <f>IF(A24&lt;=①基本情報と建物情報の入力!$G$20, IF(①基本情報と建物情報の入力!H46&gt;=2, 0, "-"), "-")</f>
        <v>-</v>
      </c>
      <c r="GM24" s="24" t="str">
        <f>IF(A24&lt;=①基本情報と建物情報の入力!$G$20, IF(①基本情報と建物情報の入力!H46&gt;=3, 0, "-"), "-")</f>
        <v>-</v>
      </c>
      <c r="GN24" s="16" t="str">
        <f>IF(A24&lt;=①基本情報と建物情報の入力!$G$20, IF(①基本情報と建物情報の入力!H46&gt;=1, 0, "-"), "-")</f>
        <v>-</v>
      </c>
      <c r="GO24" s="16" t="str">
        <f>IF(A24&lt;=①基本情報と建物情報の入力!$G$20, IF(①基本情報と建物情報の入力!H46&gt;=2, 0, "-"), "-")</f>
        <v>-</v>
      </c>
      <c r="GP24" s="16" t="str">
        <f>IF(A24&lt;=①基本情報と建物情報の入力!$G$20, IF(①基本情報と建物情報の入力!H46&gt;=3, 0, "-"), "-")</f>
        <v>-</v>
      </c>
      <c r="GQ24" s="23" t="str">
        <f>IF(A24&lt;=①基本情報と建物情報の入力!$G$20, IF(①基本情報と建物情報の入力!H46&gt;=1, IF(①基本情報と建物情報の入力!H46=1, G24/D24, 0), "-"), "-")</f>
        <v>-</v>
      </c>
      <c r="GR24" s="16" t="str">
        <f>IF(A24&lt;=①基本情報と建物情報の入力!$G$20, IF(①基本情報と建物情報の入力!H46&gt;=2, G24/D24, "-"), "-")</f>
        <v>-</v>
      </c>
      <c r="GS24" s="24" t="str">
        <f>IF(A24&lt;=①基本情報と建物情報の入力!$G$20, IF(①基本情報と建物情報の入力!H46&gt;=3, 0, "-"), "-")</f>
        <v>-</v>
      </c>
      <c r="GT24" s="23" t="str">
        <f>IF(A24&lt;=①基本情報と建物情報の入力!$G$20, IF(①基本情報と建物情報の入力!H46&gt;=1, IF(OR(G25=0,A24=①基本情報と建物情報の入力!$G$20), 0, D24/①基本情報と建物情報の入力!H46), "-"), "-")</f>
        <v>-</v>
      </c>
      <c r="GU24" s="16" t="str">
        <f>IF(A24&lt;=①基本情報と建物情報の入力!$G$20, IF(①基本情報と建物情報の入力!H46&gt;=2, IF(OR(G25=0,A24=①基本情報と建物情報の入力!$G$20), 0, D24/①基本情報と建物情報の入力!H46), "-"), "-")</f>
        <v>-</v>
      </c>
      <c r="GV24" s="24" t="str">
        <f>IF(A24&lt;=①基本情報と建物情報の入力!$G$20, IF(①基本情報と建物情報の入力!H46&gt;=3, IF(OR(G25=0,A24=①基本情報と建物情報の入力!$G$20), 0, D24/①基本情報と建物情報の入力!H46), "-"), "-")</f>
        <v>-</v>
      </c>
      <c r="GW24" s="23" t="str">
        <f>IF(A24&lt;=①基本情報と建物情報の入力!$G$20, IF(①基本情報と建物情報の入力!H46&gt;=1, IF(G24=0, 0, D24/①基本情報と建物情報の入力!H46), "-"), "-")</f>
        <v>-</v>
      </c>
      <c r="GX24" s="16" t="str">
        <f>IF(A24&lt;=①基本情報と建物情報の入力!$G$20, IF(①基本情報と建物情報の入力!H46&gt;=2, IF(G24=0, 0, D24/①基本情報と建物情報の入力!H46), "-"), "-")</f>
        <v>-</v>
      </c>
      <c r="GY24" s="24" t="str">
        <f>IF(A24&lt;=①基本情報と建物情報の入力!$G$20, IF(①基本情報と建物情報の入力!H46&gt;=3, IF(G24=0, 0, D24/①基本情報と建物情報の入力!H46), "-"), "-")</f>
        <v>-</v>
      </c>
      <c r="GZ24" s="23" t="str">
        <f>IF(A24&lt;=①基本情報と建物情報の入力!$G$20, IF(①基本情報と建物情報の入力!H46&gt;=1, 0, "-"), "-")</f>
        <v>-</v>
      </c>
      <c r="HA24" s="16" t="str">
        <f>IF(A24&lt;=①基本情報と建物情報の入力!$G$20, IF(①基本情報と建物情報の入力!H46&gt;=2, IF(OR(①基本情報と建物情報の入力!H46=1,A24&lt;&gt;1), 0, E24), "-"), "-")</f>
        <v>-</v>
      </c>
      <c r="HB24" s="24" t="str">
        <f>IF(A24&lt;=①基本情報と建物情報の入力!$G$20, IF(①基本情報と建物情報の入力!H46&gt;=3, IF(OR(①基本情報と建物情報の入力!H46=1,A24&lt;&gt;1), 0, E24), "-"), "-")</f>
        <v>-</v>
      </c>
      <c r="HC24" s="23" t="str">
        <f>IF(A24&lt;=①基本情報と建物情報の入力!$G$20, IF(①基本情報と建物情報の入力!H46&gt;=1, IF(OR(①基本情報と建物情報の入力!H46=1,A24&lt;&gt;1), 0, E24), "-"), "-")</f>
        <v>-</v>
      </c>
      <c r="HD24" s="16" t="str">
        <f>IF(A24&lt;=①基本情報と建物情報の入力!$G$20, IF(①基本情報と建物情報の入力!H46&gt;=2, 0, "-"), "-")</f>
        <v>-</v>
      </c>
      <c r="HE24" s="24" t="str">
        <f>IF(A24&lt;=①基本情報と建物情報の入力!$G$20, IF(①基本情報と建物情報の入力!H46&gt;=3, IF(OR(①基本情報と建物情報の入力!H46=1,A24&lt;&gt;1), 0, E24), "-"), "-")</f>
        <v>-</v>
      </c>
      <c r="HF24" s="23" t="str">
        <f>IF(A24&lt;=①基本情報と建物情報の入力!$G$20, IF(①基本情報と建物情報の入力!H46&gt;=1, IF(A24=1, E24*(D24/①基本情報と建物情報の入力!H46/20), 0), "-"), "-")</f>
        <v>-</v>
      </c>
      <c r="HG24" s="16" t="str">
        <f>IF(A24&lt;=①基本情報と建物情報の入力!$G$20, IF(①基本情報と建物情報の入力!H46&gt;=2, IF(A24=1, E24*(D24/①基本情報と建物情報の入力!H46/20), 0), "-"), "-")</f>
        <v>-</v>
      </c>
      <c r="HH24" s="24" t="str">
        <f>IF(A24&lt;=①基本情報と建物情報の入力!$G$20, IF(①基本情報と建物情報の入力!H46&gt;=3, IF(A24=1, E24*(D24/①基本情報と建物情報の入力!H46/20), 0), "-"), "-")</f>
        <v>-</v>
      </c>
      <c r="HI24" s="23" t="str">
        <f>IF(A24&lt;=①基本情報と建物情報の入力!$G$20, IF(①基本情報と建物情報の入力!H46&gt;=1, IF(A24=1, D24*(E24/①基本情報と建物情報の入力!H46/20), 0), "-"), "-")</f>
        <v>-</v>
      </c>
      <c r="HJ24" s="16" t="str">
        <f>IF(A24&lt;=①基本情報と建物情報の入力!$G$20, IF(①基本情報と建物情報の入力!H46&gt;=2, IF(A24=1, D24*(E24/①基本情報と建物情報の入力!H46/20), 0), "-"), "-")</f>
        <v>-</v>
      </c>
      <c r="HK24" s="24" t="str">
        <f>IF(A24&lt;=①基本情報と建物情報の入力!$G$20, IF(①基本情報と建物情報の入力!H46&gt;=3, IF(A24=1, D24*(E24/①基本情報と建物情報の入力!H46/20), 0), "-"), "-")</f>
        <v>-</v>
      </c>
      <c r="HL24" s="23" t="str">
        <f>IF(A24&lt;=①基本情報と建物情報の入力!$G$20, IF(①基本情報と建物情報の入力!H46&gt;=1, 0, "-"), "-")</f>
        <v>-</v>
      </c>
      <c r="HM24" s="16" t="str">
        <f>IF(A24&lt;=①基本情報と建物情報の入力!$G$20, IF(①基本情報と建物情報の入力!H46&gt;=2, IF(①基本情報と建物情報の入力!H46=1, 0, G24/D24), "-"), "-")</f>
        <v>-</v>
      </c>
      <c r="HN24" s="24" t="str">
        <f>IF(A24&lt;=①基本情報と建物情報の入力!$G$20, IF(①基本情報と建物情報の入力!H46&gt;=3, IF(①基本情報と建物情報の入力!H46=1, 0, G24/D24), "-"), "-")</f>
        <v>-</v>
      </c>
      <c r="HO24" s="23" t="str">
        <f>IF(A24&lt;=①基本情報と建物情報の入力!$G$20, IF(①基本情報と建物情報の入力!H46&gt;=1, IF(①基本情報と建物情報の入力!H46=1, 0, G24/D24), "-"), "-")</f>
        <v>-</v>
      </c>
      <c r="HP24" s="16" t="str">
        <f>IF(A24&lt;=①基本情報と建物情報の入力!$G$20, IF(①基本情報と建物情報の入力!H46&gt;=2, 0, "-"), "-")</f>
        <v>-</v>
      </c>
      <c r="HQ24" s="24" t="str">
        <f>IF(A24&lt;=①基本情報と建物情報の入力!$G$20, IF(①基本情報と建物情報の入力!H46&gt;=3, IF(①基本情報と建物情報の入力!H46=1, 0, G24/D24), "-"), "-")</f>
        <v>-</v>
      </c>
      <c r="HR24" s="23" t="str">
        <f>IF(A24&lt;=①基本情報と建物情報の入力!$G$20, IF(①基本情報と建物情報の入力!H46&gt;=1, (G24/D24)*(D24/①基本情報と建物情報の入力!H46/20), "-"), "-")</f>
        <v>-</v>
      </c>
      <c r="HS24" s="16" t="str">
        <f>IF(A24&lt;=①基本情報と建物情報の入力!$G$20, IF(①基本情報と建物情報の入力!H46&gt;=2, (G24/D24)*(D24/①基本情報と建物情報の入力!H46/20), "-"), "-")</f>
        <v>-</v>
      </c>
      <c r="HT24" s="24" t="str">
        <f>IF(A24&lt;=①基本情報と建物情報の入力!$G$20, IF(①基本情報と建物情報の入力!H46&gt;=3, (G24/D24)*(D24/①基本情報と建物情報の入力!H46/20), "-"), "-")</f>
        <v>-</v>
      </c>
      <c r="HU24" s="23" t="str">
        <f>IF(A24&lt;=①基本情報と建物情報の入力!$G$20, IF(①基本情報と建物情報の入力!H46&gt;=1, (D24/①基本情報と建物情報の入力!H46)*(G24/D24/20), "-"), "-")</f>
        <v>-</v>
      </c>
      <c r="HV24" s="16" t="str">
        <f>IF(A24&lt;=①基本情報と建物情報の入力!$G$20, IF(①基本情報と建物情報の入力!H46&gt;=2, (D24/①基本情報と建物情報の入力!H46)*(G24/D24/20), "-"), "-")</f>
        <v>-</v>
      </c>
      <c r="HW24" s="24" t="str">
        <f>IF(A24&lt;=①基本情報と建物情報の入力!$G$20, IF(①基本情報と建物情報の入力!H46&gt;=3, (D24/①基本情報と建物情報の入力!H46)*(G24/D24/20), "-"), "-")</f>
        <v>-</v>
      </c>
      <c r="HX24" s="69"/>
      <c r="HY24" s="16" t="str">
        <f>IF($A24&lt;=①基本情報と建物情報の入力!$G$20, IF(①基本情報と建物情報の入力!$H46&gt;=1, SUM(W24,CF24,Z24,BZ24,CC24,AD24,AG24,AJ24,AM24,AP24,AS24,AV24,AY24,BB24,BE24,BH24,BK24,BN24,BQ24,BT24,BW24),"-"),"-")</f>
        <v>-</v>
      </c>
      <c r="HZ24" s="16" t="str">
        <f>IF($A24&lt;=①基本情報と建物情報の入力!$G$20, IF(①基本情報と建物情報の入力!$H46&gt;=2, SUM(X24,CG24,AA24,CA24,CD24,AE24,AH24,AK24,AN24,AQ24,AT24,AW24,AZ24,BC24,BF24,BI24,BL24,BO24,BR24,BU24,BX24),"-"),"-")</f>
        <v>-</v>
      </c>
      <c r="IA24" s="16" t="str">
        <f>IF($A24&lt;=①基本情報と建物情報の入力!$G$20, IF(①基本情報と建物情報の入力!$H46&gt;=3, SUM(Y24,CH24,AB24,CB24,CE24,AF24,AI24,AL24,AO24,AR24,AU24,AX24,BA24,BD24,BG24,BJ24,BM24,BP24,BS24,BV24,BY24),"-"),"-")</f>
        <v>-</v>
      </c>
      <c r="IB24" s="69"/>
      <c r="IC24" s="16" t="str">
        <f>IF($A24&lt;=①基本情報と建物情報の入力!$G$20, ①基本情報と建物情報の入力!H$62, "-")</f>
        <v>-</v>
      </c>
      <c r="ID24" s="16" t="str">
        <f>IF(A24&lt;=①基本情報と建物情報の入力!$G$20, ①基本情報と建物情報の入力!$H$66/(2*(0.09-0.15)*①基本情報と建物情報の入力!$H$66+1),"-")</f>
        <v>-</v>
      </c>
      <c r="IE24" s="16" t="str">
        <f>IF($A24&lt;=①基本情報と建物情報の入力!$G$20, ①基本情報と建物情報の入力!H$64, "-")</f>
        <v>-</v>
      </c>
      <c r="IF24" s="16" t="str">
        <f>IF($A24&lt;=①基本情報と建物情報の入力!$G$20, ①基本情報と建物情報の入力!H$63, "-")</f>
        <v>-</v>
      </c>
      <c r="IG24" s="16" t="str">
        <f>IF($A24&lt;=①基本情報と建物情報の入力!$G$20, ①基本情報と建物情報の入力!H$66, "-")</f>
        <v>-</v>
      </c>
      <c r="IH24" s="16" t="str">
        <f>IF($A24&lt;=①基本情報と建物情報の入力!$G$20, ①基本情報と建物情報の入力!H$61, "-")</f>
        <v>-</v>
      </c>
      <c r="II24" s="16" t="str">
        <f>IF($A24&lt;=①基本情報と建物情報の入力!$G$20, ①基本情報と建物情報の入力!H$65, "-")</f>
        <v>-</v>
      </c>
      <c r="IJ24" s="16" t="str">
        <f>IF($A24&lt;=①基本情報と建物情報の入力!$G$20, ①基本情報と建物情報の入力!H$67, "-")</f>
        <v>-</v>
      </c>
      <c r="IK24" s="24" t="str">
        <f>IF($A24&lt;=①基本情報と建物情報の入力!$G$20, 4.65, "-")</f>
        <v>-</v>
      </c>
      <c r="IL24" s="69"/>
      <c r="IM24" s="23" t="str">
        <f t="array" ref="IM24">IF($A24&lt;=①基本情報と建物情報の入力!$G$20,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4" s="16" t="str">
        <f t="array" ref="IN24">IF($A24&lt;=①基本情報と建物情報の入力!$G$20,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4" s="16" t="str">
        <f t="array" ref="IO24">IF($A24&lt;=①基本情報と建物情報の入力!$G$20,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4" s="16" t="str">
        <f>IF($A24&lt;=①基本情報と建物情報の入力!$G$20,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4" s="16" t="str">
        <f t="array" ref="IQ24">IF($A24&lt;=①基本情報と建物情報の入力!$G$20,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4" s="16" t="str">
        <f t="array" ref="IR24">IF($A24&lt;=①基本情報と建物情報の入力!$G$20,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4" s="16" t="str">
        <f t="array" ref="IS24">IF($A24&lt;=①基本情報と建物情報の入力!$G$20,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4" s="16" t="str">
        <f t="array" ref="IT24">IF($A24&lt;=①基本情報と建物情報の入力!$G$20,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4" s="16" t="str">
        <f t="array" ref="IU24">IF($A24&lt;=①基本情報と建物情報の入力!$G$20,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4" s="16" t="str">
        <f t="array" ref="IV24">IF($A24&lt;=①基本情報と建物情報の入力!$G$20,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4" s="24" t="str">
        <f t="array" ref="IW24">IF($A24&lt;=①基本情報と建物情報の入力!$G$20,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4" s="69"/>
      <c r="IY24" s="23" t="str">
        <f>IF($A24&lt;=①基本情報と建物情報の入力!$G$20, 温度差係数!$A$10, "-")</f>
        <v>-</v>
      </c>
      <c r="IZ24" s="16" t="str">
        <f>IF($A24&lt;=①基本情報と建物情報の入力!$G$20,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4" s="16" t="str">
        <f>IF($A24&lt;=①基本情報と建物情報の入力!$G$20, 温度差係数!$B$10, "-")</f>
        <v>-</v>
      </c>
      <c r="JB24" s="24" t="str">
        <f>IF($A24&lt;=①基本情報と建物情報の入力!$G$20, INDEX(温度差係数!$C$10:$J$10, 0, MATCH(①基本情報と建物情報の入力!$G$13, 温度差係数!$C$9:$J$9, 0)), "-")</f>
        <v>-</v>
      </c>
      <c r="JC24" s="69"/>
      <c r="JD24" s="23" t="str">
        <f>IF($A24&lt;=①基本情報と建物情報の入力!$G$20, IF(①基本情報と建物情報の入力!$H46&gt;=1, W24*$IY24*$IC24,"-"),"-")</f>
        <v>-</v>
      </c>
      <c r="JE24" s="16" t="str">
        <f>IF($A24&lt;=①基本情報と建物情報の入力!$G$20, IF(①基本情報と建物情報の入力!$H46&gt;=2, X24*$IY24*$IC24,"-"),"-")</f>
        <v>-</v>
      </c>
      <c r="JF24" s="24" t="str">
        <f>IF($A24&lt;=①基本情報と建物情報の入力!$G$20, IF(①基本情報と建物情報の入力!$H46&gt;=3, Y24*$IY24*$IC24,"-"),"-")</f>
        <v>-</v>
      </c>
      <c r="JG24" s="23" t="str">
        <f>IF($A24&lt;=①基本情報と建物情報の入力!$G$20, IF(①基本情報と建物情報の入力!$H46&gt;=1, CF24*$JB24*$ID24,"-"),"-")</f>
        <v>-</v>
      </c>
      <c r="JH24" s="16" t="str">
        <f>IF($A24&lt;=①基本情報と建物情報の入力!$G$20, IF(①基本情報と建物情報の入力!$H46&gt;=2, CG24*$JB24*$ID24,"-"),"-")</f>
        <v>-</v>
      </c>
      <c r="JI24" s="24" t="str">
        <f>IF($A24&lt;=①基本情報と建物情報の入力!$G$20, IF(①基本情報と建物情報の入力!$H46&gt;=3, CH24*$JB24*$ID24,"-"),"-")</f>
        <v>-</v>
      </c>
      <c r="JJ24" s="23" t="str">
        <f>IF($A24&lt;=①基本情報と建物情報の入力!$G$20, IF(①基本情報と建物情報の入力!$H46&gt;=1, ((BB24+BE24+BK24)*$IY24+BH24*$IZ24)*$IH24,"-"),"-")</f>
        <v>-</v>
      </c>
      <c r="JK24" s="16" t="str">
        <f>IF($A24&lt;=①基本情報と建物情報の入力!$G$20, IF(①基本情報と建物情報の入力!$H46&gt;=2, ((BC24+BF24+BL24)*$IY24+BI24*$IZ24)*$IH24,"-"),"-")</f>
        <v>-</v>
      </c>
      <c r="JL24" s="24" t="str">
        <f>IF($A24&lt;=①基本情報と建物情報の入力!$G$20, IF(①基本情報と建物情報の入力!$H46&gt;=3, ((BD24+BG24+BM24)*$IY24+BJ24*$IZ24)*$IH24,"-"),"-")</f>
        <v>-</v>
      </c>
      <c r="JM24" s="23" t="str">
        <f>IF($A24&lt;=①基本情報と建物情報の入力!$G$20, IF(①基本情報と建物情報の入力!$H46&gt;=1, (BN24+BQ24+BT24+BW24)*$JB24*$II24,"-"),"-")</f>
        <v>-</v>
      </c>
      <c r="JN24" s="16" t="str">
        <f>IF($A24&lt;=①基本情報と建物情報の入力!$G$20, IF(①基本情報と建物情報の入力!$H46&gt;=2, (BO24+BR24+BU24+BX24)*$JB24*$II24,"-"),"-")</f>
        <v>-</v>
      </c>
      <c r="JO24" s="24" t="str">
        <f>IF($A24&lt;=①基本情報と建物情報の入力!$G$20, IF(①基本情報と建物情報の入力!$H46&gt;=3, (BP24+BS24+BV24+BY24)*$JB24*$II24,"-"),"-")</f>
        <v>-</v>
      </c>
      <c r="JP24" s="23" t="str">
        <f>IF($A24&lt;=①基本情報と建物情報の入力!$G$20, IF(①基本情報と建物情報の入力!$H46&gt;=1, ((AD24+AG24+AM24)*$IY24+AJ24*$IZ24)*$IJ24,"-"),"-")</f>
        <v>-</v>
      </c>
      <c r="JQ24" s="16" t="str">
        <f>IF($A24&lt;=①基本情報と建物情報の入力!$G$20, IF(①基本情報と建物情報の入力!$H46&gt;=2, ((AE24+AH24+AN24)*$IY24+AK24*$IZ24)*$IJ24,"-"),"-")</f>
        <v>-</v>
      </c>
      <c r="JR24" s="24" t="str">
        <f>IF($A24&lt;=①基本情報と建物情報の入力!$G$20, IF(①基本情報と建物情報の入力!$H46&gt;=3, ((AF24+AI24+AO24)*$IY24+AL24*$IZ24)*$IJ24,"-"),"-")</f>
        <v>-</v>
      </c>
      <c r="JS24" s="23" t="str">
        <f>IF($A24&lt;=①基本情報と建物情報の入力!$G$20, IF(①基本情報と建物情報の入力!$H46&gt;=1, ((AP24+AS24+AY24)*IY24+AV24*$IZ24)*$IK24,"-"),"-")</f>
        <v>-</v>
      </c>
      <c r="JT24" s="16" t="str">
        <f>IF($A24&lt;=①基本情報と建物情報の入力!$G$20, IF(①基本情報と建物情報の入力!$H46&gt;=2, ((AQ24+AT24+AZ24)*IY24+AW24*$IZ24)*$IK24,"-"),"-")</f>
        <v>-</v>
      </c>
      <c r="JU24" s="24" t="str">
        <f>IF($A24&lt;=①基本情報と建物情報の入力!$G$20, IF(①基本情報と建物情報の入力!$H46&gt;=3, ((AR24+AU24+BA24)*IY24+AX24*$IZ24)*$IK24,"-"),"-")</f>
        <v>-</v>
      </c>
      <c r="JV24" s="23" t="str">
        <f>IF($A24&lt;=①基本情報と建物情報の入力!$G$20, IF(①基本情報と建物情報の入力!$H46&gt;=1, BZ24*$JB24*$IG24,"-"),"-")</f>
        <v>-</v>
      </c>
      <c r="JW24" s="16" t="str">
        <f>IF($A24&lt;=①基本情報と建物情報の入力!$G$20, IF(①基本情報と建物情報の入力!$H46&gt;=2, CA24*$JB24*$IG24,"-"),"-")</f>
        <v>-</v>
      </c>
      <c r="JX24" s="24" t="str">
        <f>IF($A24&lt;=①基本情報と建物情報の入力!$G$20, IF(①基本情報と建物情報の入力!$H46&gt;=3, CB24*$IG24*$JB24,"-"),"-")</f>
        <v>-</v>
      </c>
      <c r="JY24" s="23" t="str">
        <f>IF($A24&lt;=①基本情報と建物情報の入力!$G$20, IF(①基本情報と建物情報の入力!$H46&gt;=1, CC24*$JA24*$IF24,"-"),"-")</f>
        <v>-</v>
      </c>
      <c r="JZ24" s="16" t="str">
        <f>IF($A24&lt;=①基本情報と建物情報の入力!$G$20, IF(①基本情報と建物情報の入力!$H46&gt;=2, CD24*$JA24*$IF24,"-"),"-")</f>
        <v>-</v>
      </c>
      <c r="KA24" s="24" t="str">
        <f>IF($A24&lt;=①基本情報と建物情報の入力!$G$20, IF(①基本情報と建物情報の入力!$H46&gt;=3, CE24*$JA24*$IF24,"-"),"-")</f>
        <v>-</v>
      </c>
      <c r="KB24" s="23" t="str">
        <f>IF($A24&lt;=①基本情報と建物情報の入力!$G$20, IF(①基本情報と建物情報の入力!$H46&gt;=1, Z24*$IY24*$IE24,"-"),"-")</f>
        <v>-</v>
      </c>
      <c r="KC24" s="16" t="str">
        <f>IF($A24&lt;=①基本情報と建物情報の入力!$G$20, IF(①基本情報と建物情報の入力!$H46&gt;=2, AA24*$IY24*$IE24,"-"),"-")</f>
        <v>-</v>
      </c>
      <c r="KD24" s="24" t="str">
        <f>IF($A24&lt;=①基本情報と建物情報の入力!$G$20, IF(①基本情報と建物情報の入力!$H46&gt;=3, AB24*$IY24*$IE24,"-"),"-")</f>
        <v>-</v>
      </c>
      <c r="KE24" s="69"/>
      <c r="KF24" s="23" t="str">
        <f>IF($A24&lt;=①基本情報と建物情報の入力!$G$20, IF(①基本情報と建物情報の入力!$H46&gt;=1, (CJ24+CM24+CP24+CS24)*$IY24*$IM24,"-"),"-")</f>
        <v>-</v>
      </c>
      <c r="KG24" s="16" t="str">
        <f>IF($A24&lt;=①基本情報と建物情報の入力!$G$20, IF(①基本情報と建物情報の入力!$H46&gt;=2, (CK24+CN24+CQ24+CT24)*$IY24*$IM24,"-"),"-")</f>
        <v>-</v>
      </c>
      <c r="KH24" s="24" t="str">
        <f>IF($A24&lt;=①基本情報と建物情報の入力!$G$20, IF(①基本情報と建物情報の入力!$H46&gt;=3, (CL24+CO24+CR24+CU24)*$IY24*$IM24,"-"),"-")</f>
        <v>-</v>
      </c>
      <c r="KI24" s="23" t="str">
        <f>IF($A24&lt;=①基本情報と建物情報の入力!$G$20, IF(①基本情報と建物情報の入力!$H46&gt;=1, (CV24+CY24)*$IY24*$IN24/2,"-"),"-")</f>
        <v>-</v>
      </c>
      <c r="KJ24" s="16" t="str">
        <f>IF($A24&lt;=①基本情報と建物情報の入力!$G$20, IF(①基本情報と建物情報の入力!$H46&gt;=2, (CW24+CZ24)*$IY24*$IN24/2,"-"),"-")</f>
        <v>-</v>
      </c>
      <c r="KK24" s="24" t="str">
        <f>IF($A24&lt;=①基本情報と建物情報の入力!$G$20, IF(①基本情報と建物情報の入力!$H46&gt;=3, (CX24+DA24)*$IY24*$IN24/2,"-"),"-")</f>
        <v>-</v>
      </c>
      <c r="KL24" s="23" t="str">
        <f>IF($A24&lt;=①基本情報と建物情報の入力!$G$20, IF(①基本情報と建物情報の入力!$H46&gt;=1, (DB24+DE24)*$IY24*$IO24/2 + (DH24+DK24)*$IY24*$IO24,"-"),"-")</f>
        <v>-</v>
      </c>
      <c r="KM24" s="16" t="str">
        <f>IF($A24&lt;=①基本情報と建物情報の入力!$G$20, IF(①基本情報と建物情報の入力!$H46&gt;=2, (DC24+DF24)*$IY24*$IO24/2 + (DI24+DL24)*$IY24*$IO24,"-"),"-")</f>
        <v>-</v>
      </c>
      <c r="KN24" s="24" t="str">
        <f>IF($A24&lt;=①基本情報と建物情報の入力!$G$20, IF(①基本情報と建物情報の入力!$H46&gt;=3, (DD24+DG24)*$IY24*$IO24/2 + (DJ24+DM24)*$IY24*$IO24,"-"),"-")</f>
        <v>-</v>
      </c>
      <c r="KO24" s="23" t="str">
        <f>IF($A24&lt;=①基本情報と建物情報の入力!$G$20, IF(①基本情報と建物情報の入力!$H46&gt;=1, ((DN24+DW24)*$IY24 + DQ24*($IY24/2+$IZ24/2) + DT24*($IZ24/2+$IY24/2))*$IP24,"-"),"-")</f>
        <v>-</v>
      </c>
      <c r="KP24" s="16" t="str">
        <f>IF($A24&lt;=①基本情報と建物情報の入力!$G$20, IF(①基本情報と建物情報の入力!$H46&gt;=2, ((DO24+DX24)*$IY24 + DR24*($IY24/2+$IZ24/2) + DU24*($IZ24/2+$IY24/2))*$IP24,"-"),"-")</f>
        <v>-</v>
      </c>
      <c r="KQ24" s="24" t="str">
        <f>IF($A24&lt;=①基本情報と建物情報の入力!$G$20, IF(①基本情報と建物情報の入力!$H46&gt;=3, ((DP24+DY24)*$IY24 + DS24*($IY24/2+$IZ24/2) + DV24*($IZ24/2+$IY24/2))*$IP24,"-"),"-")</f>
        <v>-</v>
      </c>
      <c r="KR24" s="23" t="str">
        <f>IF($A24&lt;=①基本情報と建物情報の入力!$G$20, IF(①基本情報と建物情報の入力!$H46&gt;=1, ((DZ24+EC24)*$IY24+(EF24+EI24)*$IZ24)*$IQ24/2 + ((EL24+EO24+EU24)*$IY24+ER24*$IZ24)*$IQ24,"-"),"-")</f>
        <v>-</v>
      </c>
      <c r="KS24" s="16" t="str">
        <f>IF($A24&lt;=①基本情報と建物情報の入力!$G$20, IF(①基本情報と建物情報の入力!$H46&gt;=2, ((EA24+ED24)*$IY24+(EG24+EJ24)*$IZ24)*$IQ24/2 + ((EM24+EP24+EV24)*$IY24+ES24*$IZ24)*$IQ24,"-"),"-")</f>
        <v>-</v>
      </c>
      <c r="KT24" s="24" t="str">
        <f>IF($A24&lt;=①基本情報と建物情報の入力!$G$20, IF(①基本情報と建物情報の入力!$H46&gt;=3, ((EB24+EE24)*$IY24+(EH24+EK24)*$IZ24)*$IQ24/2 + ((EN24+EQ24+EW24)*$IY24+ET24*$IZ24)*$IQ24,"-"),"-")</f>
        <v>-</v>
      </c>
      <c r="KU24" s="23" t="str">
        <f>IF($A24&lt;=①基本情報と建物情報の入力!$G$20, IF(①基本情報と建物情報の入力!$H46&gt;=1, ((EX24+FA24+FD24+FG24+FP24+FS24)*$IY24 + (FJ24+FM24)*$IZ24)*$IR24/2,"-"),"-")</f>
        <v>-</v>
      </c>
      <c r="KV24" s="16" t="str">
        <f>IF($A24&lt;=①基本情報と建物情報の入力!$G$20, IF(①基本情報と建物情報の入力!$H46&gt;=2, ((EY24+FB24+FE24+FH24+FQ24+FT24)*$IY24 + (FK24+FN24)*$IZ24)*$IR24/2,"-"),"-")</f>
        <v>-</v>
      </c>
      <c r="KW24" s="24" t="str">
        <f>IF($A24&lt;=①基本情報と建物情報の入力!$G$20, IF(①基本情報と建物情報の入力!$H46&gt;=3, ((EZ24+FC24+FF24+FI24+FR24+FU24)*$IY24 + (FL24+FO24)*$IZ24)*$IR24/2,"-"),"-")</f>
        <v>-</v>
      </c>
      <c r="KX24" s="23" t="str">
        <f>IF($A24&lt;=①基本情報と建物情報の入力!$G$20, IF(①基本情報と建物情報の入力!$H46&gt;=1, ((FV24+FY24+GE24)*$IY24 + GB24*$IZ24)*$IS24,"-"),"-")</f>
        <v>-</v>
      </c>
      <c r="KY24" s="16" t="str">
        <f>IF($A24&lt;=①基本情報と建物情報の入力!$G$20, IF(①基本情報と建物情報の入力!$H46&gt;=2, ((FW24+FZ24+GF24)*$IY24 + GC24*$IZ24)*$IS24,"-"),"-")</f>
        <v>-</v>
      </c>
      <c r="KZ24" s="24" t="str">
        <f>IF($A24&lt;=①基本情報と建物情報の入力!$G$20, IF(①基本情報と建物情報の入力!$H46&gt;=3, ((FX24+GA24+GG24)*$IY24 + GD24*$IZ24)*$IS24,"-"),"-")</f>
        <v>-</v>
      </c>
      <c r="LA24" s="23" t="str">
        <f>IF($A24&lt;=①基本情報と建物情報の入力!$G$20, IF(①基本情報と建物情報の入力!$H46&gt;=1, (GH24+GK24+GN24+GQ24)*$IY24*$IT24,"-"),"-")</f>
        <v>-</v>
      </c>
      <c r="LB24" s="16" t="str">
        <f>IF($A24&lt;=①基本情報と建物情報の入力!$G$20, IF(①基本情報と建物情報の入力!$H46&gt;=2, (GI24+GL24+GO24+GR24)*$IY24*$IT24,"-"),"-")</f>
        <v>-</v>
      </c>
      <c r="LC24" s="24" t="str">
        <f>IF($A24&lt;=①基本情報と建物情報の入力!$G$20, IF(①基本情報と建物情報の入力!$H46&gt;=3, (GJ24+GM24+GP24+GS24)*$IY24*$IT24,"-"),"-")</f>
        <v>-</v>
      </c>
      <c r="LD24" s="23" t="str">
        <f>IF($A24&lt;=①基本情報と建物情報の入力!$G$20, IF(①基本情報と建物情報の入力!$H46&gt;=1, (GT24+GW24)*$IY24*$IU24/2,"-"),"-")</f>
        <v>-</v>
      </c>
      <c r="LE24" s="16" t="str">
        <f>IF($A24&lt;=①基本情報と建物情報の入力!$G$20, IF(①基本情報と建物情報の入力!$H46&gt;=2, (GU24+GX24)*$IY24*$IU24/2,"-"),"-")</f>
        <v>-</v>
      </c>
      <c r="LF24" s="24" t="str">
        <f>IF($A24&lt;=①基本情報と建物情報の入力!$G$20, IF(①基本情報と建物情報の入力!$H46&gt;=3, (GV24+GY24)*$IY24*$IU24/2,"-"),"-")</f>
        <v>-</v>
      </c>
      <c r="LG24" s="23" t="str">
        <f>IF($A24&lt;=①基本情報と建物情報の入力!$G$20, IF(①基本情報と建物情報の入力!$H46&gt;=1, (GZ24+HC24)*$JA24*$IV24/2 + (HF24+HI24)*$JA24*$IV24,"-"),"-")</f>
        <v>-</v>
      </c>
      <c r="LH24" s="16" t="str">
        <f>IF($A24&lt;=①基本情報と建物情報の入力!$G$20, IF(①基本情報と建物情報の入力!$H46&gt;=2, (HA24+HD24)*$JA24*$IV24/2 + (HG24+HJ24)*$JA24*$IV24,"-"),"-")</f>
        <v>-</v>
      </c>
      <c r="LI24" s="24" t="str">
        <f>IF($A24&lt;=①基本情報と建物情報の入力!$G$20, IF(①基本情報と建物情報の入力!$H46&gt;=3, (HB24+HE24)*$JA24*$IV24/2 + (HH24+HK24)*$JA24*$IV24,"-"),"-")</f>
        <v>-</v>
      </c>
      <c r="LJ24" s="23" t="str">
        <f>IF($A24&lt;=①基本情報と建物情報の入力!$G$20, IF(①基本情報と建物情報の入力!$H46&gt;=1, (HL24+HO24)*$IY24*$IW24/2 + (HR24+HU24)*$IY24*$IW24,"-"),"-")</f>
        <v>-</v>
      </c>
      <c r="LK24" s="16" t="str">
        <f>IF($A24&lt;=①基本情報と建物情報の入力!$G$20, IF(①基本情報と建物情報の入力!$H46&gt;=2, (HM24+HP24)*$IY24*$IW24/2 + (HS24+HV24)*$IY24*$IW24,"-"),"-")</f>
        <v>-</v>
      </c>
      <c r="LL24" s="24" t="str">
        <f>IF($A24&lt;=①基本情報と建物情報の入力!$G$20, IF(①基本情報と建物情報の入力!$H46&gt;=3, (HN24+HQ24)*$IY24*$IW24/2 + (HT24+HW24)*$IY24*$IW24,"-"),"-")</f>
        <v>-</v>
      </c>
      <c r="LM24" s="69"/>
      <c r="LN24" s="23" t="str">
        <f>IF($A24&lt;=①基本情報と建物情報の入力!$G$20, IF(①基本情報と建物情報の入力!$H46&gt;=1, SUM(JJ24,JD24,JY24,KB24,JM24,JV24,JG24,JP24,JS24)+SUM(KO24,KF24,LA24,KR24,KL24,KU24,LJ24,KI24,LD24,KX24,LG24),"-"),"-")</f>
        <v>-</v>
      </c>
      <c r="LO24" s="16" t="str">
        <f>IF($A24&lt;=①基本情報と建物情報の入力!$G$20, IF(①基本情報と建物情報の入力!$H46&gt;=2, SUM(JK24,JE24,JZ24,KC24,JN24,JW24,JH24,JQ24,JT24)+SUM(KP24,KG24,LB24,KS24,KM24,KV24,LK24,KJ24,LE24,KY24,LH24),"-"),"-")</f>
        <v>-</v>
      </c>
      <c r="LP24" s="24" t="str">
        <f>IF($A24&lt;=①基本情報と建物情報の入力!$G$20, IF(①基本情報と建物情報の入力!$H46&gt;=3, SUM(JL24,JF24,KA24,KD24,JO24,JX24,JI24,JR24,JU24)+SUM(KQ24,KH24,LC24,KT24,KN24,KW24,LL24,KK24,LF24,KZ24,LI24),"-"),"-")</f>
        <v>-</v>
      </c>
      <c r="LQ24" s="16" t="str">
        <f>IF($A24&lt;=①基本情報と建物情報の入力!$G$20, IF(①基本情報と建物情報の入力!$H46&gt;=1, ROUNDUP(LN24/HY24, 2),"-"),"-")</f>
        <v>-</v>
      </c>
      <c r="LR24" s="16" t="str">
        <f>IF($A24&lt;=①基本情報と建物情報の入力!$G$20, IF(①基本情報と建物情報の入力!$H46&gt;=2, ROUNDUP(LO24/HZ24, 2),"-"),"-")</f>
        <v>-</v>
      </c>
      <c r="LS24" s="16" t="str">
        <f>IF($A24&lt;=①基本情報と建物情報の入力!$G$20, IF(①基本情報と建物情報の入力!$H46&gt;=3, ROUNDUP(LP24/IA24, 2),"-"),"-")</f>
        <v>-</v>
      </c>
      <c r="LT24" s="69"/>
      <c r="LU24" s="16" t="str">
        <f>IF($A24&lt;=①基本情報と建物情報の入力!$G$20, 0.51,"-")</f>
        <v>-</v>
      </c>
      <c r="LV24" s="16" t="str">
        <f>IF($A24&lt;=①基本情報と建物情報の入力!$G$20, IF(①基本情報と建物情報の入力!$H46&gt;=1, ①基本情報と建物情報の入力!$H$68,"-"),"-")</f>
        <v>-</v>
      </c>
      <c r="LW24" s="69"/>
      <c r="LX24" s="223" t="str">
        <f>IF($A24&lt;=①基本情報と建物情報の入力!$G$20, 0.034*1*IC24, "-")</f>
        <v>-</v>
      </c>
      <c r="LY24" s="219" t="str">
        <f>IF($A24&lt;=①基本情報と建物情報の入力!$G$20, 0.034*1*IH24, "-")</f>
        <v>-</v>
      </c>
      <c r="LZ24" s="219" t="str">
        <f>IF($A24&lt;=①基本情報と建物情報の入力!$G$20, IF(①基本情報と建物情報の入力!$H46&gt;=1, $LU24*$LV24,"-"),"-")</f>
        <v>-</v>
      </c>
      <c r="MA24" s="219" t="str">
        <f>IF($A24&lt;=①基本情報と建物情報の入力!$G$20, IF(①基本情報と建物情報の入力!$H46&gt;=1, $LU24*$LV24,"-"),"-")</f>
        <v>-</v>
      </c>
      <c r="MB24" s="219" t="str">
        <f>IF($A24&lt;=①基本情報と建物情報の入力!$G$20, IF(①基本情報と建物情報の入力!$H46&gt;=1, $LU24*$LV24,"-"),"-")</f>
        <v>-</v>
      </c>
      <c r="MC24" s="219" t="str">
        <f>IF($A24&lt;=①基本情報と建物情報の入力!$G$20, IF(①基本情報と建物情報の入力!$H46&gt;=1, $LU24*$LV24,"-"),"-")</f>
        <v>-</v>
      </c>
      <c r="MD24" s="219" t="str">
        <f>IF($A24&lt;=①基本情報と建物情報の入力!$G$20, 0.034*1*IK24, "-")</f>
        <v>-</v>
      </c>
      <c r="ME24" s="219" t="str">
        <f>IF($A24&lt;=①基本情報と建物情報の入力!$G$20, 0.034*1*IE24, "-")</f>
        <v>-</v>
      </c>
      <c r="MF24" s="69"/>
      <c r="MG24" s="219" t="str">
        <f>IF($A24&lt;=①基本情報と建物情報の入力!$G$20, 0.034*1*IM24, "-")</f>
        <v>-</v>
      </c>
      <c r="MH24" s="219" t="str">
        <f>IF($A24&lt;=①基本情報と建物情報の入力!$G$20, 0.034*1*IN24, "-")</f>
        <v>-</v>
      </c>
      <c r="MI24" s="219" t="str">
        <f>IF($A24&lt;=①基本情報と建物情報の入力!$G$20, 0.034*1*IO24, "-")</f>
        <v>-</v>
      </c>
      <c r="MJ24" s="219" t="str">
        <f>IF($A24&lt;=①基本情報と建物情報の入力!$G$20, 0.034*1*IP24, "-")</f>
        <v>-</v>
      </c>
      <c r="MK24" s="219" t="str">
        <f>IF($A24&lt;=①基本情報と建物情報の入力!$G$20, 0.034*1*IQ24, "-")</f>
        <v>-</v>
      </c>
      <c r="ML24" s="219" t="str">
        <f>IF($A24&lt;=①基本情報と建物情報の入力!$G$20, 0.034*1*IR24, "-")</f>
        <v>-</v>
      </c>
      <c r="MM24" s="219" t="str">
        <f>IF($A24&lt;=①基本情報と建物情報の入力!$G$20, 0.034*1*IS24, "-")</f>
        <v>-</v>
      </c>
      <c r="MN24" s="219" t="str">
        <f>IF($A24&lt;=①基本情報と建物情報の入力!$G$20, 0.034*1*IT24, "-")</f>
        <v>-</v>
      </c>
      <c r="MO24" s="219" t="str">
        <f>IF($A24&lt;=①基本情報と建物情報の入力!$G$20, 0.034*1*IU24, "-")</f>
        <v>-</v>
      </c>
      <c r="MP24" s="219" t="str">
        <f>IF($A24&lt;=①基本情報と建物情報の入力!$G$20, 0.034*1*IV24, "-")</f>
        <v>-</v>
      </c>
      <c r="MQ24" s="224" t="str">
        <f>IF($A24&lt;=①基本情報と建物情報の入力!$G$20, 0.034*1*IW24, "-")</f>
        <v>-</v>
      </c>
      <c r="MR24" s="69"/>
      <c r="MS24" s="71" t="str">
        <f>IF($A24&lt;=①基本情報と建物情報の入力!$G$20, INDEX(方位係数!$B$7:$H$16, MATCH(MS$4, 方位係数!$A$7:$A$16,0), MATCH(①基本情報と建物情報の入力!$G$13, 方位係数!$B$6:$I$6,0)),"-")</f>
        <v>-</v>
      </c>
      <c r="MT24" s="71" t="str">
        <f>IF($A24&lt;=①基本情報と建物情報の入力!$G$20, INDEX(方位係数!$B$7:$H$16, MATCH(MT$4, 方位係数!$A$7:$A$16,0), MATCH(①基本情報と建物情報の入力!$G$13, 方位係数!$B$6:$I$6,0)),"-")</f>
        <v>-</v>
      </c>
      <c r="MU24" s="71" t="str">
        <f>IF($A24&lt;=①基本情報と建物情報の入力!$G$20, INDEX(方位係数!$B$7:$H$16, MATCH(MU$4, 方位係数!$A$7:$A$16,0), MATCH(①基本情報と建物情報の入力!$G$13, 方位係数!$B$6:$I$6,0)),"-")</f>
        <v>-</v>
      </c>
      <c r="MV24" s="71" t="str">
        <f>IF($A24&lt;=①基本情報と建物情報の入力!$G$20, INDEX(方位係数!$B$7:$H$16, MATCH(MV$4, 方位係数!$A$7:$A$16,0), MATCH(①基本情報と建物情報の入力!$G$13, 方位係数!$B$6:$I$6,0)),"-")</f>
        <v>-</v>
      </c>
      <c r="MW24" s="71" t="str">
        <f>IF($A24&lt;=①基本情報と建物情報の入力!$G$20, INDEX(方位係数!$B$7:$H$16, MATCH(MW$4, 方位係数!$A$7:$A$16,0), MATCH(①基本情報と建物情報の入力!$G$13, 方位係数!$B$6:$I$6,0)),"-")</f>
        <v>-</v>
      </c>
      <c r="MX24" s="71" t="str">
        <f>IF($A24&lt;=①基本情報と建物情報の入力!$G$20, INDEX(方位係数!$B$7:$H$16, MATCH(MX$4, 方位係数!$A$7:$A$16,0), MATCH(①基本情報と建物情報の入力!$G$13, 方位係数!$B$6:$I$6,0)),"-")</f>
        <v>-</v>
      </c>
      <c r="MY24" s="69"/>
      <c r="MZ24" s="23" t="str">
        <f>IF($A24&lt;=①基本情報と建物情報の入力!$G$20, IF(①基本情報と建物情報の入力!$H46&gt;=1, W24*$MW24*$LX24,"-"),"-")</f>
        <v>-</v>
      </c>
      <c r="NA24" s="16" t="str">
        <f>IF($A24&lt;=①基本情報と建物情報の入力!$G$20, IF(①基本情報と建物情報の入力!$H46&gt;=2, X24*$MW24*$LX24,"-"),"-")</f>
        <v>-</v>
      </c>
      <c r="NB24" s="24" t="str">
        <f>IF($A24&lt;=①基本情報と建物情報の入力!$G$20, IF(①基本情報と建物情報の入力!$H46&gt;=3, Y24*$MW24*$LX24,"-"),"-")</f>
        <v>-</v>
      </c>
      <c r="NC24" s="23" t="str">
        <f>IF($A24&lt;=①基本情報と建物情報の入力!$G$20, IF(①基本情報と建物情報の入力!$H46&gt;=1, (BB24*$MS24+BE24*$MT24+BH24*$MU24+BK24*$MV24)*$LY24,"-"),"-")</f>
        <v>-</v>
      </c>
      <c r="ND24" s="16" t="str">
        <f>IF($A24&lt;=①基本情報と建物情報の入力!$G$20, IF(①基本情報と建物情報の入力!$H46&gt;=2, (BC24*$MS24+BF24*$MT24+BI24*$MU24+BL24*$MV24)*$LY24,"-"),"-")</f>
        <v>-</v>
      </c>
      <c r="NE24" s="24" t="str">
        <f>IF($A24&lt;=①基本情報と建物情報の入力!$G$20, IF(①基本情報と建物情報の入力!$H46&gt;=3, (BD24*$MS24+BG24*$MT24+BJ24*$MU24+BM24*$MV24)*$LY24,"-"),"-")</f>
        <v>-</v>
      </c>
      <c r="NF24" s="23" t="str">
        <f>IF($A24&lt;=①基本情報と建物情報の入力!$G$20, IF(①基本情報と建物情報の入力!$H46&gt;=1, AD24*$MS24*$LZ24+AG24*$MT24*$MA24+AJ24*$MU24*$MB24+AM24*$MV24*$MC24,"-"),"-")</f>
        <v>-</v>
      </c>
      <c r="NG24" s="16" t="str">
        <f>IF($A24&lt;=①基本情報と建物情報の入力!$G$20, IF(①基本情報と建物情報の入力!$H46&gt;=2, AE24*$MS24*$LZ24+AH24*$MT24*$MA24+AK24*$MU24*$MB24+AN24*$MV24*$MC24,"-"),"-")</f>
        <v>-</v>
      </c>
      <c r="NH24" s="24" t="str">
        <f>IF($A24&lt;=①基本情報と建物情報の入力!$G$20, IF(①基本情報と建物情報の入力!$H46&gt;=3, AF24*$MS24*$LZ24+AI24*$MT24*$MA24+AL24*$MU24*$MB24+AO24*$MV24*$MC24,"-"),"-")</f>
        <v>-</v>
      </c>
      <c r="NI24" s="23" t="str">
        <f>IF($A24&lt;=①基本情報と建物情報の入力!$G$20, IF(①基本情報と建物情報の入力!$H46&gt;=1, (AP24*MS24+AS24*MT24+AV24*MU24+AY24*$MV24)*$MD24,"-"),"-")</f>
        <v>-</v>
      </c>
      <c r="NJ24" s="16" t="str">
        <f>IF($A24&lt;=①基本情報と建物情報の入力!$G$20, IF(①基本情報と建物情報の入力!$H46&gt;=2, (AQ24*MS24+AT24*MT24+AW24*MU24+AZ24*$MV24)*$MD24,"-"),"-")</f>
        <v>-</v>
      </c>
      <c r="NK24" s="24" t="str">
        <f>IF($A24&lt;=①基本情報と建物情報の入力!$G$20, IF(①基本情報と建物情報の入力!$H46&gt;=3, (AR24*MS24+AU24*MT24+AX24*MU24+BA24*$MV24)*$MD24,"-"),"-")</f>
        <v>-</v>
      </c>
      <c r="NL24" s="23" t="str">
        <f>IF($A24&lt;=①基本情報と建物情報の入力!$G$20, IF(①基本情報と建物情報の入力!$H46&gt;=1, Z24*$MX24*$ME24,"-"),"-")</f>
        <v>-</v>
      </c>
      <c r="NM24" s="16" t="str">
        <f>IF($A24&lt;=①基本情報と建物情報の入力!$G$20, IF(①基本情報と建物情報の入力!$H46&gt;=2, AA24*$MX24*$ME24,"-"),"-")</f>
        <v>-</v>
      </c>
      <c r="NN24" s="24" t="str">
        <f>IF($A24&lt;=①基本情報と建物情報の入力!$G$20, IF(①基本情報と建物情報の入力!$H46&gt;=3, AB24*$MX24*$ME24,"-"),"-")</f>
        <v>-</v>
      </c>
      <c r="NO24" s="69"/>
      <c r="NP24" s="23" t="str">
        <f>IF($A24&lt;=①基本情報と建物情報の入力!$G$20, IF(①基本情報と建物情報の入力!$H46&gt;=1, (CJ24*($MW24+$MS24)/2+CM24*($MW24+$MT24)/2+CP24*($MW24+$MU24)/2+CS24*($MW24+$MV24)/2)*$MG24,"-"),"-")</f>
        <v>-</v>
      </c>
      <c r="NQ24" s="16" t="str">
        <f>IF($A24&lt;=①基本情報と建物情報の入力!$G$20, IF(①基本情報と建物情報の入力!$H46&gt;=2, (CK24*($MW24+$MS24)/2+CN24*($MW24+$MT24)/2+CQ24*($MW24+$MU24)/2+CT24*($MW24+$MV24)/2)*$MG24,"-"),"-")</f>
        <v>-</v>
      </c>
      <c r="NR24" s="24" t="str">
        <f>IF($A24&lt;=①基本情報と建物情報の入力!$G$20, IF(①基本情報と建物情報の入力!$H46&gt;=3, (CL24*($MW24+$MS24)/2+CO24*($MW24+$MT24)/2+CR24*($MW24+$MU24)/2+CU24*($MW24+$MV24)/2)*$MG24,"-"),"-")</f>
        <v>-</v>
      </c>
      <c r="NS24" s="23" t="str">
        <f>IF($A24&lt;=①基本情報と建物情報の入力!$G$20, IF(①基本情報と建物情報の入力!$H46&gt;=1, (CV24*($MW24+$MS24)/2+CY24*($MW24+$MS24)/2)*$MH24/2,"-"),"-")</f>
        <v>-</v>
      </c>
      <c r="NT24" s="16" t="str">
        <f>IF($A24&lt;=①基本情報と建物情報の入力!$G$20, IF(①基本情報と建物情報の入力!$H46&gt;=2, (CW24*($MW24+$MS24)/2+CZ24*($MW24+$MS24)/2)*$MH24/2,"-"),"-")</f>
        <v>-</v>
      </c>
      <c r="NU24" s="24" t="str">
        <f>IF($A24&lt;=①基本情報と建物情報の入力!$G$20, IF(①基本情報と建物情報の入力!$H46&gt;=3, (CX24*($MW24+$MS24)/2+DA24*($MW24+$MS24)/2)*$MH24/2,"-"),"-")</f>
        <v>-</v>
      </c>
      <c r="NV24" s="23" t="str">
        <f>IF($A24&lt;=①基本情報と建物情報の入力!$G$20, IF(①基本情報と建物情報の入力!$H46&gt;=1, (DB24+DE24)*$MW24*$MI24/2 + (DH24+DK24)*$MW24*$MI24,"-"),"-")</f>
        <v>-</v>
      </c>
      <c r="NW24" s="16" t="str">
        <f>IF($A24&lt;=①基本情報と建物情報の入力!$G$20, IF(①基本情報と建物情報の入力!$H46&gt;=2, (DC24+DF24)*$MW24*$MI24/2 + (DI24+DL24)*$MW24*$MI24,"-"),"-")</f>
        <v>-</v>
      </c>
      <c r="NX24" s="24" t="str">
        <f>IF($A24&lt;=①基本情報と建物情報の入力!$G$20, IF(①基本情報と建物情報の入力!$H46&gt;=3, (DD24+DG24)*$MW24*$MI24/2 + (DJ24+DM24)*$MW24*$MI24,"-"),"-")</f>
        <v>-</v>
      </c>
      <c r="NY24" s="23" t="str">
        <f>IF($A24&lt;=①基本情報と建物情報の入力!$G$20, IF(①基本情報と建物情報の入力!$H46&gt;=1, (DN24*($MS24+$MT24)/2 +DW24*($MV24+$MS24)/2 + DQ24*($MT24+$MU24)/2 + DT24*($MU24+$MV24)/2)*$MJ24,"-"),"-")</f>
        <v>-</v>
      </c>
      <c r="NZ24" s="16" t="str">
        <f>IF($A24&lt;=①基本情報と建物情報の入力!$G$20, IF(①基本情報と建物情報の入力!$H46&gt;=2, (DO24*($MS24+$MT24)/2 +DX24*($MV24+$MS24)/2 + DR24*($MT24+$MU24)/2 + DU24*($MU24+$MV24)/2)*$MJ24,"-"),"-")</f>
        <v>-</v>
      </c>
      <c r="OA24" s="24" t="str">
        <f>IF($A24&lt;=①基本情報と建物情報の入力!$G$20, IF(①基本情報と建物情報の入力!$H46&gt;=3, (DP24*($MS24+$MT24)/2 +DY24*($MV24+$MS24)/2 + DS24*($MT24+$MU24)/2 + DV24*($MU24+$MV24)/2)*$MJ24,"-"),"-")</f>
        <v>-</v>
      </c>
      <c r="OB24" s="23" t="str">
        <f>IF($A24&lt;=①基本情報と建物情報の入力!$G$20, IF(①基本情報と建物情報の入力!$H46&gt;=1, ((DZ24+EC24)*$MS24+(EF24+EI24)*$MU24)*$MK24/2 + (EL24*$MS24+EO24*$MT24+ER24*$MU24+EU24*$MV24)*$MK24,"-"),"-")</f>
        <v>-</v>
      </c>
      <c r="OC24" s="16" t="str">
        <f>IF($A24&lt;=①基本情報と建物情報の入力!$G$20, IF(①基本情報と建物情報の入力!$H46&gt;=2, ((EA24+ED24)*$MS24+(EG24+EJ24)*$MU24)*$MK24/2 + (EM24*$MS24+EP24*$MT24+ES24*$MU24+EV24*$MV24)*$MK24,"-"),"-")</f>
        <v>-</v>
      </c>
      <c r="OD24" s="24" t="str">
        <f>IF($A24&lt;=①基本情報と建物情報の入力!$G$20, IF(①基本情報と建物情報の入力!$H46&gt;=3, ((EB24+EE24)*$MS24+(EH24+EK24)*$MU24)*$MK24/2 + (EN24*$MS24+EQ24*$MT24+ET24*$MU24+EW24*$MV24)*$MK24,"-"),"-")</f>
        <v>-</v>
      </c>
      <c r="OE24" s="23" t="str">
        <f>IF($A24&lt;=①基本情報と建物情報の入力!$G$20, IF(①基本情報と建物情報の入力!$H46&gt;=1, ((EX24+FA24)*$MS24+(FD24+FG24)*$MT24+ (FJ24+FM24)*$MU24 +(FP24+FS24)*$MV24)*$ML24/2,"-"),"-")</f>
        <v>-</v>
      </c>
      <c r="OF24" s="16" t="str">
        <f>IF($A24&lt;=①基本情報と建物情報の入力!$G$20, IF(①基本情報と建物情報の入力!$H46&gt;=2, ((EY24+FB24)*$MS24+(FE24+FH24)*$MT24+ (FK24+FN24)*$MU24 +(FQ24+FT24)*$MV24)*$ML24/2,"-"),"-")</f>
        <v>-</v>
      </c>
      <c r="OG24" s="24" t="str">
        <f>IF($A24&lt;=①基本情報と建物情報の入力!$G$20, IF(①基本情報と建物情報の入力!$H46&gt;=3, ((EZ24+FC24)*$MS24+(FF24+FI24)*$MT24+ (FL24+FO24)*$MU24 +(FR24+FU24)*$MV24)*$ML24/2,"-"),"-")</f>
        <v>-</v>
      </c>
      <c r="OH24" s="16" t="str">
        <f>IF($A24&lt;=①基本情報と建物情報の入力!$G$20, IF(①基本情報と建物情報の入力!$H46&gt;=1, (FV24*$MS24/2+FY24*$MT24/2+GB24*$MU24/2+GE24*$MV24/2)*$MM24,"-"),"-")</f>
        <v>-</v>
      </c>
      <c r="OI24" s="16" t="str">
        <f>IF($A24&lt;=①基本情報と建物情報の入力!$G$20, IF(①基本情報と建物情報の入力!$H46&gt;=2, (FW24*$MS24/2+FZ24*$MT24/2+GC24*$MU24/2+GF24*$MV24/2)*$MM24,"-"),"-")</f>
        <v>-</v>
      </c>
      <c r="OJ24" s="16" t="str">
        <f>IF($A24&lt;=①基本情報と建物情報の入力!$G$20, IF(①基本情報と建物情報の入力!$H46&gt;=3, (FX24*$MS24/2+GA24*$MT24/2+GD24*$MU24/2+GG24*$MV24/2)*$MM24,"-"),"-")</f>
        <v>-</v>
      </c>
      <c r="OK24" s="23" t="str">
        <f>IF($A24&lt;=①基本情報と建物情報の入力!$G$20, IF(①基本情報と建物情報の入力!$H46&gt;=1, (GH24*($MS24+$MX24)/2+GK24*($MT24+$MX24)/2+GN24*($MU24+$MX24)/2+GQ24*($MV24+$MX24)/2)*$MN24,"-"),"-")</f>
        <v>-</v>
      </c>
      <c r="OL24" s="16" t="str">
        <f>IF($A24&lt;=①基本情報と建物情報の入力!$G$20, IF(①基本情報と建物情報の入力!$H46&gt;=2, (GI24*($MS24+$MX24)/2+GL24*($MT24+$MX24)/2+GO24*($MU24+$MX24)/2+GR24*($MV24+$MX24)/2)*$MN24,"-"),"-")</f>
        <v>-</v>
      </c>
      <c r="OM24" s="24" t="str">
        <f>IF($A24&lt;=①基本情報と建物情報の入力!$G$20, IF(①基本情報と建物情報の入力!$H46&gt;=3, (GJ24*($MS24+$MX24)/2+GM24*($MT24+$MX24)/2+GP24*($MU24+$MX24)/2+GS24*($MV24+$MX24)/2)*$MN24,"-"),"-")</f>
        <v>-</v>
      </c>
      <c r="ON24" s="23" t="str">
        <f>IF($A24&lt;=①基本情報と建物情報の入力!$G$20, IF(①基本情報と建物情報の入力!$H46&gt;=1, (GT24+GW24)*($MS24+$MX24)/2*$MO24/2,"-"),"-")</f>
        <v>-</v>
      </c>
      <c r="OO24" s="16" t="str">
        <f>IF($A24&lt;=①基本情報と建物情報の入力!$G$20, IF(①基本情報と建物情報の入力!$H46&gt;=2, (GU24+GX24)*($MS24+$MX24)/2*$MO24/2,"-"),"-")</f>
        <v>-</v>
      </c>
      <c r="OP24" s="24" t="str">
        <f>IF($A24&lt;=①基本情報と建物情報の入力!$G$20, IF(①基本情報と建物情報の入力!$H46&gt;=3, (GV24+GY24)*($MS24+$MX24)/2*$MO24/2,"-"),"-")</f>
        <v>-</v>
      </c>
      <c r="OQ24" s="23" t="str">
        <f>IF($A24&lt;=①基本情報と建物情報の入力!$G$20, IF(①基本情報と建物情報の入力!$H46&gt;=1, (HL24+HO24)*$MX24*$MQ24/2 + (HR24+HU24)*$MX24*$MQ24,"-"),"-")</f>
        <v>-</v>
      </c>
      <c r="OR24" s="16" t="str">
        <f>IF($A24&lt;=①基本情報と建物情報の入力!$G$20, IF(①基本情報と建物情報の入力!$H46&gt;=2, (HM24+HP24)*$MX24*$MQ24/2 + (HS24+HV24)*$MX24*$MQ24,"-"),"-")</f>
        <v>-</v>
      </c>
      <c r="OS24" s="24" t="str">
        <f>IF($A24&lt;=①基本情報と建物情報の入力!$G$20, IF(①基本情報と建物情報の入力!$H46&gt;=3, (HN24+HQ24)*$MX24*$MQ24/2 + (HT24+HW24)*$MX24*$MQ24,"-"),"-")</f>
        <v>-</v>
      </c>
      <c r="OT24" s="16" t="str">
        <f>IF($A24&lt;=①基本情報と建物情報の入力!$G$20, IF(①基本情報と建物情報の入力!$H46&gt;=1, SUM(MZ24,NC24,NF24,NI24,NL24)+SUM(NP24,NS24,NV24,NY24,OB24,OE24,OH24,OK24,ON24,OQ24), "-"), "-")</f>
        <v>-</v>
      </c>
      <c r="OU24" s="16" t="str">
        <f>IF($A24&lt;=①基本情報と建物情報の入力!$G$20, IF(①基本情報と建物情報の入力!$H46&gt;=2, SUM(NA24,ND24,NG24,NJ24,NM24)+SUM(NQ24,NT24,NW24,NZ24,OC24,OF24,OI24,OL24,OO24,OR24), "-"), "-")</f>
        <v>-</v>
      </c>
      <c r="OV24" s="16" t="str">
        <f>IF($A24&lt;=①基本情報と建物情報の入力!$G$20, IF(①基本情報と建物情報の入力!$H46&gt;=3, SUM(NB24,NE24,NH24,NK24,NN24)+SUM(NR24,NU24,NX24,OA24,OD24,OG24,OJ24,OM24,OP24,OS24), "-"), "-")</f>
        <v>-</v>
      </c>
      <c r="OW24" s="84" t="str">
        <f>IF($A24&lt;=①基本情報と建物情報の入力!$G$20, IF(①基本情報と建物情報の入力!$H46&gt;=1, ROUNDUP(OT24/HY24*100, 1),"-"),"-")</f>
        <v>-</v>
      </c>
      <c r="OX24" s="85" t="str">
        <f>IF($A24&lt;=①基本情報と建物情報の入力!$G$20, IF(①基本情報と建物情報の入力!$H46&gt;=2, ROUNDUP(OU24/HZ24*100, 1),"-"),"-")</f>
        <v>-</v>
      </c>
      <c r="OY24" s="85" t="str">
        <f>IF($A24&lt;=①基本情報と建物情報の入力!$G$20, IF(①基本情報と建物情報の入力!$H46&gt;=3, ROUNDUP(OV24/IA24*100, 1),"-"),"-")</f>
        <v>-</v>
      </c>
      <c r="OZ24" s="69"/>
      <c r="PA24" s="223" t="str">
        <f>IF($A24&lt;=①基本情報と建物情報の入力!$G$20, 0.93,"-")</f>
        <v>-</v>
      </c>
      <c r="PB24" s="224" t="str">
        <f>IF($A24&lt;=①基本情報と建物情報の入力!$G$20, IF(①基本情報と建物情報の入力!$H46&gt;=1, ①基本情報と建物情報の入力!$H$69,"-"),"-")</f>
        <v>-</v>
      </c>
      <c r="PC24" s="219" t="str">
        <f>IF($A24&lt;=①基本情報と建物情報の入力!$G$20, 0.034*1*IC24, "-")</f>
        <v>-</v>
      </c>
      <c r="PD24" s="219" t="str">
        <f>IF($A24&lt;=①基本情報と建物情報の入力!$G$20, 0.034*1*IH24, "-")</f>
        <v>-</v>
      </c>
      <c r="PE24" s="219" t="str">
        <f>IF($A24&lt;=①基本情報と建物情報の入力!$G$20, IF(①基本情報と建物情報の入力!$H46&gt;=1, $PA24*$PB24,"-"),"-")</f>
        <v>-</v>
      </c>
      <c r="PF24" s="219" t="str">
        <f>IF($A24&lt;=①基本情報と建物情報の入力!$G$20, IF(①基本情報と建物情報の入力!$H46&gt;=1, $PA24*$PB24,"-"),"-")</f>
        <v>-</v>
      </c>
      <c r="PG24" s="219" t="str">
        <f>IF($A24&lt;=①基本情報と建物情報の入力!$G$20, IF(①基本情報と建物情報の入力!$H46&gt;=1, $PA24*$PB24,"-"),"-")</f>
        <v>-</v>
      </c>
      <c r="PH24" s="219" t="str">
        <f>IF($A24&lt;=①基本情報と建物情報の入力!$G$20, IF(①基本情報と建物情報の入力!$H46&gt;=1, $PA24*$PB24,"-"),"-")</f>
        <v>-</v>
      </c>
      <c r="PI24" s="219" t="str">
        <f>IF($A24&lt;=①基本情報と建物情報の入力!$G$20, 0.034*1*IK24, "-")</f>
        <v>-</v>
      </c>
      <c r="PJ24" s="219" t="str">
        <f>IF($A24&lt;=①基本情報と建物情報の入力!$G$20, 0.034*1*IE24, "-")</f>
        <v>-</v>
      </c>
      <c r="PK24" s="69"/>
      <c r="PL24" s="219" t="str">
        <f>IF($A24&lt;=①基本情報と建物情報の入力!$G$20, 0.034*1*IM24, "-")</f>
        <v>-</v>
      </c>
      <c r="PM24" s="219" t="str">
        <f>IF($A24&lt;=①基本情報と建物情報の入力!$G$20, 0.034*1*IN24, "-")</f>
        <v>-</v>
      </c>
      <c r="PN24" s="219" t="str">
        <f>IF($A24&lt;=①基本情報と建物情報の入力!$G$20, 0.034*1*IO24, "-")</f>
        <v>-</v>
      </c>
      <c r="PO24" s="219" t="str">
        <f>IF($A24&lt;=①基本情報と建物情報の入力!$G$20, 0.034*1*IP24, "-")</f>
        <v>-</v>
      </c>
      <c r="PP24" s="219" t="str">
        <f>IF($A24&lt;=①基本情報と建物情報の入力!$G$20, 0.034*1*IQ24, "-")</f>
        <v>-</v>
      </c>
      <c r="PQ24" s="219" t="str">
        <f>IF($A24&lt;=①基本情報と建物情報の入力!$G$20, 0.034*1*IR24, "-")</f>
        <v>-</v>
      </c>
      <c r="PR24" s="219" t="str">
        <f>IF($A24&lt;=①基本情報と建物情報の入力!$G$20, 0.034*1*IS24, "-")</f>
        <v>-</v>
      </c>
      <c r="PS24" s="219" t="str">
        <f>IF($A24&lt;=①基本情報と建物情報の入力!$G$20, 0.034*1*IT24, "-")</f>
        <v>-</v>
      </c>
      <c r="PT24" s="219" t="str">
        <f>IF($A24&lt;=①基本情報と建物情報の入力!$G$20, 0.034*1*IU24, "-")</f>
        <v>-</v>
      </c>
      <c r="PU24" s="219" t="str">
        <f>IF($A24&lt;=①基本情報と建物情報の入力!$G$20, 0.034*1*IV24, "-")</f>
        <v>-</v>
      </c>
      <c r="PV24" s="219" t="str">
        <f>IF($A24&lt;=①基本情報と建物情報の入力!$G$20, 0.034*1*IW24, "-")</f>
        <v>-</v>
      </c>
      <c r="PW24" s="69"/>
      <c r="PX24" s="72" t="str">
        <f>IF($A24&lt;=①基本情報と建物情報の入力!$G$20, INDEX(方位係数!$B$21:$I$30, MATCH(PX$4, 方位係数!$A$21:$A$30,0), MATCH(①基本情報と建物情報の入力!$G$13, 方位係数!$B$20:$I$20,0)),"-")</f>
        <v>-</v>
      </c>
      <c r="PY24" s="71" t="str">
        <f>IF($A24&lt;=①基本情報と建物情報の入力!$G$20, INDEX(方位係数!$B$21:$I$30, MATCH(PY$4, 方位係数!$A$21:$A$30,0), MATCH(①基本情報と建物情報の入力!$G$13, 方位係数!$B$20:$I$20,0)),"-")</f>
        <v>-</v>
      </c>
      <c r="PZ24" s="71" t="str">
        <f>IF($A24&lt;=①基本情報と建物情報の入力!$G$20, INDEX(方位係数!$B$21:$I$30, MATCH(PZ$4, 方位係数!$A$21:$A$30,0), MATCH(①基本情報と建物情報の入力!$G$13, 方位係数!$B$20:$I$20,0)),"-")</f>
        <v>-</v>
      </c>
      <c r="QA24" s="71" t="str">
        <f>IF($A24&lt;=①基本情報と建物情報の入力!$G$20, INDEX(方位係数!$B$21:$I$30, MATCH(QA$4, 方位係数!$A$21:$A$30,0), MATCH(①基本情報と建物情報の入力!$G$13, 方位係数!$B$20:$I$20,0)),"-")</f>
        <v>-</v>
      </c>
      <c r="QB24" s="71" t="str">
        <f>IF($A24&lt;=①基本情報と建物情報の入力!$G$20, INDEX(方位係数!$B$21:$I$30, MATCH(QB$4, 方位係数!$A$21:$A$30,0), MATCH(①基本情報と建物情報の入力!$G$13, 方位係数!$B$20:$I$20,0)),"-")</f>
        <v>-</v>
      </c>
      <c r="QC24" s="71" t="str">
        <f>IF($A24&lt;=①基本情報と建物情報の入力!$G$20, INDEX(方位係数!$B$21:$I$30, MATCH(QC$4, 方位係数!$A$21:$A$30,0), MATCH(①基本情報と建物情報の入力!$G$13, 方位係数!$B$20:$I$20,0)),"-")</f>
        <v>-</v>
      </c>
      <c r="QD24" s="69"/>
      <c r="QE24" s="223" t="str">
        <f>IF($A24&lt;=①基本情報と建物情報の入力!$G$20, IF(①基本情報と建物情報の入力!$H46&gt;=1, W24*$QB24*$PC24,"-"),"-")</f>
        <v>-</v>
      </c>
      <c r="QF24" s="219" t="str">
        <f>IF($A24&lt;=①基本情報と建物情報の入力!$G$20, IF(①基本情報と建物情報の入力!$H46&gt;=2, X24*$QB24*$PC24,"-"),"-")</f>
        <v>-</v>
      </c>
      <c r="QG24" s="219" t="str">
        <f>IF($A24&lt;=①基本情報と建物情報の入力!$G$20, IF(①基本情報と建物情報の入力!$H46&gt;=3, Y24*$QB24*$PC24,"-"),"-")</f>
        <v>-</v>
      </c>
      <c r="QH24" s="223" t="str">
        <f>IF($A24&lt;=①基本情報と建物情報の入力!$G$20, IF(①基本情報と建物情報の入力!$H46&gt;=1, (BB24*$PX24+BE24*$PY24+BH24*$PZ24+BK24*$QA24)*$PD24,"-"),"-")</f>
        <v>-</v>
      </c>
      <c r="QI24" s="219" t="str">
        <f>IF($A24&lt;=①基本情報と建物情報の入力!$G$20, IF(①基本情報と建物情報の入力!$H46&gt;=2, (BC24*$PX24+BF24*$PY24+BI24*$PZ24+BL24*$QA24)*$PD24,"-"),"-")</f>
        <v>-</v>
      </c>
      <c r="QJ24" s="224" t="str">
        <f>IF($A24&lt;=①基本情報と建物情報の入力!$G$20, IF(①基本情報と建物情報の入力!$H46&gt;=3, (BD24*$PX24+BG24*$PY24+BJ24*$PZ24+BM24*$QA24)*$PD24,"-"),"-")</f>
        <v>-</v>
      </c>
      <c r="QK24" s="223" t="str">
        <f>IF($A24&lt;=①基本情報と建物情報の入力!$G$20, IF(①基本情報と建物情報の入力!$H46&gt;=1, AD24*$PX24*$PE24+AG24*$PY24*$PF24+AJ24*$PZ24*$PG24+AM24*$QA24*$PH24,"-"),"-")</f>
        <v>-</v>
      </c>
      <c r="QL24" s="219" t="str">
        <f>IF($A24&lt;=①基本情報と建物情報の入力!$G$20, IF(①基本情報と建物情報の入力!$H46&gt;=2, AE24*$PX24*$PE24+AH24*$PY24*$PF24+AK24*$PZ24*$PG24+AN24*$QA24*$PH24,"-"),"-")</f>
        <v>-</v>
      </c>
      <c r="QM24" s="224" t="str">
        <f>IF($A24&lt;=①基本情報と建物情報の入力!$G$20, IF(①基本情報と建物情報の入力!$H46&gt;=3, AF24*$PX24*$PE24+AI24*$PY24*$PF24+AL24*$PZ24*$PG24+AO24*$QA24*$PH24,"-"),"-")</f>
        <v>-</v>
      </c>
      <c r="QN24" s="223" t="str">
        <f>IF($A24&lt;=①基本情報と建物情報の入力!$G$20, IF(①基本情報と建物情報の入力!$H46&gt;=1, (AP24*PX24+AS24*PY24+AV24*PZ24+AY24*$QA24)*$PI24,"-"),"-")</f>
        <v>-</v>
      </c>
      <c r="QO24" s="219" t="str">
        <f>IF($A24&lt;=①基本情報と建物情報の入力!$G$20, IF(①基本情報と建物情報の入力!$H46&gt;=2, (AQ24*PX24+AT24*PY24+AW24*PZ24+AZ24*$QA24)*$PI24,"-"),"-")</f>
        <v>-</v>
      </c>
      <c r="QP24" s="224" t="str">
        <f>IF($A24&lt;=①基本情報と建物情報の入力!$G$20, IF(①基本情報と建物情報の入力!$H46&gt;=3, (AR24*PX24+AU24*PY24+AX24*PZ24+BA24*$QA24)*$PI24,"-"),"-")</f>
        <v>-</v>
      </c>
      <c r="QQ24" s="223" t="str">
        <f>IF($A24&lt;=①基本情報と建物情報の入力!$G$20, IF(①基本情報と建物情報の入力!$H46&gt;=1, Z24*$QC24*$PJ24,"-"),"-")</f>
        <v>-</v>
      </c>
      <c r="QR24" s="219" t="str">
        <f>IF($A24&lt;=①基本情報と建物情報の入力!$G$20, IF(①基本情報と建物情報の入力!$H46&gt;=2, AA24*$QC24*$PJ24,"-"),"-")</f>
        <v>-</v>
      </c>
      <c r="QS24" s="224" t="str">
        <f>IF($A24&lt;=①基本情報と建物情報の入力!$G$20, IF(①基本情報と建物情報の入力!$H46&gt;=3, AB24*$QC24*$PJ24,"-"),"-")</f>
        <v>-</v>
      </c>
      <c r="QT24" s="69"/>
      <c r="QU24" s="223" t="str">
        <f>IF($A24&lt;=①基本情報と建物情報の入力!$G$20, IF(①基本情報と建物情報の入力!$H46&gt;=1, (CJ24*($QB24+$PX24)/2+CM24*($QB24+$PY24)/2+CP24*($QB24+$PZ24)/2+CS24*($QB24+$QA24)/2)*$PL24,"-"),"-")</f>
        <v>-</v>
      </c>
      <c r="QV24" s="219" t="str">
        <f>IF($A24&lt;=①基本情報と建物情報の入力!$G$20, IF(①基本情報と建物情報の入力!$H46&gt;=2, (CK24*($QB24+$PX24)/2+CN24*($QB24+$PY24)/2+CQ24*($QB24+$PZ24)/2+CT24*($QB24+$QA24)/2)*$PL24,"-"),"-")</f>
        <v>-</v>
      </c>
      <c r="QW24" s="224" t="str">
        <f>IF($A24&lt;=①基本情報と建物情報の入力!$G$20, IF(①基本情報と建物情報の入力!$H46&gt;=3, (CL24*($QB24+$PX24)/2+CO24*($QB24+$PY24)/2+CR24*($QB24+$PZ24)/2+CU24*($QB24+$QA24)/2)*$PL24,"-"),"-")</f>
        <v>-</v>
      </c>
      <c r="QX24" s="223" t="str">
        <f>IF($A24&lt;=①基本情報と建物情報の入力!$G$20, IF(①基本情報と建物情報の入力!$H46&gt;=1, (CV24*($QB24+$PX24)/2+CY24*($QB24+$PX24)/2)*$PM24/2,"-"),"-")</f>
        <v>-</v>
      </c>
      <c r="QY24" s="219" t="str">
        <f>IF($A24&lt;=①基本情報と建物情報の入力!$G$20, IF(①基本情報と建物情報の入力!$H46&gt;=2, (CW24*($QB24+$PX24)/2+CZ24*($QB24+$PX24)/2)*$PM24/2,"-"),"-")</f>
        <v>-</v>
      </c>
      <c r="QZ24" s="224" t="str">
        <f>IF($A24&lt;=①基本情報と建物情報の入力!$G$20, IF(①基本情報と建物情報の入力!$H46&gt;=3, (CX24*($QB24+$PX24)/2+DA24*($QB24+$PX24)/2)*$PM24/2,"-"),"-")</f>
        <v>-</v>
      </c>
      <c r="RA24" s="223" t="str">
        <f>IF($A24&lt;=①基本情報と建物情報の入力!$G$20, IF(①基本情報と建物情報の入力!$H46&gt;=1, (DB24+DE24)*$QB24*$PN24/2 + (DH24+DK24)*$QB24*$PN24,"-"),"-")</f>
        <v>-</v>
      </c>
      <c r="RB24" s="219" t="str">
        <f>IF($A24&lt;=①基本情報と建物情報の入力!$G$20, IF(①基本情報と建物情報の入力!$H46&gt;=2, (DC24+DF24)*$QB24*$PN24/2 + (DI24+DL24)*$QB24*$PN24,"-"),"-")</f>
        <v>-</v>
      </c>
      <c r="RC24" s="224" t="str">
        <f>IF($A24&lt;=①基本情報と建物情報の入力!$G$20, IF(①基本情報と建物情報の入力!$H46&gt;=3, (DD24+DG24)*$QB24*$PN24/2 + (DJ24+DM24)*$QB24*$PN24,"-"),"-")</f>
        <v>-</v>
      </c>
      <c r="RD24" s="223" t="str">
        <f>IF($A24&lt;=①基本情報と建物情報の入力!$G$20, IF(①基本情報と建物情報の入力!$H46&gt;=1, (DN24*($PX24+$PY24)/2 +DW24*($QA24+$PX24)/2 + DQ24*($PY24+$PZ24)/2 + DT24*($PZ24+$QA24)/2)*$PO24,"-"),"-")</f>
        <v>-</v>
      </c>
      <c r="RE24" s="219" t="str">
        <f>IF($A24&lt;=①基本情報と建物情報の入力!$G$20, IF(①基本情報と建物情報の入力!$H46&gt;=2, (DO24*($PX24+$PY24)/2 +DX24*($QA24+$PX24)/2 + DR24*($PY24+$PZ24)/2 + DU24*($PZ24+$QA24)/2)*$PO24,"-"),"-")</f>
        <v>-</v>
      </c>
      <c r="RF24" s="224" t="str">
        <f>IF($A24&lt;=①基本情報と建物情報の入力!$G$20, IF(①基本情報と建物情報の入力!$H46&gt;=3, (DP24*($PX24+$PY24)/2 +DY24*($QA24+$PX24)/2 + DS24*($PY24+$PZ24)/2 + DV24*($PZ24+$QA24)/2)*$PO24,"-"),"-")</f>
        <v>-</v>
      </c>
      <c r="RG24" s="223" t="str">
        <f>IF($A24&lt;=①基本情報と建物情報の入力!$G$20, IF(①基本情報と建物情報の入力!$H46&gt;=1, ((DZ24+EC24)*$PX24+(EF24+EI24)*$PZ24)*$PP24/2 + (EL24*$PX24+EO24*$PY24+ER24*$PZ24+EU24*$QA24)*$PP24,"-"),"-")</f>
        <v>-</v>
      </c>
      <c r="RH24" s="219" t="str">
        <f>IF($A24&lt;=①基本情報と建物情報の入力!$G$20, IF(①基本情報と建物情報の入力!$H46&gt;=2, ((EA24+ED24)*$PX24+(EG24+EJ24)*$PZ24)*$PP24/2 + (EM24*$PX24+EP24*$PY24+ES24*$PZ24+EV24*$QA24)*$PP24,"-"),"-")</f>
        <v>-</v>
      </c>
      <c r="RI24" s="224" t="str">
        <f>IF($A24&lt;=①基本情報と建物情報の入力!$G$20, IF(①基本情報と建物情報の入力!$H46&gt;=3, ((EB24+EE24)*$PX24+(EH24+EK24)*$PZ24)*$PP24/2 + (EN24*$PX24+EQ24*$PY24+ET24*$PZ24+EW24*$QA24)*$PP24,"-"),"-")</f>
        <v>-</v>
      </c>
      <c r="RJ24" s="223" t="str">
        <f>IF($A24&lt;=①基本情報と建物情報の入力!$G$20, IF(①基本情報と建物情報の入力!$H46&gt;=1, ((EX24+FA24)*$PX24+(FD24+FG24)*$PY24+ (FJ24+FM24)*$PZ24 +(FP24+FS24)*$QA24)*$PQ24/2,"-"),"-")</f>
        <v>-</v>
      </c>
      <c r="RK24" s="219" t="str">
        <f>IF($A24&lt;=①基本情報と建物情報の入力!$G$20, IF(①基本情報と建物情報の入力!$H46&gt;=2, ((EY24+FB24)*$PX24+(FE24+FH24)*$PY24+ (FK24+FN24)*$PZ24 +(FQ24+FT24)*$QA24)*$PQ24/2,"-"),"-")</f>
        <v>-</v>
      </c>
      <c r="RL24" s="224" t="str">
        <f>IF($A24&lt;=①基本情報と建物情報の入力!$G$20, IF(①基本情報と建物情報の入力!$H46&gt;=3, ((EZ24+FC24)*$PX24+(FF24+FI24)*$PY24+ (FL24+FO24)*$PZ24 +(FR24+FU24)*$QA24)*$PQ24/2,"-"),"-")</f>
        <v>-</v>
      </c>
      <c r="RM24" s="223" t="str">
        <f>IF($A24&lt;=①基本情報と建物情報の入力!$G$20, IF(①基本情報と建物情報の入力!$H46&gt;=1, (FV24*$PX24/2+FY24*$PY24/2+GB24*$PZ24/2+GE24*$QA24/2)*$PR24,"-"),"-")</f>
        <v>-</v>
      </c>
      <c r="RN24" s="219" t="str">
        <f>IF($A24&lt;=①基本情報と建物情報の入力!$G$20, IF(①基本情報と建物情報の入力!$H46&gt;=2, (FW24*$PX24/2+FZ24*$PY24/2+GC24*$PZ24/2+GF24*$QA24/2)*$PR24,"-"),"-")</f>
        <v>-</v>
      </c>
      <c r="RO24" s="224" t="str">
        <f>IF($A24&lt;=①基本情報と建物情報の入力!$G$20, IF(①基本情報と建物情報の入力!$H46&gt;=3, (FX24*$PX24/2+GA24*$PY24/2+GD24*$PZ24/2+GG24*$QA24/2)*$PR24,"-"),"-")</f>
        <v>-</v>
      </c>
      <c r="RP24" s="223" t="str">
        <f>IF($A24&lt;=①基本情報と建物情報の入力!$G$20, IF(①基本情報と建物情報の入力!$H46&gt;=1, (GH24*($PX24+$QC24)/2+GK24*($PY24+$QC24)/2+GN24*($PZ24+$QC24)/2+GQ24*($QA24+$QC24)/2)*$PS24,"-"),"-")</f>
        <v>-</v>
      </c>
      <c r="RQ24" s="219" t="str">
        <f>IF($A24&lt;=①基本情報と建物情報の入力!$G$20, IF(①基本情報と建物情報の入力!$H46&gt;=2, (GI24*($PX24+$QC24)/2+GL24*($PY24+$QC24)/2+GO24*($PZ24+$QC24)/2+GR24*($QA24+$QC24)/2)*$PS24,"-"),"-")</f>
        <v>-</v>
      </c>
      <c r="RR24" s="224" t="str">
        <f>IF($A24&lt;=①基本情報と建物情報の入力!$G$20, IF(①基本情報と建物情報の入力!$H46&gt;=3, (GJ24*($PX24+$QC24)/2+GM24*($PY24+$QC24)/2+GP24*($PZ24+$QC24)/2+GS24*($QA24+$QC24)/2)*$PS24,"-"),"-")</f>
        <v>-</v>
      </c>
      <c r="RS24" s="223" t="str">
        <f>IF($A24&lt;=①基本情報と建物情報の入力!$G$20, IF(①基本情報と建物情報の入力!$H46&gt;=1, (GT24+GW24)*($PX24+$QC24)/2*$PT24/2,"-"),"-")</f>
        <v>-</v>
      </c>
      <c r="RT24" s="219" t="str">
        <f>IF($A24&lt;=①基本情報と建物情報の入力!$G$20, IF(①基本情報と建物情報の入力!$H46&gt;=2, (GU24+GX24)*($PX24+$QC24)/2*$PT24/2,"-"),"-")</f>
        <v>-</v>
      </c>
      <c r="RU24" s="224" t="str">
        <f>IF($A24&lt;=①基本情報と建物情報の入力!$G$20, IF(①基本情報と建物情報の入力!$H46&gt;=3, (GV24+GY24)*($PX24+$QC24)/2*$PT24/2,"-"),"-")</f>
        <v>-</v>
      </c>
      <c r="RV24" s="223" t="str">
        <f>IF($A24&lt;=①基本情報と建物情報の入力!$G$20, IF(①基本情報と建物情報の入力!$H46&gt;=1, (HL24+HO24)*$QC24*$PV24/2 + (HR24+HU24)*$QC24*$PV24,"-"),"-")</f>
        <v>-</v>
      </c>
      <c r="RW24" s="219" t="str">
        <f>IF($A24&lt;=①基本情報と建物情報の入力!$G$20, IF(①基本情報と建物情報の入力!$H46&gt;=2, (HM24+HP24)*$QC24*$PV24/2 + (HS24+HV24)*$QC24*$PV24,"-"),"-")</f>
        <v>-</v>
      </c>
      <c r="RX24" s="224" t="str">
        <f>IF($A24&lt;=①基本情報と建物情報の入力!$G$20, IF(①基本情報と建物情報の入力!$H46&gt;=3, (HN24+HQ24)*$QC24*$PV24/2 + (HT24+HW24)*$QC24*$PV24,"-"),"-")</f>
        <v>-</v>
      </c>
      <c r="RY24" s="16" t="str">
        <f>IF($A24&lt;=①基本情報と建物情報の入力!$G$20, IF(①基本情報と建物情報の入力!$H46&gt;=1, SUM(QE24,QH24,QK24,QN24,QQ24)+SUM(QU24,QX24,RA24,RD24,RG24,RJ24,RM24,RP24,RS24,RV24), "-"), "-")</f>
        <v>-</v>
      </c>
      <c r="RZ24" s="16" t="str">
        <f>IF($A24&lt;=①基本情報と建物情報の入力!$G$20, IF(①基本情報と建物情報の入力!$H46&gt;=2, SUM(QF24,QI24,QL24,QO24,QR24)+SUM(QV24,QY24,RB24,RE24,RH24,RK24,RN24,RQ24,RT24,RW24), "-"), "-")</f>
        <v>-</v>
      </c>
      <c r="SA24" s="16" t="str">
        <f>IF($A24&lt;=①基本情報と建物情報の入力!$G$20, IF(①基本情報と建物情報の入力!$H46&gt;=3, SUM(QG24,QJ24,QM24,QP24,QS24)+SUM(QW24,QZ24,RC24,RF24,RI24,RL24,RO24,RR24,RU24,RX24), "-"), "-")</f>
        <v>-</v>
      </c>
      <c r="SB24" s="84" t="str">
        <f>IF($A24&lt;=①基本情報と建物情報の入力!$G$20, IF(①基本情報と建物情報の入力!$H46&gt;=1, ROUNDUP(RY24/HY24*100,1),"-"),"-")</f>
        <v>-</v>
      </c>
      <c r="SC24" s="85" t="str">
        <f>IF($A24&lt;=①基本情報と建物情報の入力!$G$20, IF(①基本情報と建物情報の入力!$H46&gt;=2,ROUNDUP(RZ24/HZ24*100,1),"-"),"-")</f>
        <v>-</v>
      </c>
      <c r="SD24" s="86" t="str">
        <f>IF($A24&lt;=①基本情報と建物情報の入力!$G$20, IF(①基本情報と建物情報の入力!$H46&gt;=3, ROUNDUP(SA24/IA24*100,1),"-"),"-")</f>
        <v>-</v>
      </c>
      <c r="SE24" s="69"/>
      <c r="SF24" s="129" t="str">
        <f>IF($A24&lt;=①基本情報と建物情報の入力!$G$20, IF(①基本情報と建物情報の入力!$H46&gt;=1, 1,"-"), "-")</f>
        <v>-</v>
      </c>
      <c r="SG24" s="130" t="str">
        <f>IF($A24&lt;=①基本情報と建物情報の入力!$G$20, IF(①基本情報と建物情報の入力!$H46&gt;=2, 1,"-"), "-")</f>
        <v>-</v>
      </c>
      <c r="SH24" s="131" t="str">
        <f>IF($A24&lt;=①基本情報と建物情報の入力!$G$20, IF(①基本情報と建物情報の入力!$H46&gt;=3, ①基本情報と建物情報の入力!$H46-2,"-"), "-")</f>
        <v>-</v>
      </c>
      <c r="SI24" s="23" t="str">
        <f>IF($A24&lt;=①基本情報と建物情報の入力!$G$20, IF(①基本情報と建物情報の入力!$H46&gt;=1, HY24*SF24, "-"),"-")</f>
        <v>-</v>
      </c>
      <c r="SJ24" s="16" t="str">
        <f>IF($A24&lt;=①基本情報と建物情報の入力!$G$20, IF(①基本情報と建物情報の入力!$H46&gt;=2, HZ24*SG24, "-"),"-")</f>
        <v>-</v>
      </c>
      <c r="SK24" s="24" t="str">
        <f>IF($A24&lt;=①基本情報と建物情報の入力!$G$20, IF(①基本情報と建物情報の入力!$H46&gt;=3, IA24*SH24, "-"),"-")</f>
        <v>-</v>
      </c>
      <c r="SL24" s="23" t="str">
        <f>IF($A24&lt;=①基本情報と建物情報の入力!$G$20, IF(①基本情報と建物情報の入力!$H46&gt;=1,  LN24*SF24, "-"),"-")</f>
        <v>-</v>
      </c>
      <c r="SM24" s="16" t="str">
        <f>IF($A24&lt;=①基本情報と建物情報の入力!$G$20, IF(①基本情報と建物情報の入力!$H46&gt;=2,  LO24*SG24, "-"),"-")</f>
        <v>-</v>
      </c>
      <c r="SN24" s="24" t="str">
        <f>IF($A24&lt;=①基本情報と建物情報の入力!$G$20, IF(①基本情報と建物情報の入力!$H46&gt;=3,  LP24*SH24, "-"),"-")</f>
        <v>-</v>
      </c>
      <c r="SO24" s="23" t="str">
        <f>IF($A24&lt;=①基本情報と建物情報の入力!$G$20, IF(①基本情報と建物情報の入力!$H46&gt;=1,  RY24*SF24, "-"),"-")</f>
        <v>-</v>
      </c>
      <c r="SP24" s="16" t="str">
        <f>IF($A24&lt;=①基本情報と建物情報の入力!$G$20, IF(①基本情報と建物情報の入力!$H46&gt;=2,  RZ24*SG24, "-"),"-")</f>
        <v>-</v>
      </c>
      <c r="SQ24" s="24" t="str">
        <f>IF($A24&lt;=①基本情報と建物情報の入力!$G$20, IF(①基本情報と建物情報の入力!$H46&gt;=3,  SA24*SH24, "-"),"-")</f>
        <v>-</v>
      </c>
      <c r="SR24" s="76"/>
      <c r="SS24" s="76"/>
      <c r="ST24" s="69"/>
      <c r="SU24" s="129" t="str">
        <f>IF($A24&lt;=①基本情報と建物情報の入力!$G$20,IF(①基本情報と建物情報の入力!$H46&gt;=1,③一次エネルギー消費量の計算結果!E66-③一次エネルギー消費量の計算結果!F66,"-"),"-")</f>
        <v>-</v>
      </c>
      <c r="SV24" s="130" t="str">
        <f>IF($A24&lt;=①基本情報と建物情報の入力!$G$20,IF(①基本情報と建物情報の入力!$H46&gt;=2,③一次エネルギー消費量の計算結果!E67-③一次エネルギー消費量の計算結果!F67,"-"),"-")</f>
        <v>-</v>
      </c>
      <c r="SW24" s="131" t="str">
        <f>IF($A24&lt;=①基本情報と建物情報の入力!$G$20,IF(①基本情報と建物情報の入力!$H46&gt;=3,③一次エネルギー消費量の計算結果!E68-③一次エネルギー消費量の計算結果!F68,"-"),"-")</f>
        <v>-</v>
      </c>
      <c r="SX24" s="129" t="str">
        <f>IF($A24&lt;=①基本情報と建物情報の入力!$G$20,IF(①基本情報と建物情報の入力!$H46&gt;=1,③一次エネルギー消費量の計算結果!G66-③一次エネルギー消費量の計算結果!H66,"-"),"-")</f>
        <v>-</v>
      </c>
      <c r="SY24" s="130" t="str">
        <f>IF($A24&lt;=①基本情報と建物情報の入力!$G$20,IF(①基本情報と建物情報の入力!$H46&gt;=2,③一次エネルギー消費量の計算結果!G67-③一次エネルギー消費量の計算結果!H67,"-"),"-")</f>
        <v>-</v>
      </c>
      <c r="SZ24" s="131" t="str">
        <f>IF($A24&lt;=①基本情報と建物情報の入力!$G$20,IF(①基本情報と建物情報の入力!$H46&gt;=3,③一次エネルギー消費量の計算結果!G68-③一次エネルギー消費量の計算結果!H68,"-"),"-")</f>
        <v>-</v>
      </c>
      <c r="TA24" s="129" t="str">
        <f>IF($A24&lt;=①基本情報と建物情報の入力!$G$20, IF(①基本情報と建物情報の入力!$H46&gt;=1,SU24*SF24,"-"), "-")</f>
        <v>-</v>
      </c>
      <c r="TB24" s="130" t="str">
        <f>IF($A24&lt;=①基本情報と建物情報の入力!$G$20, IF(①基本情報と建物情報の入力!$H46&gt;=2,SV24*SG24,"-"), "-")</f>
        <v>-</v>
      </c>
      <c r="TC24" s="131" t="str">
        <f>IF($A24&lt;=①基本情報と建物情報の入力!$G$20, IF(①基本情報と建物情報の入力!$H46&gt;=3,SW24*SH24,"-"), "-")</f>
        <v>-</v>
      </c>
      <c r="TD24" s="129" t="str">
        <f>IF($A24&lt;=①基本情報と建物情報の入力!$G$20, IF(①基本情報と建物情報の入力!$H46&gt;=1,SX24*SF24,"-"), "-")</f>
        <v>-</v>
      </c>
      <c r="TE24" s="130" t="str">
        <f>IF($A24&lt;=①基本情報と建物情報の入力!$G$20, IF(①基本情報と建物情報の入力!$H46&gt;=2,SY24*SG24,"-"), "-")</f>
        <v>-</v>
      </c>
      <c r="TF24" s="130" t="str">
        <f>IF($A24&lt;=①基本情報と建物情報の入力!$G$20, IF(①基本情報と建物情報の入力!$H46&gt;=3,SZ24*SH24,"-"), "-")</f>
        <v>-</v>
      </c>
      <c r="TG24" s="76"/>
      <c r="TH24" s="76"/>
    </row>
    <row r="25" spans="1:528" s="16" customFormat="1" x14ac:dyDescent="0.45">
      <c r="A25" s="17">
        <f t="shared" si="0"/>
        <v>19</v>
      </c>
      <c r="B25" s="93" t="s">
        <v>65</v>
      </c>
      <c r="C25" s="16" t="str">
        <f>IF(A25&lt;=①基本情報と建物情報の入力!$G$20, ①基本情報と建物情報の入力!$G$19/①基本情報と建物情報の入力!$G$20, "-")</f>
        <v>-</v>
      </c>
      <c r="D25" s="16" t="str">
        <f>IF(A25&lt;=①基本情報と建物情報の入力!$G$20, IF(①基本情報と建物情報の入力!H47&gt;=1, (①基本情報と建物情報の入力!$D47+SQRT(①基本情報と建物情報の入力!$D47^2-16*①基本情報と建物情報の入力!$C47))/4, "-"), "-")</f>
        <v>-</v>
      </c>
      <c r="E25" s="16" t="str">
        <f>IF(A25&lt;=①基本情報と建物情報の入力!$G$20, IF(①基本情報と建物情報の入力!H47&gt;=1, (①基本情報と建物情報の入力!$D47-SQRT(①基本情報と建物情報の入力!$D47^2-16*①基本情報と建物情報の入力!$C47))/4, "-"), "-")</f>
        <v>-</v>
      </c>
      <c r="F25" s="16" t="str">
        <f>IF(A25&lt;=①基本情報と建物情報の入力!$G$20, IF(①基本情報と建物情報の入力!H47&gt;=1, IF(A25=①基本情報と建物情報の入力!$G$20, ①基本情報と建物情報の入力!$C47, ①基本情報と建物情報の入力!G47), "-"), "-")</f>
        <v>-</v>
      </c>
      <c r="G25" s="16" t="str">
        <f>IF(A25&lt;=①基本情報と建物情報の入力!$G$20, IF(①基本情報と建物情報の入力!H47&gt;=1, IF(A25=1, 0, ①基本情報と建物情報の入力!F47), "-"), "-")</f>
        <v>-</v>
      </c>
      <c r="H25" s="16" t="str">
        <f>IF(A25&lt;=①基本情報と建物情報の入力!$G$20, IF(①基本情報と建物情報の入力!H47&gt;=1, IF(A25=1, 0, ①基本情報と建物情報の入力!C47-G25), "-"), "-")</f>
        <v>-</v>
      </c>
      <c r="I25" s="16" t="str">
        <f>IF(A25&lt;=①基本情報と建物情報の入力!$G$20, IF(①基本情報と建物情報の入力!H47&gt;=1, IF(A25=1, ①基本情報と建物情報の入力!C47, 0), "-"), "-")</f>
        <v>-</v>
      </c>
      <c r="J25" s="23" t="str">
        <f>IF(A25&lt;=①基本情報と建物情報の入力!$G$20,IF(①基本情報と建物情報の入力!H47&gt;=1, ①基本情報と建物情報の入力!$E47*(1-(0.24/①基本情報と建物情報の入力!$H47))*0.64,"-"), "-")</f>
        <v>-</v>
      </c>
      <c r="K25" s="16" t="str">
        <f>IF(A25&lt;=①基本情報と建物情報の入力!$G$20,IF(①基本情報と建物情報の入力!H47&gt;=1,①基本情報と建物情報の入力!$E47*0.12/①基本情報と建物情報の入力!$H47,"-"), "-")</f>
        <v>-</v>
      </c>
      <c r="L25" s="16" t="str">
        <f>IF(A25&lt;=①基本情報と建物情報の入力!$G$20,IF(①基本情報と建物情報の入力!H47&gt;=1,①基本情報と建物情報の入力!$E47*(1-(0.24/①基本情報と建物情報の入力!$H47))*0.36,"-"), "-")</f>
        <v>-</v>
      </c>
      <c r="M25" s="24" t="str">
        <f>IF(A25&lt;=①基本情報と建物情報の入力!$G$20,IF(①基本情報と建物情報の入力!H47&gt;=1,①基本情報と建物情報の入力!$E47*0.12/①基本情報と建物情報の入力!$H47,"-"), "-")</f>
        <v>-</v>
      </c>
      <c r="N25" s="23" t="str">
        <f>IF(A25&lt;=①基本情報と建物情報の入力!$G$20, IF(①基本情報と建物情報の入力!H47&gt;=1,①基本情報と建物情報の入力!C47/①基本情報と建物情報の入力!H47, "-"), "-")</f>
        <v>-</v>
      </c>
      <c r="O25" s="16" t="str">
        <f>IF(A25&lt;=①基本情報と建物情報の入力!$G$20, IF(①基本情報と建物情報の入力!H47&gt;=2, ①基本情報と建物情報の入力!C47/①基本情報と建物情報の入力!H47, "-"),"-")</f>
        <v>-</v>
      </c>
      <c r="P25" s="24" t="str">
        <f>IF(A25&lt;=①基本情報と建物情報の入力!$G$20, IF(①基本情報と建物情報の入力!H47&gt;=3, ①基本情報と建物情報の入力!C47/①基本情報と建物情報の入力!H47, "-"),"-")</f>
        <v>-</v>
      </c>
      <c r="Q25" s="23" t="str">
        <f>IF($A25&lt;=①基本情報と建物情報の入力!$G$20, IF(①基本情報と建物情報の入力!$H47&gt;=1, IF(①基本情報と建物情報の入力!$I47="有り", N25*室面積の比率!$B$4, N25*室面積の比率!$B$5),"-"), "-")</f>
        <v>-</v>
      </c>
      <c r="R25" s="16" t="str">
        <f>IF($A25&lt;=①基本情報と建物情報の入力!$G$20, IF(①基本情報と建物情報の入力!$H47&gt;=2, IF(①基本情報と建物情報の入力!$I47="有り", O25*室面積の比率!$B$4, O25*室面積の比率!$B$5),"-"), "-")</f>
        <v>-</v>
      </c>
      <c r="S25" s="24" t="str">
        <f>IF($A25&lt;=①基本情報と建物情報の入力!$G$20, IF(①基本情報と建物情報の入力!$H47&gt;=3, IF(①基本情報と建物情報の入力!$I47="有り", P25*室面積の比率!$B$4, P25*室面積の比率!$B$5),"-"), "-")</f>
        <v>-</v>
      </c>
      <c r="T25" s="23" t="str">
        <f>IF($A25&lt;=①基本情報と建物情報の入力!$G$20, IF(①基本情報と建物情報の入力!$H47&gt;=1, IF(①基本情報と建物情報の入力!$I47="有り", N25*室面積の比率!$C$4, 0),"-"), "-")</f>
        <v>-</v>
      </c>
      <c r="U25" s="16" t="str">
        <f>IF($A25&lt;=①基本情報と建物情報の入力!$G$20, IF(①基本情報と建物情報の入力!$H47&gt;=2, IF(①基本情報と建物情報の入力!$I47="有り", O25*室面積の比率!$C$4, 0),"-"), "-")</f>
        <v>-</v>
      </c>
      <c r="V25" s="24" t="str">
        <f>IF($A25&lt;=①基本情報と建物情報の入力!$G$20, IF(①基本情報と建物情報の入力!$H47&gt;=3, IF(①基本情報と建物情報の入力!$I47="有り", P25*室面積の比率!$C$4, 0),"-"), "-")</f>
        <v>-</v>
      </c>
      <c r="W25" s="23" t="str">
        <f>IF(A25&lt;=①基本情報と建物情報の入力!$G$20, IF(①基本情報と建物情報の入力!H47&gt;=1, F25/①基本情報と建物情報の入力!H47, "-"),"-")</f>
        <v>-</v>
      </c>
      <c r="X25" s="16" t="str">
        <f>IF(A25&lt;=①基本情報と建物情報の入力!$G$20, IF(①基本情報と建物情報の入力!H47&gt;=2, F25/①基本情報と建物情報の入力!H47, "-"),"-")</f>
        <v>-</v>
      </c>
      <c r="Y25" s="24" t="str">
        <f>IF(A25&lt;=①基本情報と建物情報の入力!$G$20, IF(①基本情報と建物情報の入力!H47&gt;=3, F25/①基本情報と建物情報の入力!H47, "-"),"-")</f>
        <v>-</v>
      </c>
      <c r="Z25" s="23" t="str">
        <f>IF(A25&lt;=①基本情報と建物情報の入力!$G$20, IF(①基本情報と建物情報の入力!H47&gt;=1, G25/①基本情報と建物情報の入力!H47, "-"),"-")</f>
        <v>-</v>
      </c>
      <c r="AA25" s="16" t="str">
        <f>IF(A25&lt;=①基本情報と建物情報の入力!$G$20, IF(①基本情報と建物情報の入力!H47&gt;=2, G25/①基本情報と建物情報の入力!H47, "-"),"-")</f>
        <v>-</v>
      </c>
      <c r="AB25" s="24" t="str">
        <f>IF(A25&lt;=①基本情報と建物情報の入力!$G$20, IF(①基本情報と建物情報の入力!H47&gt;=3, G25/①基本情報と建物情報の入力!H47, "-"),"-")</f>
        <v>-</v>
      </c>
      <c r="AC25" s="69"/>
      <c r="AD25" s="23" t="str">
        <f>IF(A25&lt;=①基本情報と建物情報の入力!$G$20, IF(①基本情報と建物情報の入力!H47&gt;=1,J25/①基本情報と建物情報の入力!H47,"-"), "-")</f>
        <v>-</v>
      </c>
      <c r="AE25" s="16" t="str">
        <f>IF(A25&lt;=①基本情報と建物情報の入力!$G$20, IF(①基本情報と建物情報の入力!H47&gt;=2,J25/①基本情報と建物情報の入力!H47,"-"), "-")</f>
        <v>-</v>
      </c>
      <c r="AF25" s="24" t="str">
        <f>IF(A25&lt;=①基本情報と建物情報の入力!$G$20, IF(①基本情報と建物情報の入力!H47&gt;=3,J25/①基本情報と建物情報の入力!H47,"-"), "-")</f>
        <v>-</v>
      </c>
      <c r="AG25" s="23" t="str">
        <f>IF(A25&lt;=①基本情報と建物情報の入力!$G$20,IF(①基本情報と建物情報の入力!H47&gt;=1,K25,"-"), "-")</f>
        <v>-</v>
      </c>
      <c r="AH25" s="16" t="str">
        <f>IF(A25&lt;=①基本情報と建物情報の入力!$G$20,IF(①基本情報と建物情報の入力!H47&gt;=2,0,"-"), "-")</f>
        <v>-</v>
      </c>
      <c r="AI25" s="24" t="str">
        <f>IF(A25&lt;=①基本情報と建物情報の入力!$G$20,IF(①基本情報と建物情報の入力!H47&gt;=3,0,"-"), "-")</f>
        <v>-</v>
      </c>
      <c r="AJ25" s="16" t="str">
        <f>IF(A25&lt;=①基本情報と建物情報の入力!$G$20, IF(①基本情報と建物情報の入力!H47&gt;=1,L25/①基本情報と建物情報の入力!H47,"-"), "-")</f>
        <v>-</v>
      </c>
      <c r="AK25" s="16" t="str">
        <f>IF(A25&lt;=①基本情報と建物情報の入力!$G$20, IF(①基本情報と建物情報の入力!H47&gt;=2,L25/①基本情報と建物情報の入力!H47,"-"), "-")</f>
        <v>-</v>
      </c>
      <c r="AL25" s="16" t="str">
        <f>IF(A25&lt;=①基本情報と建物情報の入力!$G$20, IF(①基本情報と建物情報の入力!H47&gt;=3,L25/①基本情報と建物情報の入力!H47,"-"), "-")</f>
        <v>-</v>
      </c>
      <c r="AM25" s="23" t="str">
        <f>IF(A25&lt;=①基本情報と建物情報の入力!$G$20,IF(①基本情報と建物情報の入力!H47&gt;=1,IF(①基本情報と建物情報の入力!H47=1, M25,0), "-"),"-")</f>
        <v>-</v>
      </c>
      <c r="AN25" s="16" t="str">
        <f>IF(A25&lt;=①基本情報と建物情報の入力!$G$20, IF(①基本情報と建物情報の入力!H47&gt;=2, M25, "-"), "-")</f>
        <v>-</v>
      </c>
      <c r="AO25" s="24" t="str">
        <f>IF(A25&lt;=①基本情報と建物情報の入力!$G$20,IF(①基本情報と建物情報の入力!H47&gt;=3, 0, "-"),"-")</f>
        <v>-</v>
      </c>
      <c r="AP25" s="23" t="str">
        <f>IF(A25&lt;=①基本情報と建物情報の入力!$G$20,IF(①基本情報と建物情報の入力!H47&gt;=1,0,"-"), "-")</f>
        <v>-</v>
      </c>
      <c r="AQ25" s="16" t="str">
        <f>IF(A25&lt;=①基本情報と建物情報の入力!$G$20,IF(①基本情報と建物情報の入力!H47&gt;=2,0,"-"), "-")</f>
        <v>-</v>
      </c>
      <c r="AR25" s="24" t="str">
        <f>IF(A25&lt;=①基本情報と建物情報の入力!$G$20,IF(①基本情報と建物情報の入力!H47&gt;=3,0,"-"), "-")</f>
        <v>-</v>
      </c>
      <c r="AS25" s="23" t="str">
        <f>IF(A25&lt;=①基本情報と建物情報の入力!$G$20,IF(①基本情報と建物情報の入力!H47&gt;=1,0,"-"), "-")</f>
        <v>-</v>
      </c>
      <c r="AT25" s="16" t="str">
        <f>IF(A25&lt;=①基本情報と建物情報の入力!$G$20,IF(①基本情報と建物情報の入力!H47&gt;=2,0,"-"), "-")</f>
        <v>-</v>
      </c>
      <c r="AU25" s="24" t="str">
        <f>IF(A25&lt;=①基本情報と建物情報の入力!$G$20,IF(①基本情報と建物情報の入力!H47&gt;=3,0,"-"), "-")</f>
        <v>-</v>
      </c>
      <c r="AV25" s="23" t="str">
        <f>IF(A25&lt;=①基本情報と建物情報の入力!$G$20,IF(①基本情報と建物情報の入力!H47&gt;=1,1.6,"-"), "-")</f>
        <v>-</v>
      </c>
      <c r="AW25" s="16" t="str">
        <f>IF(A25&lt;=①基本情報と建物情報の入力!$G$20,IF(①基本情報と建物情報の入力!H47&gt;=2,1.6,"-"), "-")</f>
        <v>-</v>
      </c>
      <c r="AX25" s="24" t="str">
        <f>IF(A25&lt;=①基本情報と建物情報の入力!$G$20,IF(①基本情報と建物情報の入力!H47&gt;=3,1.6,"-"), "-")</f>
        <v>-</v>
      </c>
      <c r="AY25" s="16" t="str">
        <f>IF(A25&lt;=①基本情報と建物情報の入力!$G$20,IF(①基本情報と建物情報の入力!H47&gt;=1,0,"-"), "-")</f>
        <v>-</v>
      </c>
      <c r="AZ25" s="16" t="str">
        <f>IF(A25&lt;=①基本情報と建物情報の入力!$G$20,IF(①基本情報と建物情報の入力!H47&gt;=2,0,"-"), "-")</f>
        <v>-</v>
      </c>
      <c r="BA25" s="16" t="str">
        <f>IF(A25&lt;=①基本情報と建物情報の入力!$G$20,IF(①基本情報と建物情報の入力!H47&gt;=3,0,"-"), "-")</f>
        <v>-</v>
      </c>
      <c r="BB25" s="23" t="str">
        <f>IF(A25&lt;=①基本情報と建物情報の入力!$G$20, IF(①基本情報と建物情報の入力!H47&gt;=1,(D25*C25-J25)/①基本情報と建物情報の入力!H47, "-"), "-")</f>
        <v>-</v>
      </c>
      <c r="BC25" s="16" t="str">
        <f>IF(A25&lt;=①基本情報と建物情報の入力!$G$20, IF(①基本情報と建物情報の入力!H47&gt;=2,(D25*C25-J25)/①基本情報と建物情報の入力!H47, "-"), "-")</f>
        <v>-</v>
      </c>
      <c r="BD25" s="24" t="str">
        <f>IF(A25&lt;=①基本情報と建物情報の入力!$G$20, IF(①基本情報と建物情報の入力!H47&gt;=3,(D25*C25-J25)/①基本情報と建物情報の入力!H47, "-"), "-")</f>
        <v>-</v>
      </c>
      <c r="BE25" s="16" t="str">
        <f>IF(A25&lt;=①基本情報と建物情報の入力!$G$20, IF(①基本情報と建物情報の入力!H47&gt;=1,E25*C25-K25, "-"), "-")</f>
        <v>-</v>
      </c>
      <c r="BF25" s="16" t="str">
        <f>IF(A25&lt;=①基本情報と建物情報の入力!$G$20, IF(①基本情報と建物情報の入力!H47&gt;=2,0, "-"), "-")</f>
        <v>-</v>
      </c>
      <c r="BG25" s="16" t="str">
        <f>IF(A25&lt;=①基本情報と建物情報の入力!$G$20, IF(①基本情報と建物情報の入力!H47&gt;=3,0, "-"), "-")</f>
        <v>-</v>
      </c>
      <c r="BH25" s="23" t="str">
        <f>IF(A25&lt;=①基本情報と建物情報の入力!$G$20, IF(①基本情報と建物情報の入力!H47&gt;=1,(D25*C25-L25)/①基本情報と建物情報の入力!H47-AV25, "-"), "-")</f>
        <v>-</v>
      </c>
      <c r="BI25" s="16" t="str">
        <f>IF(A25&lt;=①基本情報と建物情報の入力!$G$20, IF(①基本情報と建物情報の入力!H47&gt;=2,(D25*C25-L25)/①基本情報と建物情報の入力!H47-AV25, "-"), "-")</f>
        <v>-</v>
      </c>
      <c r="BJ25" s="24" t="str">
        <f>IF(A25&lt;=①基本情報と建物情報の入力!$G$20, IF(①基本情報と建物情報の入力!H47&gt;=3,(D25*C25-L25)/①基本情報と建物情報の入力!H47-AV25, "-"), "-")</f>
        <v>-</v>
      </c>
      <c r="BK25" s="23" t="str">
        <f>IF(A25&lt;=①基本情報と建物情報の入力!$G$20, IF(①基本情報と建物情報の入力!H47&gt;=1,IF(①基本情報と建物情報の入力!H47=1, E25*C25-K25, 0), "-"), "-")</f>
        <v>-</v>
      </c>
      <c r="BL25" s="16" t="str">
        <f>IF(A25&lt;=①基本情報と建物情報の入力!$G$20, IF(①基本情報と建物情報の入力!H47&gt;=2,E25*C25-M25, "-"), "-")</f>
        <v>-</v>
      </c>
      <c r="BM25" s="24" t="str">
        <f>IF(A25&lt;=①基本情報と建物情報の入力!$G$20, IF(①基本情報と建物情報の入力!H47&gt;=3,0, "-"), "-")</f>
        <v>-</v>
      </c>
      <c r="BN25" s="16" t="str">
        <f>IF(A25&lt;=①基本情報と建物情報の入力!$G$20, IF(①基本情報と建物情報の入力!H47&gt;=1, 0, "-"), "-")</f>
        <v>-</v>
      </c>
      <c r="BO25" s="16" t="str">
        <f>IF(A25&lt;=①基本情報と建物情報の入力!$G$20, IF(①基本情報と建物情報の入力!H47&gt;=2, 0, "-"), "-")</f>
        <v>-</v>
      </c>
      <c r="BP25" s="24" t="str">
        <f>IF(A25&lt;=①基本情報と建物情報の入力!$G$20, IF(①基本情報と建物情報の入力!H47&gt;=3, 0, "-"), "-")</f>
        <v>-</v>
      </c>
      <c r="BQ25" s="16" t="str">
        <f>IF(A25&lt;=①基本情報と建物情報の入力!$G$20, IF(①基本情報と建物情報の入力!H47&gt;=1, 0, "-"), "-")</f>
        <v>-</v>
      </c>
      <c r="BR25" s="16" t="str">
        <f>IF(A25&lt;=①基本情報と建物情報の入力!$G$20, IF(①基本情報と建物情報の入力!H47&gt;=2, E25*C25, "-"), "-")</f>
        <v>-</v>
      </c>
      <c r="BS25" s="24" t="str">
        <f>IF(A25&lt;=①基本情報と建物情報の入力!$G$20, IF(①基本情報と建物情報の入力!H47&gt;=3, E25*C25, "-"), "-")</f>
        <v>-</v>
      </c>
      <c r="BT25" s="16" t="str">
        <f>IF(A25&lt;=①基本情報と建物情報の入力!$G$20, IF(①基本情報と建物情報の入力!H47&gt;=1, 0, "-"), "-")</f>
        <v>-</v>
      </c>
      <c r="BU25" s="16" t="str">
        <f>IF(A25&lt;=①基本情報と建物情報の入力!$G$20, IF(①基本情報と建物情報の入力!H47&gt;=2, 0, "-"), "-")</f>
        <v>-</v>
      </c>
      <c r="BV25" s="24" t="str">
        <f>IF(A25&lt;=①基本情報と建物情報の入力!$G$20, IF(①基本情報と建物情報の入力!H47&gt;=3, 0, "-"), "-")</f>
        <v>-</v>
      </c>
      <c r="BW25" s="23" t="str">
        <f>IF(A25&lt;=①基本情報と建物情報の入力!$G$20, IF(①基本情報と建物情報の入力!H47&gt;=1, IF(①基本情報と建物情報の入力!H47=1, 0, E25*C25), "-"), "-")</f>
        <v>-</v>
      </c>
      <c r="BX25" s="16" t="str">
        <f>IF(A25&lt;=①基本情報と建物情報の入力!$G$20, IF(①基本情報と建物情報の入力!H47&gt;=2, 0, "-"), "-")</f>
        <v>-</v>
      </c>
      <c r="BY25" s="24" t="str">
        <f>IF(A25&lt;=①基本情報と建物情報の入力!$G$20, IF(①基本情報と建物情報の入力!H47&gt;=3, E25*C25, "-"), "-")</f>
        <v>-</v>
      </c>
      <c r="BZ25" s="16" t="str">
        <f>IF(A25&lt;=①基本情報と建物情報の入力!$G$20, IF(①基本情報と建物情報の入力!H47&gt;=1,  H25/①基本情報と建物情報の入力!H47, "-"), "-")</f>
        <v>-</v>
      </c>
      <c r="CA25" s="16" t="str">
        <f>IF(A25&lt;=①基本情報と建物情報の入力!$G$20, IF(①基本情報と建物情報の入力!H47&gt;=2,  H25/①基本情報と建物情報の入力!H47, "-"), "-")</f>
        <v>-</v>
      </c>
      <c r="CB25" s="16" t="str">
        <f>IF(A25&lt;=①基本情報と建物情報の入力!$G$20, IF(①基本情報と建物情報の入力!H47&gt;=3,  H25/①基本情報と建物情報の入力!H47, "-"), "-")</f>
        <v>-</v>
      </c>
      <c r="CC25" s="23" t="str">
        <f>IF(A25&lt;=①基本情報と建物情報の入力!$G$20, IF(①基本情報と建物情報の入力!H47&gt;=1, I25/①基本情報と建物情報の入力!H47, "-"), "-")</f>
        <v>-</v>
      </c>
      <c r="CD25" s="16" t="str">
        <f>IF(A25&lt;=①基本情報と建物情報の入力!$G$20, IF(①基本情報と建物情報の入力!H47&gt;=2, I25/①基本情報と建物情報の入力!H47, "-"), "-")</f>
        <v>-</v>
      </c>
      <c r="CE25" s="24" t="str">
        <f>IF(A25&lt;=①基本情報と建物情報の入力!$G$20, IF(①基本情報と建物情報の入力!H47&gt;=3, I25/①基本情報と建物情報の入力!H47, "-"), "-")</f>
        <v>-</v>
      </c>
      <c r="CF25" s="16" t="str">
        <f>IF(A25&lt;=①基本情報と建物情報の入力!$G$20, IF(①基本情報と建物情報の入力!H47&gt;=1, IF(A25=①基本情報と建物情報の入力!$G$20, 0,(①基本情報と建物情報の入力!C47-F25)/①基本情報と建物情報の入力!H47), "-"), "-")</f>
        <v>-</v>
      </c>
      <c r="CG25" s="16" t="str">
        <f>IF(A25&lt;=①基本情報と建物情報の入力!$G$20, IF(①基本情報と建物情報の入力!H47&gt;=2, IF(A25=①基本情報と建物情報の入力!$G$20, 0,(①基本情報と建物情報の入力!C47-F25)/①基本情報と建物情報の入力!H47), "-"), "-")</f>
        <v>-</v>
      </c>
      <c r="CH25" s="16" t="str">
        <f>IF(A25&lt;=①基本情報と建物情報の入力!$G$20, IF(①基本情報と建物情報の入力!H47&gt;=3, IF(A25=①基本情報と建物情報の入力!$G$20, 0,(①基本情報と建物情報の入力!C47-F25)/①基本情報と建物情報の入力!H47), "-"), "-")</f>
        <v>-</v>
      </c>
      <c r="CI25" s="69"/>
      <c r="CJ25" s="23" t="str">
        <f>IF(A25&lt;=①基本情報と建物情報の入力!$G$20, IF(①基本情報と建物情報の入力!H47&gt;=1, IF(F25=0, 0, D25/①基本情報と建物情報の入力!H47), "-"), "-")</f>
        <v>-</v>
      </c>
      <c r="CK25" s="16" t="str">
        <f>IF(A25&lt;=①基本情報と建物情報の入力!$G$20, IF(①基本情報と建物情報の入力!H47&gt;=2, IF(F25=0, 0, D25/①基本情報と建物情報の入力!H47), "-"), "-")</f>
        <v>-</v>
      </c>
      <c r="CL25" s="24" t="str">
        <f>IF(A25&lt;=①基本情報と建物情報の入力!$G$20, IF(①基本情報と建物情報の入力!H47&gt;=3, IF(F25=0, 0, D25/①基本情報と建物情報の入力!H47), "-"), "-")</f>
        <v>-</v>
      </c>
      <c r="CM25" s="23" t="str">
        <f>IF(A25&lt;=①基本情報と建物情報の入力!$G$20, IF(①基本情報と建物情報の入力!H47&gt;=1, F25/D25, "-"), "-")</f>
        <v>-</v>
      </c>
      <c r="CN25" s="16" t="str">
        <f>IF(A25&lt;=①基本情報と建物情報の入力!$G$20, IF(①基本情報と建物情報の入力!H47&gt;=2, 0, "-"), "-")</f>
        <v>-</v>
      </c>
      <c r="CO25" s="24" t="str">
        <f>IF(A25&lt;=①基本情報と建物情報の入力!$G$20, IF(①基本情報と建物情報の入力!H47&gt;=3, 0, "-"), "-")</f>
        <v>-</v>
      </c>
      <c r="CP25" s="23" t="str">
        <f>IF(A25&lt;=①基本情報と建物情報の入力!$G$20, IF(①基本情報と建物情報の入力!H47&gt;=1, IF(A25=①基本情報と建物情報の入力!$G$20, D25/①基本情報と建物情報の入力!H47, 0), "-"), "-")</f>
        <v>-</v>
      </c>
      <c r="CQ25" s="16" t="str">
        <f>IF(A25&lt;=①基本情報と建物情報の入力!$G$20, IF(①基本情報と建物情報の入力!H47&gt;=2, IF(A25=①基本情報と建物情報の入力!$G$20, D25/①基本情報と建物情報の入力!H47, 0), "-"), "-")</f>
        <v>-</v>
      </c>
      <c r="CR25" s="24" t="str">
        <f>IF(A25&lt;=①基本情報と建物情報の入力!$G$20, IF(①基本情報と建物情報の入力!H47&gt;=3, IF(A25=①基本情報と建物情報の入力!$G$20, D25/①基本情報と建物情報の入力!H47, 0), "-"), "-")</f>
        <v>-</v>
      </c>
      <c r="CS25" s="23" t="str">
        <f>IF(A25&lt;=①基本情報と建物情報の入力!$G$20, IF(①基本情報と建物情報の入力!H47&gt;=1, IF(①基本情報と建物情報の入力!H47=1, F25/D25, 0), "-"), "-")</f>
        <v>-</v>
      </c>
      <c r="CT25" s="16" t="str">
        <f>IF(A25&lt;=①基本情報と建物情報の入力!$G$20, IF(①基本情報と建物情報の入力!H47&gt;=2, F25/D25, "-"), "-")</f>
        <v>-</v>
      </c>
      <c r="CU25" s="24" t="str">
        <f>IF(A25&lt;=①基本情報と建物情報の入力!$G$20, IF(①基本情報と建物情報の入力!H47&gt;=3, 0, "-"), "-")</f>
        <v>-</v>
      </c>
      <c r="CV25" s="16" t="str">
        <f>IF(A25&lt;=①基本情報と建物情報の入力!$G$20, IF(①基本情報と建物情報の入力!H47&gt;=1, IF(OR(F25=0,A25=①基本情報と建物情報の入力!$G$20), 0, D25/①基本情報と建物情報の入力!H47), "-"), "-")</f>
        <v>-</v>
      </c>
      <c r="CW25" s="16" t="str">
        <f>IF(A25&lt;=①基本情報と建物情報の入力!$G$20, IF(①基本情報と建物情報の入力!H47&gt;=2, IF(OR(F25=0,A25=①基本情報と建物情報の入力!$G$20), 0, D25/①基本情報と建物情報の入力!H47), "-"), "-")</f>
        <v>-</v>
      </c>
      <c r="CX25" s="16" t="str">
        <f>IF(A25&lt;=①基本情報と建物情報の入力!$G$20, IF(①基本情報と建物情報の入力!H47&gt;=3, IF(OR(F25=0,A25=①基本情報と建物情報の入力!$G$20), 0, D25/①基本情報と建物情報の入力!H47), "-"), "-")</f>
        <v>-</v>
      </c>
      <c r="CY25" s="23" t="str">
        <f>IF(A25&lt;=①基本情報と建物情報の入力!$G$20, IF(①基本情報と建物情報の入力!H47&gt;=1, IF(OR(F24=0,A25=1), 0, D25/①基本情報と建物情報の入力!H47), "-"), "-")</f>
        <v>-</v>
      </c>
      <c r="CZ25" s="16" t="str">
        <f>IF(A25&lt;=①基本情報と建物情報の入力!$G$20, IF(①基本情報と建物情報の入力!H47&gt;=2, IF(OR(F24=0,A25=1), 0, D25/①基本情報と建物情報の入力!H47), "-"), "-")</f>
        <v>-</v>
      </c>
      <c r="DA25" s="24" t="str">
        <f>IF(A25&lt;=①基本情報と建物情報の入力!$G$20, IF(①基本情報と建物情報の入力!H47&gt;=3, IF(OR(F24=0,A25=1), 0, D25/①基本情報と建物情報の入力!H47), "-"), "-")</f>
        <v>-</v>
      </c>
      <c r="DB25" s="23" t="str">
        <f>IF(A25&lt;=①基本情報と建物情報の入力!$G$20, IF(①基本情報と建物情報の入力!H47&gt;=1, 0, "-"), "-")</f>
        <v>-</v>
      </c>
      <c r="DC25" s="16" t="str">
        <f>IF(A25&lt;=①基本情報と建物情報の入力!$G$20, IF(①基本情報と建物情報の入力!H47&gt;=2, IF(①基本情報と建物情報の入力!H47=1, 0, F25/D25), "-"), "-")</f>
        <v>-</v>
      </c>
      <c r="DD25" s="24" t="str">
        <f>IF(A25&lt;=①基本情報と建物情報の入力!$G$20, IF(①基本情報と建物情報の入力!H47&gt;=3, IF(①基本情報と建物情報の入力!H47=1, 0, F25/D25), "-"), "-")</f>
        <v>-</v>
      </c>
      <c r="DE25" s="16" t="str">
        <f>IF(A25&lt;=①基本情報と建物情報の入力!$G$20, IF(①基本情報と建物情報の入力!H47&gt;=1, IF(①基本情報と建物情報の入力!H47=1, 0, F25/D25), "-"), "-")</f>
        <v>-</v>
      </c>
      <c r="DF25" s="16" t="str">
        <f>IF(A25&lt;=①基本情報と建物情報の入力!$G$20, IF(①基本情報と建物情報の入力!H47&gt;=2, 0, "-"), "-")</f>
        <v>-</v>
      </c>
      <c r="DG25" s="16" t="str">
        <f>IF(A25&lt;=①基本情報と建物情報の入力!$G$20, IF(①基本情報と建物情報の入力!H47&gt;=3, IF(①基本情報と建物情報の入力!H47=1, 0, F25/D25), "-"), "-")</f>
        <v>-</v>
      </c>
      <c r="DH25" s="23" t="str">
        <f>IF(A25&lt;=①基本情報と建物情報の入力!$G$20, IF(①基本情報と建物情報の入力!H47&gt;=1, (F25/D25)*(D25/①基本情報と建物情報の入力!H47/20), "-"), "-")</f>
        <v>-</v>
      </c>
      <c r="DI25" s="16" t="str">
        <f>IF(A25&lt;=①基本情報と建物情報の入力!$G$20, IF(①基本情報と建物情報の入力!H47&gt;=2, (F25/D25)*(D25/①基本情報と建物情報の入力!H47/20), "-"), "-")</f>
        <v>-</v>
      </c>
      <c r="DJ25" s="24" t="str">
        <f>IF(A25&lt;=①基本情報と建物情報の入力!$G$20, IF(①基本情報と建物情報の入力!H47&gt;=3, (F25/D25)*(D25/①基本情報と建物情報の入力!H47/20), "-"), "-")</f>
        <v>-</v>
      </c>
      <c r="DK25" s="23" t="str">
        <f>IF(A25&lt;=①基本情報と建物情報の入力!$G$20, IF(①基本情報と建物情報の入力!H47&gt;=1, (D25/①基本情報と建物情報の入力!H47)*(F25/D25/20), "-"), "-")</f>
        <v>-</v>
      </c>
      <c r="DL25" s="16" t="str">
        <f>IF(A25&lt;=①基本情報と建物情報の入力!$G$20, IF(①基本情報と建物情報の入力!H47&gt;=2, (D25/①基本情報と建物情報の入力!H47)*(F25/D25/20), "-"), "-")</f>
        <v>-</v>
      </c>
      <c r="DM25" s="24" t="str">
        <f>IF(A25&lt;=①基本情報と建物情報の入力!$G$20, IF(①基本情報と建物情報の入力!H47&gt;=3, (D25/①基本情報と建物情報の入力!H47)*(F25/D25/20), "-"), "-")</f>
        <v>-</v>
      </c>
      <c r="DN25" s="23" t="str">
        <f>IF(A25&lt;=①基本情報と建物情報の入力!$G$20, IF(①基本情報と建物情報の入力!H47&gt;=1,  C25, "-"), "-")</f>
        <v>-</v>
      </c>
      <c r="DO25" s="16" t="str">
        <f>IF(A25&lt;=①基本情報と建物情報の入力!$G$20, IF(①基本情報と建物情報の入力!H47&gt;=2, 0, "-"), "-")</f>
        <v>-</v>
      </c>
      <c r="DP25" s="24" t="str">
        <f>IF(A25&lt;=①基本情報と建物情報の入力!$G$20, IF(①基本情報と建物情報の入力!H47&gt;=3, 0, "-"), "-")</f>
        <v>-</v>
      </c>
      <c r="DQ25" s="23" t="str">
        <f>IF(A25&lt;=①基本情報と建物情報の入力!$G$20, IF(①基本情報と建物情報の入力!H47&gt;=1,  C25, "-"), "-")</f>
        <v>-</v>
      </c>
      <c r="DR25" s="16" t="str">
        <f>IF(A25&lt;=①基本情報と建物情報の入力!$G$20, IF(①基本情報と建物情報の入力!H47&gt;=2, 0, "-"), "-")</f>
        <v>-</v>
      </c>
      <c r="DS25" s="24" t="str">
        <f>IF(A25&lt;=①基本情報と建物情報の入力!$G$20, IF(①基本情報と建物情報の入力!H47&gt;=3, 0, "-"), "-")</f>
        <v>-</v>
      </c>
      <c r="DT25" s="23" t="str">
        <f>IF(A25&lt;=①基本情報と建物情報の入力!$G$20, IF(①基本情報と建物情報の入力!H47&gt;=1, IF(①基本情報と建物情報の入力!H47=1, C25, 0), "-"), "-")</f>
        <v>-</v>
      </c>
      <c r="DU25" s="16" t="str">
        <f>IF(A25&lt;=①基本情報と建物情報の入力!$G$20, IF(①基本情報と建物情報の入力!H47&gt;=2, C25, "-"), "-")</f>
        <v>-</v>
      </c>
      <c r="DV25" s="24" t="str">
        <f>IF(A25&lt;=①基本情報と建物情報の入力!$G$20, IF(①基本情報と建物情報の入力!H47&gt;=3, 0, "-"), "-")</f>
        <v>-</v>
      </c>
      <c r="DW25" s="23" t="str">
        <f>IF(A25&lt;=①基本情報と建物情報の入力!$G$20, IF(①基本情報と建物情報の入力!H47&gt;=1, IF(①基本情報と建物情報の入力!H47=1, C25, 0), "-"), "-")</f>
        <v>-</v>
      </c>
      <c r="DX25" s="16" t="str">
        <f>IF(A25&lt;=①基本情報と建物情報の入力!$G$20, IF(①基本情報と建物情報の入力!H47&gt;=2, C25, "-"), "-")</f>
        <v>-</v>
      </c>
      <c r="DY25" s="24" t="str">
        <f>IF(A25&lt;=①基本情報と建物情報の入力!$G$20, IF(①基本情報と建物情報の入力!H47&gt;=3, 0, "-"), "-")</f>
        <v>-</v>
      </c>
      <c r="DZ25" s="23" t="str">
        <f>IF(A25&lt;=①基本情報と建物情報の入力!$G$20, IF(①基本情報と建物情報の入力!H47&gt;=1, 0, "-"), "-")</f>
        <v>-</v>
      </c>
      <c r="EA25" s="16" t="str">
        <f>IF(A25&lt;=①基本情報と建物情報の入力!$G$20, IF(①基本情報と建物情報の入力!H47&gt;=2, IF(①基本情報と建物情報の入力!H47=1, 0, C25), "-"), "-")</f>
        <v>-</v>
      </c>
      <c r="EB25" s="24" t="str">
        <f>IF(A25&lt;=①基本情報と建物情報の入力!$G$20, IF(①基本情報と建物情報の入力!H47&gt;=3, IF(①基本情報と建物情報の入力!H47=1, 0, C25), "-"), "-")</f>
        <v>-</v>
      </c>
      <c r="EC25" s="23" t="str">
        <f>IF(A25&lt;=①基本情報と建物情報の入力!$G$20, IF(①基本情報と建物情報の入力!H47&gt;=1, IF(①基本情報と建物情報の入力!H47=1, 0, C25), "-"), "-")</f>
        <v>-</v>
      </c>
      <c r="ED25" s="16" t="str">
        <f>IF(A25&lt;=①基本情報と建物情報の入力!$G$20, IF(①基本情報と建物情報の入力!H47&gt;=2, 0, "-"), "-")</f>
        <v>-</v>
      </c>
      <c r="EE25" s="24" t="str">
        <f>IF(A25&lt;=①基本情報と建物情報の入力!$G$20, IF(①基本情報と建物情報の入力!H47&gt;=3, IF(①基本情報と建物情報の入力!H47=1, 0, C25), "-"), "-")</f>
        <v>-</v>
      </c>
      <c r="EF25" s="23" t="str">
        <f>IF(A25&lt;=①基本情報と建物情報の入力!$G$20, IF(①基本情報と建物情報の入力!H47&gt;=1, 0, "-"), "-")</f>
        <v>-</v>
      </c>
      <c r="EG25" s="16" t="str">
        <f>IF(A25&lt;=①基本情報と建物情報の入力!$G$20, IF(①基本情報と建物情報の入力!H47&gt;=2, IF(①基本情報と建物情報の入力!H47=1, 0, C25), "-"), "-")</f>
        <v>-</v>
      </c>
      <c r="EH25" s="24" t="str">
        <f>IF(A25&lt;=①基本情報と建物情報の入力!$G$20, IF(①基本情報と建物情報の入力!H47&gt;=3, IF(①基本情報と建物情報の入力!H47=1, 0, C25), "-"), "-")</f>
        <v>-</v>
      </c>
      <c r="EI25" s="16" t="str">
        <f>IF(A25&lt;=①基本情報と建物情報の入力!$G$20, IF(①基本情報と建物情報の入力!H47&gt;=1, IF(①基本情報と建物情報の入力!H47=1, 0, C25), "-"), "-")</f>
        <v>-</v>
      </c>
      <c r="EJ25" s="16" t="str">
        <f>IF(A25&lt;=①基本情報と建物情報の入力!$G$20, IF(①基本情報と建物情報の入力!H47&gt;=2, 0, "-"), "-")</f>
        <v>-</v>
      </c>
      <c r="EK25" s="16" t="str">
        <f>IF(A25&lt;=①基本情報と建物情報の入力!$G$20, IF(①基本情報と建物情報の入力!H47&gt;=3, IF(①基本情報と建物情報の入力!H47=1, 0, C25), "-"), "-")</f>
        <v>-</v>
      </c>
      <c r="EL25" s="23" t="str">
        <f>IF(A25&lt;=①基本情報と建物情報の入力!$G$20, IF(①基本情報と建物情報の入力!H47&gt;=1, C25*D25/①基本情報と建物情報の入力!H47/20, "-"), "-")</f>
        <v>-</v>
      </c>
      <c r="EM25" s="16" t="str">
        <f>IF(A25&lt;=①基本情報と建物情報の入力!$G$20, IF(①基本情報と建物情報の入力!H47&gt;=2, C25*D25/①基本情報と建物情報の入力!H47/20, "-"), "-")</f>
        <v>-</v>
      </c>
      <c r="EN25" s="24" t="str">
        <f>IF(A25&lt;=①基本情報と建物情報の入力!$G$20, IF(①基本情報と建物情報の入力!H47&gt;=3, C25*D25/①基本情報と建物情報の入力!H47/20, "-"), "-")</f>
        <v>-</v>
      </c>
      <c r="EO25" s="23" t="str">
        <f>IF(A25&lt;=①基本情報と建物情報の入力!$G$20, IF(①基本情報と建物情報の入力!H47&gt;=1, C25*E25/20, "-"), "-")</f>
        <v>-</v>
      </c>
      <c r="EP25" s="16" t="str">
        <f>IF(A25&lt;=①基本情報と建物情報の入力!$G$20, IF(①基本情報と建物情報の入力!H47&gt;=2, 0, "-"), "-")</f>
        <v>-</v>
      </c>
      <c r="EQ25" s="24" t="str">
        <f>IF(A25&lt;=①基本情報と建物情報の入力!$G$20, IF(①基本情報と建物情報の入力!H47&gt;=3, 0, "-"), "-")</f>
        <v>-</v>
      </c>
      <c r="ER25" s="23" t="str">
        <f>IF(A25&lt;=①基本情報と建物情報の入力!$G$20, IF(①基本情報と建物情報の入力!H47&gt;=1, C25*D25/①基本情報と建物情報の入力!H47/20, "-"), "-")</f>
        <v>-</v>
      </c>
      <c r="ES25" s="16" t="str">
        <f>IF(A25&lt;=①基本情報と建物情報の入力!$G$20, IF(①基本情報と建物情報の入力!H47&gt;=2, C25*D25/①基本情報と建物情報の入力!H47/20, "-"), "-")</f>
        <v>-</v>
      </c>
      <c r="ET25" s="24" t="str">
        <f>IF(A25&lt;=①基本情報と建物情報の入力!$G$20, IF(①基本情報と建物情報の入力!H47&gt;=3, C25*D25/①基本情報と建物情報の入力!H47/20, "-"), "-")</f>
        <v>-</v>
      </c>
      <c r="EU25" s="23" t="str">
        <f>IF(A25&lt;=①基本情報と建物情報の入力!$G$20, IF(①基本情報と建物情報の入力!H47&gt;=1, IF(①基本情報と建物情報の入力!H47=1, C25*E25/20, 0), "-"), "-")</f>
        <v>-</v>
      </c>
      <c r="EV25" s="16" t="str">
        <f>IF(A25&lt;=①基本情報と建物情報の入力!$G$20, IF(①基本情報と建物情報の入力!H47&gt;=2, C25*E25/20, "-"), "-")</f>
        <v>-</v>
      </c>
      <c r="EW25" s="24" t="str">
        <f>IF(A25&lt;=①基本情報と建物情報の入力!$G$20, IF(①基本情報と建物情報の入力!H47&gt;=3, 0, "-"), "-")</f>
        <v>-</v>
      </c>
      <c r="EX25" s="23" t="str">
        <f>IF(A25&lt;=①基本情報と建物情報の入力!$G$20, IF(①基本情報と建物情報の入力!H47&gt;=1, IF(A25=①基本情報と建物情報の入力!$G$20, 0, IF(AND(W25=0, G26=0), D25/①基本情報と建物情報の入力!H47, 0)), "-"), "-")</f>
        <v>-</v>
      </c>
      <c r="EY25" s="16" t="str">
        <f>IF(A25&lt;=①基本情報と建物情報の入力!$G$20, IF(①基本情報と建物情報の入力!H47&gt;=2, IF(A25=①基本情報と建物情報の入力!$G$20, 0, IF(AND(X25=0, G26=0), D25/①基本情報と建物情報の入力!H47, 0)), "-"), "-")</f>
        <v>-</v>
      </c>
      <c r="EZ25" s="24" t="str">
        <f>IF(A25&lt;=①基本情報と建物情報の入力!$G$20, IF(①基本情報と建物情報の入力!H47&gt;=3, IF(A25=①基本情報と建物情報の入力!$G$20, 0, IF(AND(Y25=0, G26=0), D25/①基本情報と建物情報の入力!H47, 0)), "-"), "-")</f>
        <v>-</v>
      </c>
      <c r="FA25" s="23" t="str">
        <f>IF(A25&lt;=①基本情報と建物情報の入力!$G$20, IF(①基本情報と建物情報の入力!H47&gt;=1, IF(A25=1, 0, IF(AND(F24=0, Z25=0), D25/①基本情報と建物情報の入力!H47, 0)), "-"), "-")</f>
        <v>-</v>
      </c>
      <c r="FB25" s="16" t="str">
        <f>IF(A25&lt;=①基本情報と建物情報の入力!$G$20, IF(①基本情報と建物情報の入力!H47&gt;=2, IF(A25=1, 0, IF(AND(F24=0, AA25=0), D25/①基本情報と建物情報の入力!H47, 0)), "-"), "-")</f>
        <v>-</v>
      </c>
      <c r="FC25" s="24" t="str">
        <f>IF(A25&lt;=①基本情報と建物情報の入力!$G$20, IF(①基本情報と建物情報の入力!H47&gt;=3, IF(A25=1, 0, IF(AND(F24=0, AB25=0), D25/①基本情報と建物情報の入力!H47, 0)), "-"), "-")</f>
        <v>-</v>
      </c>
      <c r="FD25" s="23" t="str">
        <f>IF(A25&lt;=①基本情報と建物情報の入力!$G$20, IF(①基本情報と建物情報の入力!H47&gt;=1, IF(A25=①基本情報と建物情報の入力!$G$20, 0, E25-F25/D25), "-"), "-")</f>
        <v>-</v>
      </c>
      <c r="FE25" s="16" t="str">
        <f>IF(A25&lt;=①基本情報と建物情報の入力!$G$20, IF(①基本情報と建物情報の入力!H47&gt;=2, 0, "-"), "-")</f>
        <v>-</v>
      </c>
      <c r="FF25" s="24" t="str">
        <f>IF(A25&lt;=①基本情報と建物情報の入力!$G$20, IF(①基本情報と建物情報の入力!H47&gt;=3, 0, "-"), "-")</f>
        <v>-</v>
      </c>
      <c r="FG25" s="23" t="str">
        <f>IF(A25&lt;=①基本情報と建物情報の入力!$G$20, IF(①基本情報と建物情報の入力!H47&gt;=1, IF(A25=1, 0, E25-G25/D25), "-"), "-")</f>
        <v>-</v>
      </c>
      <c r="FH25" s="16" t="str">
        <f>IF(A25&lt;=①基本情報と建物情報の入力!$G$20, IF(①基本情報と建物情報の入力!H47&gt;=2, 0, "-"), "-")</f>
        <v>-</v>
      </c>
      <c r="FI25" s="24" t="str">
        <f>IF(A25&lt;=①基本情報と建物情報の入力!$G$20, IF(①基本情報と建物情報の入力!H47&gt;=3, 0, "-"), "-")</f>
        <v>-</v>
      </c>
      <c r="FJ25" s="23" t="str">
        <f>IF(A25&lt;=①基本情報と建物情報の入力!$G$20, IF(①基本情報と建物情報の入力!H47&gt;=1, IF(A25=①基本情報と建物情報の入力!$G$20, 0, D25/①基本情報と建物情報の入力!H47), "-"), "-")</f>
        <v>-</v>
      </c>
      <c r="FK25" s="16" t="str">
        <f>IF(A25&lt;=①基本情報と建物情報の入力!$G$20, IF(①基本情報と建物情報の入力!H47&gt;=2, IF(A25=①基本情報と建物情報の入力!$G$20, 0, D25/①基本情報と建物情報の入力!H47), "-"), "-")</f>
        <v>-</v>
      </c>
      <c r="FL25" s="24" t="str">
        <f>IF(A25&lt;=①基本情報と建物情報の入力!$G$20, IF(①基本情報と建物情報の入力!H47&gt;=3, IF(A25=①基本情報と建物情報の入力!$G$20, 0, D25/①基本情報と建物情報の入力!H47), "-"), "-")</f>
        <v>-</v>
      </c>
      <c r="FM25" s="23" t="str">
        <f>IF(A25&lt;=①基本情報と建物情報の入力!$G$20, IF(①基本情報と建物情報の入力!H47&gt;=1, IF(A25=1, 0, D25/①基本情報と建物情報の入力!H47), "-"), "-")</f>
        <v>-</v>
      </c>
      <c r="FN25" s="16" t="str">
        <f>IF(A25&lt;=①基本情報と建物情報の入力!$G$20, IF(①基本情報と建物情報の入力!H47&gt;=2, IF(A25=1, 0, D25/①基本情報と建物情報の入力!H47), "-"), "-")</f>
        <v>-</v>
      </c>
      <c r="FO25" s="24" t="str">
        <f>IF(A25&lt;=①基本情報と建物情報の入力!$G$20, IF(①基本情報と建物情報の入力!H47&gt;=3, IF(A25=1, 0, D25/①基本情報と建物情報の入力!H47), "-"), "-")</f>
        <v>-</v>
      </c>
      <c r="FP25" s="23" t="str">
        <f>IF(A25&lt;=①基本情報と建物情報の入力!$G$20, IF(①基本情報と建物情報の入力!H47&gt;=1, IF(A25=①基本情報と建物情報の入力!$G$20, 0, IF(①基本情報と建物情報の入力!H47=1, E25-F25/D25, 0)), "-"), "-")</f>
        <v>-</v>
      </c>
      <c r="FQ25" s="16" t="str">
        <f>IF(A25&lt;=①基本情報と建物情報の入力!$G$20, IF(①基本情報と建物情報の入力!H47&gt;=2, IF(A25=①基本情報と建物情報の入力!$G$20, 0, E25-F25/D25), "-"), "-")</f>
        <v>-</v>
      </c>
      <c r="FR25" s="24" t="str">
        <f>IF(A25&lt;=①基本情報と建物情報の入力!$G$20, IF(①基本情報と建物情報の入力!H47&gt;=3, 0, "-"), "-")</f>
        <v>-</v>
      </c>
      <c r="FS25" s="23" t="str">
        <f>IF(A25&lt;=①基本情報と建物情報の入力!$G$20, IF(①基本情報と建物情報の入力!H47&gt;=1, IF(A25=1, 0, IF(①基本情報と建物情報の入力!H47=1, E25-G25/D25, 0)), "-"), "-")</f>
        <v>-</v>
      </c>
      <c r="FT25" s="16" t="str">
        <f>IF(A25&lt;=①基本情報と建物情報の入力!$G$20, IF(①基本情報と建物情報の入力!H47&gt;=2, IF(A25=1, 0, E25-G25/D25), "-"), "-")</f>
        <v>-</v>
      </c>
      <c r="FU25" s="24" t="str">
        <f>IF(A25&lt;=①基本情報と建物情報の入力!$G$20, IF(①基本情報と建物情報の入力!H47&gt;=3, 0, "-"), "-")</f>
        <v>-</v>
      </c>
      <c r="FV25" s="23" t="str">
        <f>IF(A25&lt;=①基本情報と建物情報の入力!$G$20, IF(①基本情報と建物情報の入力!H47&gt;=1, IF(A25=1, D25/①基本情報と建物情報の入力!H47, 0), "-"), "-")</f>
        <v>-</v>
      </c>
      <c r="FW25" s="16" t="str">
        <f>IF(A25&lt;=①基本情報と建物情報の入力!$G$20, IF(①基本情報と建物情報の入力!H47&gt;=2, IF(A25=1, D25/①基本情報と建物情報の入力!H47, 0), "-"), "-")</f>
        <v>-</v>
      </c>
      <c r="FX25" s="24" t="str">
        <f>IF(A25&lt;=①基本情報と建物情報の入力!$G$20, IF(①基本情報と建物情報の入力!H47&gt;=3, IF(A25=1, D25/①基本情報と建物情報の入力!H47, 0), "-"), "-")</f>
        <v>-</v>
      </c>
      <c r="FY25" s="23" t="str">
        <f>IF(A25&lt;=①基本情報と建物情報の入力!$G$20, IF(①基本情報と建物情報の入力!H47&gt;=1, IF(A25=1, E25, 0), "-"), "-")</f>
        <v>-</v>
      </c>
      <c r="FZ25" s="16" t="str">
        <f>IF(A25&lt;=①基本情報と建物情報の入力!$G$20, IF(①基本情報と建物情報の入力!H47&gt;=2, 0, "-"), "-")</f>
        <v>-</v>
      </c>
      <c r="GA25" s="24" t="str">
        <f>IF(A25&lt;=①基本情報と建物情報の入力!$G$20, IF(①基本情報と建物情報の入力!H47&gt;=3, 0, "-"), "-")</f>
        <v>-</v>
      </c>
      <c r="GB25" s="23" t="str">
        <f>IF(A25&lt;=①基本情報と建物情報の入力!$G$20, IF(①基本情報と建物情報の入力!H47&gt;=1, IF(A25=1, D25/①基本情報と建物情報の入力!H47, 0), "-"), "-")</f>
        <v>-</v>
      </c>
      <c r="GC25" s="16" t="str">
        <f>IF(A25&lt;=①基本情報と建物情報の入力!$G$20, IF(①基本情報と建物情報の入力!H47&gt;=2, IF(A25=1, D25/①基本情報と建物情報の入力!H47, 0), "-"), "-")</f>
        <v>-</v>
      </c>
      <c r="GD25" s="24" t="str">
        <f>IF(A25&lt;=①基本情報と建物情報の入力!$G$20, IF(①基本情報と建物情報の入力!H47&gt;=3, IF(A25=1, D25/①基本情報と建物情報の入力!H47, 0), "-"), "-")</f>
        <v>-</v>
      </c>
      <c r="GE25" s="23" t="str">
        <f>IF(A25&lt;=①基本情報と建物情報の入力!$G$20, IF(①基本情報と建物情報の入力!H47&gt;=1, IF(A25=1, IF(①基本情報と建物情報の入力!H47=1, E25, 0), 0), "-"), "-")</f>
        <v>-</v>
      </c>
      <c r="GF25" s="16" t="str">
        <f>IF(A25&lt;=①基本情報と建物情報の入力!$G$20, IF(①基本情報と建物情報の入力!H47&gt;=2, IF(A25=1, E25, 0), "-"), "-")</f>
        <v>-</v>
      </c>
      <c r="GG25" s="24" t="str">
        <f>IF(A25&lt;=①基本情報と建物情報の入力!$G$20, IF(①基本情報と建物情報の入力!H47&gt;=3, 0, "-"), "-")</f>
        <v>-</v>
      </c>
      <c r="GH25" s="23" t="str">
        <f>IF(A25&lt;=①基本情報と建物情報の入力!$G$20, IF(①基本情報と建物情報の入力!H47&gt;=1, IF(G25=0, 0, D25/①基本情報と建物情報の入力!H47), "-"), "-")</f>
        <v>-</v>
      </c>
      <c r="GI25" s="16" t="str">
        <f>IF(A25&lt;=①基本情報と建物情報の入力!$G$20, IF(①基本情報と建物情報の入力!H47&gt;=2, IF(G25=0, 0, D25/①基本情報と建物情報の入力!H47), "-"), "-")</f>
        <v>-</v>
      </c>
      <c r="GJ25" s="24" t="str">
        <f>IF(A25&lt;=①基本情報と建物情報の入力!$G$20, IF(①基本情報と建物情報の入力!H47&gt;=3, IF(G25=0, 0, D25/①基本情報と建物情報の入力!H47), "-"), "-")</f>
        <v>-</v>
      </c>
      <c r="GK25" s="23" t="str">
        <f>IF(A25&lt;=①基本情報と建物情報の入力!$G$20, IF(①基本情報と建物情報の入力!H47&gt;=1, G25/D25, "-"), "-")</f>
        <v>-</v>
      </c>
      <c r="GL25" s="16" t="str">
        <f>IF(A25&lt;=①基本情報と建物情報の入力!$G$20, IF(①基本情報と建物情報の入力!H47&gt;=2, 0, "-"), "-")</f>
        <v>-</v>
      </c>
      <c r="GM25" s="24" t="str">
        <f>IF(A25&lt;=①基本情報と建物情報の入力!$G$20, IF(①基本情報と建物情報の入力!H47&gt;=3, 0, "-"), "-")</f>
        <v>-</v>
      </c>
      <c r="GN25" s="16" t="str">
        <f>IF(A25&lt;=①基本情報と建物情報の入力!$G$20, IF(①基本情報と建物情報の入力!H47&gt;=1, 0, "-"), "-")</f>
        <v>-</v>
      </c>
      <c r="GO25" s="16" t="str">
        <f>IF(A25&lt;=①基本情報と建物情報の入力!$G$20, IF(①基本情報と建物情報の入力!H47&gt;=2, 0, "-"), "-")</f>
        <v>-</v>
      </c>
      <c r="GP25" s="16" t="str">
        <f>IF(A25&lt;=①基本情報と建物情報の入力!$G$20, IF(①基本情報と建物情報の入力!H47&gt;=3, 0, "-"), "-")</f>
        <v>-</v>
      </c>
      <c r="GQ25" s="23" t="str">
        <f>IF(A25&lt;=①基本情報と建物情報の入力!$G$20, IF(①基本情報と建物情報の入力!H47&gt;=1, IF(①基本情報と建物情報の入力!H47=1, G25/D25, 0), "-"), "-")</f>
        <v>-</v>
      </c>
      <c r="GR25" s="16" t="str">
        <f>IF(A25&lt;=①基本情報と建物情報の入力!$G$20, IF(①基本情報と建物情報の入力!H47&gt;=2, G25/D25, "-"), "-")</f>
        <v>-</v>
      </c>
      <c r="GS25" s="24" t="str">
        <f>IF(A25&lt;=①基本情報と建物情報の入力!$G$20, IF(①基本情報と建物情報の入力!H47&gt;=3, 0, "-"), "-")</f>
        <v>-</v>
      </c>
      <c r="GT25" s="23" t="str">
        <f>IF(A25&lt;=①基本情報と建物情報の入力!$G$20, IF(①基本情報と建物情報の入力!H47&gt;=1, IF(OR(G26=0,A25=①基本情報と建物情報の入力!$G$20), 0, D25/①基本情報と建物情報の入力!H47), "-"), "-")</f>
        <v>-</v>
      </c>
      <c r="GU25" s="16" t="str">
        <f>IF(A25&lt;=①基本情報と建物情報の入力!$G$20, IF(①基本情報と建物情報の入力!H47&gt;=2, IF(OR(G26=0,A25=①基本情報と建物情報の入力!$G$20), 0, D25/①基本情報と建物情報の入力!H47), "-"), "-")</f>
        <v>-</v>
      </c>
      <c r="GV25" s="24" t="str">
        <f>IF(A25&lt;=①基本情報と建物情報の入力!$G$20, IF(①基本情報と建物情報の入力!H47&gt;=3, IF(OR(G26=0,A25=①基本情報と建物情報の入力!$G$20), 0, D25/①基本情報と建物情報の入力!H47), "-"), "-")</f>
        <v>-</v>
      </c>
      <c r="GW25" s="23" t="str">
        <f>IF(A25&lt;=①基本情報と建物情報の入力!$G$20, IF(①基本情報と建物情報の入力!H47&gt;=1, IF(G25=0, 0, D25/①基本情報と建物情報の入力!H47), "-"), "-")</f>
        <v>-</v>
      </c>
      <c r="GX25" s="16" t="str">
        <f>IF(A25&lt;=①基本情報と建物情報の入力!$G$20, IF(①基本情報と建物情報の入力!H47&gt;=2, IF(G25=0, 0, D25/①基本情報と建物情報の入力!H47), "-"), "-")</f>
        <v>-</v>
      </c>
      <c r="GY25" s="24" t="str">
        <f>IF(A25&lt;=①基本情報と建物情報の入力!$G$20, IF(①基本情報と建物情報の入力!H47&gt;=3, IF(G25=0, 0, D25/①基本情報と建物情報の入力!H47), "-"), "-")</f>
        <v>-</v>
      </c>
      <c r="GZ25" s="23" t="str">
        <f>IF(A25&lt;=①基本情報と建物情報の入力!$G$20, IF(①基本情報と建物情報の入力!H47&gt;=1, 0, "-"), "-")</f>
        <v>-</v>
      </c>
      <c r="HA25" s="16" t="str">
        <f>IF(A25&lt;=①基本情報と建物情報の入力!$G$20, IF(①基本情報と建物情報の入力!H47&gt;=2, IF(OR(①基本情報と建物情報の入力!H47=1,A25&lt;&gt;1), 0, E25), "-"), "-")</f>
        <v>-</v>
      </c>
      <c r="HB25" s="24" t="str">
        <f>IF(A25&lt;=①基本情報と建物情報の入力!$G$20, IF(①基本情報と建物情報の入力!H47&gt;=3, IF(OR(①基本情報と建物情報の入力!H47=1,A25&lt;&gt;1), 0, E25), "-"), "-")</f>
        <v>-</v>
      </c>
      <c r="HC25" s="23" t="str">
        <f>IF(A25&lt;=①基本情報と建物情報の入力!$G$20, IF(①基本情報と建物情報の入力!H47&gt;=1, IF(OR(①基本情報と建物情報の入力!H47=1,A25&lt;&gt;1), 0, E25), "-"), "-")</f>
        <v>-</v>
      </c>
      <c r="HD25" s="16" t="str">
        <f>IF(A25&lt;=①基本情報と建物情報の入力!$G$20, IF(①基本情報と建物情報の入力!H47&gt;=2, 0, "-"), "-")</f>
        <v>-</v>
      </c>
      <c r="HE25" s="24" t="str">
        <f>IF(A25&lt;=①基本情報と建物情報の入力!$G$20, IF(①基本情報と建物情報の入力!H47&gt;=3, IF(OR(①基本情報と建物情報の入力!H47=1,A25&lt;&gt;1), 0, E25), "-"), "-")</f>
        <v>-</v>
      </c>
      <c r="HF25" s="23" t="str">
        <f>IF(A25&lt;=①基本情報と建物情報の入力!$G$20, IF(①基本情報と建物情報の入力!H47&gt;=1, IF(A25=1, E25*(D25/①基本情報と建物情報の入力!H47/20), 0), "-"), "-")</f>
        <v>-</v>
      </c>
      <c r="HG25" s="16" t="str">
        <f>IF(A25&lt;=①基本情報と建物情報の入力!$G$20, IF(①基本情報と建物情報の入力!H47&gt;=2, IF(A25=1, E25*(D25/①基本情報と建物情報の入力!H47/20), 0), "-"), "-")</f>
        <v>-</v>
      </c>
      <c r="HH25" s="24" t="str">
        <f>IF(A25&lt;=①基本情報と建物情報の入力!$G$20, IF(①基本情報と建物情報の入力!H47&gt;=3, IF(A25=1, E25*(D25/①基本情報と建物情報の入力!H47/20), 0), "-"), "-")</f>
        <v>-</v>
      </c>
      <c r="HI25" s="23" t="str">
        <f>IF(A25&lt;=①基本情報と建物情報の入力!$G$20, IF(①基本情報と建物情報の入力!H47&gt;=1, IF(A25=1, D25*(E25/①基本情報と建物情報の入力!H47/20), 0), "-"), "-")</f>
        <v>-</v>
      </c>
      <c r="HJ25" s="16" t="str">
        <f>IF(A25&lt;=①基本情報と建物情報の入力!$G$20, IF(①基本情報と建物情報の入力!H47&gt;=2, IF(A25=1, D25*(E25/①基本情報と建物情報の入力!H47/20), 0), "-"), "-")</f>
        <v>-</v>
      </c>
      <c r="HK25" s="24" t="str">
        <f>IF(A25&lt;=①基本情報と建物情報の入力!$G$20, IF(①基本情報と建物情報の入力!H47&gt;=3, IF(A25=1, D25*(E25/①基本情報と建物情報の入力!H47/20), 0), "-"), "-")</f>
        <v>-</v>
      </c>
      <c r="HL25" s="23" t="str">
        <f>IF(A25&lt;=①基本情報と建物情報の入力!$G$20, IF(①基本情報と建物情報の入力!H47&gt;=1, 0, "-"), "-")</f>
        <v>-</v>
      </c>
      <c r="HM25" s="16" t="str">
        <f>IF(A25&lt;=①基本情報と建物情報の入力!$G$20, IF(①基本情報と建物情報の入力!H47&gt;=2, IF(①基本情報と建物情報の入力!H47=1, 0, G25/D25), "-"), "-")</f>
        <v>-</v>
      </c>
      <c r="HN25" s="24" t="str">
        <f>IF(A25&lt;=①基本情報と建物情報の入力!$G$20, IF(①基本情報と建物情報の入力!H47&gt;=3, IF(①基本情報と建物情報の入力!H47=1, 0, G25/D25), "-"), "-")</f>
        <v>-</v>
      </c>
      <c r="HO25" s="23" t="str">
        <f>IF(A25&lt;=①基本情報と建物情報の入力!$G$20, IF(①基本情報と建物情報の入力!H47&gt;=1, IF(①基本情報と建物情報の入力!H47=1, 0, G25/D25), "-"), "-")</f>
        <v>-</v>
      </c>
      <c r="HP25" s="16" t="str">
        <f>IF(A25&lt;=①基本情報と建物情報の入力!$G$20, IF(①基本情報と建物情報の入力!H47&gt;=2, 0, "-"), "-")</f>
        <v>-</v>
      </c>
      <c r="HQ25" s="24" t="str">
        <f>IF(A25&lt;=①基本情報と建物情報の入力!$G$20, IF(①基本情報と建物情報の入力!H47&gt;=3, IF(①基本情報と建物情報の入力!H47=1, 0, G25/D25), "-"), "-")</f>
        <v>-</v>
      </c>
      <c r="HR25" s="23" t="str">
        <f>IF(A25&lt;=①基本情報と建物情報の入力!$G$20, IF(①基本情報と建物情報の入力!H47&gt;=1, (G25/D25)*(D25/①基本情報と建物情報の入力!H47/20), "-"), "-")</f>
        <v>-</v>
      </c>
      <c r="HS25" s="16" t="str">
        <f>IF(A25&lt;=①基本情報と建物情報の入力!$G$20, IF(①基本情報と建物情報の入力!H47&gt;=2, (G25/D25)*(D25/①基本情報と建物情報の入力!H47/20), "-"), "-")</f>
        <v>-</v>
      </c>
      <c r="HT25" s="24" t="str">
        <f>IF(A25&lt;=①基本情報と建物情報の入力!$G$20, IF(①基本情報と建物情報の入力!H47&gt;=3, (G25/D25)*(D25/①基本情報と建物情報の入力!H47/20), "-"), "-")</f>
        <v>-</v>
      </c>
      <c r="HU25" s="23" t="str">
        <f>IF(A25&lt;=①基本情報と建物情報の入力!$G$20, IF(①基本情報と建物情報の入力!H47&gt;=1, (D25/①基本情報と建物情報の入力!H47)*(G25/D25/20), "-"), "-")</f>
        <v>-</v>
      </c>
      <c r="HV25" s="16" t="str">
        <f>IF(A25&lt;=①基本情報と建物情報の入力!$G$20, IF(①基本情報と建物情報の入力!H47&gt;=2, (D25/①基本情報と建物情報の入力!H47)*(G25/D25/20), "-"), "-")</f>
        <v>-</v>
      </c>
      <c r="HW25" s="24" t="str">
        <f>IF(A25&lt;=①基本情報と建物情報の入力!$G$20, IF(①基本情報と建物情報の入力!H47&gt;=3, (D25/①基本情報と建物情報の入力!H47)*(G25/D25/20), "-"), "-")</f>
        <v>-</v>
      </c>
      <c r="HX25" s="69"/>
      <c r="HY25" s="16" t="str">
        <f>IF($A25&lt;=①基本情報と建物情報の入力!$G$20, IF(①基本情報と建物情報の入力!$H47&gt;=1, SUM(W25,CF25,Z25,BZ25,CC25,AD25,AG25,AJ25,AM25,AP25,AS25,AV25,AY25,BB25,BE25,BH25,BK25,BN25,BQ25,BT25,BW25),"-"),"-")</f>
        <v>-</v>
      </c>
      <c r="HZ25" s="16" t="str">
        <f>IF($A25&lt;=①基本情報と建物情報の入力!$G$20, IF(①基本情報と建物情報の入力!$H47&gt;=2, SUM(X25,CG25,AA25,CA25,CD25,AE25,AH25,AK25,AN25,AQ25,AT25,AW25,AZ25,BC25,BF25,BI25,BL25,BO25,BR25,BU25,BX25),"-"),"-")</f>
        <v>-</v>
      </c>
      <c r="IA25" s="16" t="str">
        <f>IF($A25&lt;=①基本情報と建物情報の入力!$G$20, IF(①基本情報と建物情報の入力!$H47&gt;=3, SUM(Y25,CH25,AB25,CB25,CE25,AF25,AI25,AL25,AO25,AR25,AU25,AX25,BA25,BD25,BG25,BJ25,BM25,BP25,BS25,BV25,BY25),"-"),"-")</f>
        <v>-</v>
      </c>
      <c r="IB25" s="69"/>
      <c r="IC25" s="16" t="str">
        <f>IF($A25&lt;=①基本情報と建物情報の入力!$G$20, ①基本情報と建物情報の入力!H$62, "-")</f>
        <v>-</v>
      </c>
      <c r="ID25" s="16" t="str">
        <f>IF(A25&lt;=①基本情報と建物情報の入力!$G$20, ①基本情報と建物情報の入力!$H$66/(2*(0.09-0.15)*①基本情報と建物情報の入力!$H$66+1),"-")</f>
        <v>-</v>
      </c>
      <c r="IE25" s="16" t="str">
        <f>IF($A25&lt;=①基本情報と建物情報の入力!$G$20, ①基本情報と建物情報の入力!H$64, "-")</f>
        <v>-</v>
      </c>
      <c r="IF25" s="16" t="str">
        <f>IF($A25&lt;=①基本情報と建物情報の入力!$G$20, ①基本情報と建物情報の入力!H$63, "-")</f>
        <v>-</v>
      </c>
      <c r="IG25" s="16" t="str">
        <f>IF($A25&lt;=①基本情報と建物情報の入力!$G$20, ①基本情報と建物情報の入力!H$66, "-")</f>
        <v>-</v>
      </c>
      <c r="IH25" s="16" t="str">
        <f>IF($A25&lt;=①基本情報と建物情報の入力!$G$20, ①基本情報と建物情報の入力!H$61, "-")</f>
        <v>-</v>
      </c>
      <c r="II25" s="16" t="str">
        <f>IF($A25&lt;=①基本情報と建物情報の入力!$G$20, ①基本情報と建物情報の入力!H$65, "-")</f>
        <v>-</v>
      </c>
      <c r="IJ25" s="16" t="str">
        <f>IF($A25&lt;=①基本情報と建物情報の入力!$G$20, ①基本情報と建物情報の入力!H$67, "-")</f>
        <v>-</v>
      </c>
      <c r="IK25" s="24" t="str">
        <f>IF($A25&lt;=①基本情報と建物情報の入力!$G$20, 4.65, "-")</f>
        <v>-</v>
      </c>
      <c r="IL25" s="69"/>
      <c r="IM25" s="23" t="str">
        <f t="array" ref="IM25">IF($A25&lt;=①基本情報と建物情報の入力!$G$20,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5" s="16" t="str">
        <f t="array" ref="IN25">IF($A25&lt;=①基本情報と建物情報の入力!$G$20,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5" s="16" t="str">
        <f t="array" ref="IO25">IF($A25&lt;=①基本情報と建物情報の入力!$G$20,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5" s="16" t="str">
        <f>IF($A25&lt;=①基本情報と建物情報の入力!$G$20,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5" s="16" t="str">
        <f t="array" ref="IQ25">IF($A25&lt;=①基本情報と建物情報の入力!$G$20,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5" s="16" t="str">
        <f t="array" ref="IR25">IF($A25&lt;=①基本情報と建物情報の入力!$G$20,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5" s="16" t="str">
        <f t="array" ref="IS25">IF($A25&lt;=①基本情報と建物情報の入力!$G$20,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5" s="16" t="str">
        <f t="array" ref="IT25">IF($A25&lt;=①基本情報と建物情報の入力!$G$20,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5" s="16" t="str">
        <f t="array" ref="IU25">IF($A25&lt;=①基本情報と建物情報の入力!$G$20,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5" s="16" t="str">
        <f t="array" ref="IV25">IF($A25&lt;=①基本情報と建物情報の入力!$G$20,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5" s="24" t="str">
        <f t="array" ref="IW25">IF($A25&lt;=①基本情報と建物情報の入力!$G$20,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5" s="69"/>
      <c r="IY25" s="23" t="str">
        <f>IF($A25&lt;=①基本情報と建物情報の入力!$G$20, 温度差係数!$A$10, "-")</f>
        <v>-</v>
      </c>
      <c r="IZ25" s="16" t="str">
        <f>IF($A25&lt;=①基本情報と建物情報の入力!$G$20,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5" s="16" t="str">
        <f>IF($A25&lt;=①基本情報と建物情報の入力!$G$20, 温度差係数!$B$10, "-")</f>
        <v>-</v>
      </c>
      <c r="JB25" s="24" t="str">
        <f>IF($A25&lt;=①基本情報と建物情報の入力!$G$20, INDEX(温度差係数!$C$10:$J$10, 0, MATCH(①基本情報と建物情報の入力!$G$13, 温度差係数!$C$9:$J$9, 0)), "-")</f>
        <v>-</v>
      </c>
      <c r="JC25" s="69"/>
      <c r="JD25" s="23" t="str">
        <f>IF($A25&lt;=①基本情報と建物情報の入力!$G$20, IF(①基本情報と建物情報の入力!$H47&gt;=1, W25*$IY25*$IC25,"-"),"-")</f>
        <v>-</v>
      </c>
      <c r="JE25" s="16" t="str">
        <f>IF($A25&lt;=①基本情報と建物情報の入力!$G$20, IF(①基本情報と建物情報の入力!$H47&gt;=2, X25*$IY25*$IC25,"-"),"-")</f>
        <v>-</v>
      </c>
      <c r="JF25" s="24" t="str">
        <f>IF($A25&lt;=①基本情報と建物情報の入力!$G$20, IF(①基本情報と建物情報の入力!$H47&gt;=3, Y25*$IY25*$IC25,"-"),"-")</f>
        <v>-</v>
      </c>
      <c r="JG25" s="23" t="str">
        <f>IF($A25&lt;=①基本情報と建物情報の入力!$G$20, IF(①基本情報と建物情報の入力!$H47&gt;=1, CF25*$JB25*$ID25,"-"),"-")</f>
        <v>-</v>
      </c>
      <c r="JH25" s="16" t="str">
        <f>IF($A25&lt;=①基本情報と建物情報の入力!$G$20, IF(①基本情報と建物情報の入力!$H47&gt;=2, CG25*$JB25*$ID25,"-"),"-")</f>
        <v>-</v>
      </c>
      <c r="JI25" s="24" t="str">
        <f>IF($A25&lt;=①基本情報と建物情報の入力!$G$20, IF(①基本情報と建物情報の入力!$H47&gt;=3, CH25*$JB25*$ID25,"-"),"-")</f>
        <v>-</v>
      </c>
      <c r="JJ25" s="23" t="str">
        <f>IF($A25&lt;=①基本情報と建物情報の入力!$G$20, IF(①基本情報と建物情報の入力!$H47&gt;=1, ((BB25+BE25+BK25)*$IY25+BH25*$IZ25)*$IH25,"-"),"-")</f>
        <v>-</v>
      </c>
      <c r="JK25" s="16" t="str">
        <f>IF($A25&lt;=①基本情報と建物情報の入力!$G$20, IF(①基本情報と建物情報の入力!$H47&gt;=2, ((BC25+BF25+BL25)*$IY25+BI25*$IZ25)*$IH25,"-"),"-")</f>
        <v>-</v>
      </c>
      <c r="JL25" s="24" t="str">
        <f>IF($A25&lt;=①基本情報と建物情報の入力!$G$20, IF(①基本情報と建物情報の入力!$H47&gt;=3, ((BD25+BG25+BM25)*$IY25+BJ25*$IZ25)*$IH25,"-"),"-")</f>
        <v>-</v>
      </c>
      <c r="JM25" s="23" t="str">
        <f>IF($A25&lt;=①基本情報と建物情報の入力!$G$20, IF(①基本情報と建物情報の入力!$H47&gt;=1, (BN25+BQ25+BT25+BW25)*$JB25*$II25,"-"),"-")</f>
        <v>-</v>
      </c>
      <c r="JN25" s="16" t="str">
        <f>IF($A25&lt;=①基本情報と建物情報の入力!$G$20, IF(①基本情報と建物情報の入力!$H47&gt;=2, (BO25+BR25+BU25+BX25)*$JB25*$II25,"-"),"-")</f>
        <v>-</v>
      </c>
      <c r="JO25" s="24" t="str">
        <f>IF($A25&lt;=①基本情報と建物情報の入力!$G$20, IF(①基本情報と建物情報の入力!$H47&gt;=3, (BP25+BS25+BV25+BY25)*$JB25*$II25,"-"),"-")</f>
        <v>-</v>
      </c>
      <c r="JP25" s="23" t="str">
        <f>IF($A25&lt;=①基本情報と建物情報の入力!$G$20, IF(①基本情報と建物情報の入力!$H47&gt;=1, ((AD25+AG25+AM25)*$IY25+AJ25*$IZ25)*$IJ25,"-"),"-")</f>
        <v>-</v>
      </c>
      <c r="JQ25" s="16" t="str">
        <f>IF($A25&lt;=①基本情報と建物情報の入力!$G$20, IF(①基本情報と建物情報の入力!$H47&gt;=2, ((AE25+AH25+AN25)*$IY25+AK25*$IZ25)*$IJ25,"-"),"-")</f>
        <v>-</v>
      </c>
      <c r="JR25" s="24" t="str">
        <f>IF($A25&lt;=①基本情報と建物情報の入力!$G$20, IF(①基本情報と建物情報の入力!$H47&gt;=3, ((AF25+AI25+AO25)*$IY25+AL25*$IZ25)*$IJ25,"-"),"-")</f>
        <v>-</v>
      </c>
      <c r="JS25" s="23" t="str">
        <f>IF($A25&lt;=①基本情報と建物情報の入力!$G$20, IF(①基本情報と建物情報の入力!$H47&gt;=1, ((AP25+AS25+AY25)*IY25+AV25*$IZ25)*$IK25,"-"),"-")</f>
        <v>-</v>
      </c>
      <c r="JT25" s="16" t="str">
        <f>IF($A25&lt;=①基本情報と建物情報の入力!$G$20, IF(①基本情報と建物情報の入力!$H47&gt;=2, ((AQ25+AT25+AZ25)*IY25+AW25*$IZ25)*$IK25,"-"),"-")</f>
        <v>-</v>
      </c>
      <c r="JU25" s="24" t="str">
        <f>IF($A25&lt;=①基本情報と建物情報の入力!$G$20, IF(①基本情報と建物情報の入力!$H47&gt;=3, ((AR25+AU25+BA25)*IY25+AX25*$IZ25)*$IK25,"-"),"-")</f>
        <v>-</v>
      </c>
      <c r="JV25" s="23" t="str">
        <f>IF($A25&lt;=①基本情報と建物情報の入力!$G$20, IF(①基本情報と建物情報の入力!$H47&gt;=1, BZ25*$JB25*$IG25,"-"),"-")</f>
        <v>-</v>
      </c>
      <c r="JW25" s="16" t="str">
        <f>IF($A25&lt;=①基本情報と建物情報の入力!$G$20, IF(①基本情報と建物情報の入力!$H47&gt;=2, CA25*$JB25*$IG25,"-"),"-")</f>
        <v>-</v>
      </c>
      <c r="JX25" s="24" t="str">
        <f>IF($A25&lt;=①基本情報と建物情報の入力!$G$20, IF(①基本情報と建物情報の入力!$H47&gt;=3, CB25*$IG25*$JB25,"-"),"-")</f>
        <v>-</v>
      </c>
      <c r="JY25" s="23" t="str">
        <f>IF($A25&lt;=①基本情報と建物情報の入力!$G$20, IF(①基本情報と建物情報の入力!$H47&gt;=1, CC25*$JA25*$IF25,"-"),"-")</f>
        <v>-</v>
      </c>
      <c r="JZ25" s="16" t="str">
        <f>IF($A25&lt;=①基本情報と建物情報の入力!$G$20, IF(①基本情報と建物情報の入力!$H47&gt;=2, CD25*$JA25*$IF25,"-"),"-")</f>
        <v>-</v>
      </c>
      <c r="KA25" s="24" t="str">
        <f>IF($A25&lt;=①基本情報と建物情報の入力!$G$20, IF(①基本情報と建物情報の入力!$H47&gt;=3, CE25*$JA25*$IF25,"-"),"-")</f>
        <v>-</v>
      </c>
      <c r="KB25" s="23" t="str">
        <f>IF($A25&lt;=①基本情報と建物情報の入力!$G$20, IF(①基本情報と建物情報の入力!$H47&gt;=1, Z25*$IY25*$IE25,"-"),"-")</f>
        <v>-</v>
      </c>
      <c r="KC25" s="16" t="str">
        <f>IF($A25&lt;=①基本情報と建物情報の入力!$G$20, IF(①基本情報と建物情報の入力!$H47&gt;=2, AA25*$IY25*$IE25,"-"),"-")</f>
        <v>-</v>
      </c>
      <c r="KD25" s="24" t="str">
        <f>IF($A25&lt;=①基本情報と建物情報の入力!$G$20, IF(①基本情報と建物情報の入力!$H47&gt;=3, AB25*$IY25*$IE25,"-"),"-")</f>
        <v>-</v>
      </c>
      <c r="KE25" s="69"/>
      <c r="KF25" s="23" t="str">
        <f>IF($A25&lt;=①基本情報と建物情報の入力!$G$20, IF(①基本情報と建物情報の入力!$H47&gt;=1, (CJ25+CM25+CP25+CS25)*$IY25*$IM25,"-"),"-")</f>
        <v>-</v>
      </c>
      <c r="KG25" s="16" t="str">
        <f>IF($A25&lt;=①基本情報と建物情報の入力!$G$20, IF(①基本情報と建物情報の入力!$H47&gt;=2, (CK25+CN25+CQ25+CT25)*$IY25*$IM25,"-"),"-")</f>
        <v>-</v>
      </c>
      <c r="KH25" s="24" t="str">
        <f>IF($A25&lt;=①基本情報と建物情報の入力!$G$20, IF(①基本情報と建物情報の入力!$H47&gt;=3, (CL25+CO25+CR25+CU25)*$IY25*$IM25,"-"),"-")</f>
        <v>-</v>
      </c>
      <c r="KI25" s="23" t="str">
        <f>IF($A25&lt;=①基本情報と建物情報の入力!$G$20, IF(①基本情報と建物情報の入力!$H47&gt;=1, (CV25+CY25)*$IY25*$IN25/2,"-"),"-")</f>
        <v>-</v>
      </c>
      <c r="KJ25" s="16" t="str">
        <f>IF($A25&lt;=①基本情報と建物情報の入力!$G$20, IF(①基本情報と建物情報の入力!$H47&gt;=2, (CW25+CZ25)*$IY25*$IN25/2,"-"),"-")</f>
        <v>-</v>
      </c>
      <c r="KK25" s="24" t="str">
        <f>IF($A25&lt;=①基本情報と建物情報の入力!$G$20, IF(①基本情報と建物情報の入力!$H47&gt;=3, (CX25+DA25)*$IY25*$IN25/2,"-"),"-")</f>
        <v>-</v>
      </c>
      <c r="KL25" s="23" t="str">
        <f>IF($A25&lt;=①基本情報と建物情報の入力!$G$20, IF(①基本情報と建物情報の入力!$H47&gt;=1, (DB25+DE25)*$IY25*$IO25/2 + (DH25+DK25)*$IY25*$IO25,"-"),"-")</f>
        <v>-</v>
      </c>
      <c r="KM25" s="16" t="str">
        <f>IF($A25&lt;=①基本情報と建物情報の入力!$G$20, IF(①基本情報と建物情報の入力!$H47&gt;=2, (DC25+DF25)*$IY25*$IO25/2 + (DI25+DL25)*$IY25*$IO25,"-"),"-")</f>
        <v>-</v>
      </c>
      <c r="KN25" s="24" t="str">
        <f>IF($A25&lt;=①基本情報と建物情報の入力!$G$20, IF(①基本情報と建物情報の入力!$H47&gt;=3, (DD25+DG25)*$IY25*$IO25/2 + (DJ25+DM25)*$IY25*$IO25,"-"),"-")</f>
        <v>-</v>
      </c>
      <c r="KO25" s="23" t="str">
        <f>IF($A25&lt;=①基本情報と建物情報の入力!$G$20, IF(①基本情報と建物情報の入力!$H47&gt;=1, ((DN25+DW25)*$IY25 + DQ25*($IY25/2+$IZ25/2) + DT25*($IZ25/2+$IY25/2))*$IP25,"-"),"-")</f>
        <v>-</v>
      </c>
      <c r="KP25" s="16" t="str">
        <f>IF($A25&lt;=①基本情報と建物情報の入力!$G$20, IF(①基本情報と建物情報の入力!$H47&gt;=2, ((DO25+DX25)*$IY25 + DR25*($IY25/2+$IZ25/2) + DU25*($IZ25/2+$IY25/2))*$IP25,"-"),"-")</f>
        <v>-</v>
      </c>
      <c r="KQ25" s="24" t="str">
        <f>IF($A25&lt;=①基本情報と建物情報の入力!$G$20, IF(①基本情報と建物情報の入力!$H47&gt;=3, ((DP25+DY25)*$IY25 + DS25*($IY25/2+$IZ25/2) + DV25*($IZ25/2+$IY25/2))*$IP25,"-"),"-")</f>
        <v>-</v>
      </c>
      <c r="KR25" s="23" t="str">
        <f>IF($A25&lt;=①基本情報と建物情報の入力!$G$20, IF(①基本情報と建物情報の入力!$H47&gt;=1, ((DZ25+EC25)*$IY25+(EF25+EI25)*$IZ25)*$IQ25/2 + ((EL25+EO25+EU25)*$IY25+ER25*$IZ25)*$IQ25,"-"),"-")</f>
        <v>-</v>
      </c>
      <c r="KS25" s="16" t="str">
        <f>IF($A25&lt;=①基本情報と建物情報の入力!$G$20, IF(①基本情報と建物情報の入力!$H47&gt;=2, ((EA25+ED25)*$IY25+(EG25+EJ25)*$IZ25)*$IQ25/2 + ((EM25+EP25+EV25)*$IY25+ES25*$IZ25)*$IQ25,"-"),"-")</f>
        <v>-</v>
      </c>
      <c r="KT25" s="24" t="str">
        <f>IF($A25&lt;=①基本情報と建物情報の入力!$G$20, IF(①基本情報と建物情報の入力!$H47&gt;=3, ((EB25+EE25)*$IY25+(EH25+EK25)*$IZ25)*$IQ25/2 + ((EN25+EQ25+EW25)*$IY25+ET25*$IZ25)*$IQ25,"-"),"-")</f>
        <v>-</v>
      </c>
      <c r="KU25" s="23" t="str">
        <f>IF($A25&lt;=①基本情報と建物情報の入力!$G$20, IF(①基本情報と建物情報の入力!$H47&gt;=1, ((EX25+FA25+FD25+FG25+FP25+FS25)*$IY25 + (FJ25+FM25)*$IZ25)*$IR25/2,"-"),"-")</f>
        <v>-</v>
      </c>
      <c r="KV25" s="16" t="str">
        <f>IF($A25&lt;=①基本情報と建物情報の入力!$G$20, IF(①基本情報と建物情報の入力!$H47&gt;=2, ((EY25+FB25+FE25+FH25+FQ25+FT25)*$IY25 + (FK25+FN25)*$IZ25)*$IR25/2,"-"),"-")</f>
        <v>-</v>
      </c>
      <c r="KW25" s="24" t="str">
        <f>IF($A25&lt;=①基本情報と建物情報の入力!$G$20, IF(①基本情報と建物情報の入力!$H47&gt;=3, ((EZ25+FC25+FF25+FI25+FR25+FU25)*$IY25 + (FL25+FO25)*$IZ25)*$IR25/2,"-"),"-")</f>
        <v>-</v>
      </c>
      <c r="KX25" s="23" t="str">
        <f>IF($A25&lt;=①基本情報と建物情報の入力!$G$20, IF(①基本情報と建物情報の入力!$H47&gt;=1, ((FV25+FY25+GE25)*$IY25 + GB25*$IZ25)*$IS25,"-"),"-")</f>
        <v>-</v>
      </c>
      <c r="KY25" s="16" t="str">
        <f>IF($A25&lt;=①基本情報と建物情報の入力!$G$20, IF(①基本情報と建物情報の入力!$H47&gt;=2, ((FW25+FZ25+GF25)*$IY25 + GC25*$IZ25)*$IS25,"-"),"-")</f>
        <v>-</v>
      </c>
      <c r="KZ25" s="24" t="str">
        <f>IF($A25&lt;=①基本情報と建物情報の入力!$G$20, IF(①基本情報と建物情報の入力!$H47&gt;=3, ((FX25+GA25+GG25)*$IY25 + GD25*$IZ25)*$IS25,"-"),"-")</f>
        <v>-</v>
      </c>
      <c r="LA25" s="23" t="str">
        <f>IF($A25&lt;=①基本情報と建物情報の入力!$G$20, IF(①基本情報と建物情報の入力!$H47&gt;=1, (GH25+GK25+GN25+GQ25)*$IY25*$IT25,"-"),"-")</f>
        <v>-</v>
      </c>
      <c r="LB25" s="16" t="str">
        <f>IF($A25&lt;=①基本情報と建物情報の入力!$G$20, IF(①基本情報と建物情報の入力!$H47&gt;=2, (GI25+GL25+GO25+GR25)*$IY25*$IT25,"-"),"-")</f>
        <v>-</v>
      </c>
      <c r="LC25" s="24" t="str">
        <f>IF($A25&lt;=①基本情報と建物情報の入力!$G$20, IF(①基本情報と建物情報の入力!$H47&gt;=3, (GJ25+GM25+GP25+GS25)*$IY25*$IT25,"-"),"-")</f>
        <v>-</v>
      </c>
      <c r="LD25" s="23" t="str">
        <f>IF($A25&lt;=①基本情報と建物情報の入力!$G$20, IF(①基本情報と建物情報の入力!$H47&gt;=1, (GT25+GW25)*$IY25*$IU25/2,"-"),"-")</f>
        <v>-</v>
      </c>
      <c r="LE25" s="16" t="str">
        <f>IF($A25&lt;=①基本情報と建物情報の入力!$G$20, IF(①基本情報と建物情報の入力!$H47&gt;=2, (GU25+GX25)*$IY25*$IU25/2,"-"),"-")</f>
        <v>-</v>
      </c>
      <c r="LF25" s="24" t="str">
        <f>IF($A25&lt;=①基本情報と建物情報の入力!$G$20, IF(①基本情報と建物情報の入力!$H47&gt;=3, (GV25+GY25)*$IY25*$IU25/2,"-"),"-")</f>
        <v>-</v>
      </c>
      <c r="LG25" s="23" t="str">
        <f>IF($A25&lt;=①基本情報と建物情報の入力!$G$20, IF(①基本情報と建物情報の入力!$H47&gt;=1, (GZ25+HC25)*$JA25*$IV25/2 + (HF25+HI25)*$JA25*$IV25,"-"),"-")</f>
        <v>-</v>
      </c>
      <c r="LH25" s="16" t="str">
        <f>IF($A25&lt;=①基本情報と建物情報の入力!$G$20, IF(①基本情報と建物情報の入力!$H47&gt;=2, (HA25+HD25)*$JA25*$IV25/2 + (HG25+HJ25)*$JA25*$IV25,"-"),"-")</f>
        <v>-</v>
      </c>
      <c r="LI25" s="24" t="str">
        <f>IF($A25&lt;=①基本情報と建物情報の入力!$G$20, IF(①基本情報と建物情報の入力!$H47&gt;=3, (HB25+HE25)*$JA25*$IV25/2 + (HH25+HK25)*$JA25*$IV25,"-"),"-")</f>
        <v>-</v>
      </c>
      <c r="LJ25" s="23" t="str">
        <f>IF($A25&lt;=①基本情報と建物情報の入力!$G$20, IF(①基本情報と建物情報の入力!$H47&gt;=1, (HL25+HO25)*$IY25*$IW25/2 + (HR25+HU25)*$IY25*$IW25,"-"),"-")</f>
        <v>-</v>
      </c>
      <c r="LK25" s="16" t="str">
        <f>IF($A25&lt;=①基本情報と建物情報の入力!$G$20, IF(①基本情報と建物情報の入力!$H47&gt;=2, (HM25+HP25)*$IY25*$IW25/2 + (HS25+HV25)*$IY25*$IW25,"-"),"-")</f>
        <v>-</v>
      </c>
      <c r="LL25" s="24" t="str">
        <f>IF($A25&lt;=①基本情報と建物情報の入力!$G$20, IF(①基本情報と建物情報の入力!$H47&gt;=3, (HN25+HQ25)*$IY25*$IW25/2 + (HT25+HW25)*$IY25*$IW25,"-"),"-")</f>
        <v>-</v>
      </c>
      <c r="LM25" s="69"/>
      <c r="LN25" s="23" t="str">
        <f>IF($A25&lt;=①基本情報と建物情報の入力!$G$20, IF(①基本情報と建物情報の入力!$H47&gt;=1, SUM(JJ25,JD25,JY25,KB25,JM25,JV25,JG25,JP25,JS25)+SUM(KO25,KF25,LA25,KR25,KL25,KU25,LJ25,KI25,LD25,KX25,LG25),"-"),"-")</f>
        <v>-</v>
      </c>
      <c r="LO25" s="16" t="str">
        <f>IF($A25&lt;=①基本情報と建物情報の入力!$G$20, IF(①基本情報と建物情報の入力!$H47&gt;=2, SUM(JK25,JE25,JZ25,KC25,JN25,JW25,JH25,JQ25,JT25)+SUM(KP25,KG25,LB25,KS25,KM25,KV25,LK25,KJ25,LE25,KY25,LH25),"-"),"-")</f>
        <v>-</v>
      </c>
      <c r="LP25" s="24" t="str">
        <f>IF($A25&lt;=①基本情報と建物情報の入力!$G$20, IF(①基本情報と建物情報の入力!$H47&gt;=3, SUM(JL25,JF25,KA25,KD25,JO25,JX25,JI25,JR25,JU25)+SUM(KQ25,KH25,LC25,KT25,KN25,KW25,LL25,KK25,LF25,KZ25,LI25),"-"),"-")</f>
        <v>-</v>
      </c>
      <c r="LQ25" s="16" t="str">
        <f>IF($A25&lt;=①基本情報と建物情報の入力!$G$20, IF(①基本情報と建物情報の入力!$H47&gt;=1, ROUNDUP(LN25/HY25, 2),"-"),"-")</f>
        <v>-</v>
      </c>
      <c r="LR25" s="16" t="str">
        <f>IF($A25&lt;=①基本情報と建物情報の入力!$G$20, IF(①基本情報と建物情報の入力!$H47&gt;=2, ROUNDUP(LO25/HZ25, 2),"-"),"-")</f>
        <v>-</v>
      </c>
      <c r="LS25" s="16" t="str">
        <f>IF($A25&lt;=①基本情報と建物情報の入力!$G$20, IF(①基本情報と建物情報の入力!$H47&gt;=3, ROUNDUP(LP25/IA25, 2),"-"),"-")</f>
        <v>-</v>
      </c>
      <c r="LT25" s="69"/>
      <c r="LU25" s="16" t="str">
        <f>IF($A25&lt;=①基本情報と建物情報の入力!$G$20, 0.51,"-")</f>
        <v>-</v>
      </c>
      <c r="LV25" s="16" t="str">
        <f>IF($A25&lt;=①基本情報と建物情報の入力!$G$20, IF(①基本情報と建物情報の入力!$H47&gt;=1, ①基本情報と建物情報の入力!$H$68,"-"),"-")</f>
        <v>-</v>
      </c>
      <c r="LW25" s="69"/>
      <c r="LX25" s="223" t="str">
        <f>IF($A25&lt;=①基本情報と建物情報の入力!$G$20, 0.034*1*IC25, "-")</f>
        <v>-</v>
      </c>
      <c r="LY25" s="219" t="str">
        <f>IF($A25&lt;=①基本情報と建物情報の入力!$G$20, 0.034*1*IH25, "-")</f>
        <v>-</v>
      </c>
      <c r="LZ25" s="219" t="str">
        <f>IF($A25&lt;=①基本情報と建物情報の入力!$G$20, IF(①基本情報と建物情報の入力!$H47&gt;=1, $LU25*$LV25,"-"),"-")</f>
        <v>-</v>
      </c>
      <c r="MA25" s="219" t="str">
        <f>IF($A25&lt;=①基本情報と建物情報の入力!$G$20, IF(①基本情報と建物情報の入力!$H47&gt;=1, $LU25*$LV25,"-"),"-")</f>
        <v>-</v>
      </c>
      <c r="MB25" s="219" t="str">
        <f>IF($A25&lt;=①基本情報と建物情報の入力!$G$20, IF(①基本情報と建物情報の入力!$H47&gt;=1, $LU25*$LV25,"-"),"-")</f>
        <v>-</v>
      </c>
      <c r="MC25" s="219" t="str">
        <f>IF($A25&lt;=①基本情報と建物情報の入力!$G$20, IF(①基本情報と建物情報の入力!$H47&gt;=1, $LU25*$LV25,"-"),"-")</f>
        <v>-</v>
      </c>
      <c r="MD25" s="219" t="str">
        <f>IF($A25&lt;=①基本情報と建物情報の入力!$G$20, 0.034*1*IK25, "-")</f>
        <v>-</v>
      </c>
      <c r="ME25" s="219" t="str">
        <f>IF($A25&lt;=①基本情報と建物情報の入力!$G$20, 0.034*1*IE25, "-")</f>
        <v>-</v>
      </c>
      <c r="MF25" s="69"/>
      <c r="MG25" s="219" t="str">
        <f>IF($A25&lt;=①基本情報と建物情報の入力!$G$20, 0.034*1*IM25, "-")</f>
        <v>-</v>
      </c>
      <c r="MH25" s="219" t="str">
        <f>IF($A25&lt;=①基本情報と建物情報の入力!$G$20, 0.034*1*IN25, "-")</f>
        <v>-</v>
      </c>
      <c r="MI25" s="219" t="str">
        <f>IF($A25&lt;=①基本情報と建物情報の入力!$G$20, 0.034*1*IO25, "-")</f>
        <v>-</v>
      </c>
      <c r="MJ25" s="219" t="str">
        <f>IF($A25&lt;=①基本情報と建物情報の入力!$G$20, 0.034*1*IP25, "-")</f>
        <v>-</v>
      </c>
      <c r="MK25" s="219" t="str">
        <f>IF($A25&lt;=①基本情報と建物情報の入力!$G$20, 0.034*1*IQ25, "-")</f>
        <v>-</v>
      </c>
      <c r="ML25" s="219" t="str">
        <f>IF($A25&lt;=①基本情報と建物情報の入力!$G$20, 0.034*1*IR25, "-")</f>
        <v>-</v>
      </c>
      <c r="MM25" s="219" t="str">
        <f>IF($A25&lt;=①基本情報と建物情報の入力!$G$20, 0.034*1*IS25, "-")</f>
        <v>-</v>
      </c>
      <c r="MN25" s="219" t="str">
        <f>IF($A25&lt;=①基本情報と建物情報の入力!$G$20, 0.034*1*IT25, "-")</f>
        <v>-</v>
      </c>
      <c r="MO25" s="219" t="str">
        <f>IF($A25&lt;=①基本情報と建物情報の入力!$G$20, 0.034*1*IU25, "-")</f>
        <v>-</v>
      </c>
      <c r="MP25" s="219" t="str">
        <f>IF($A25&lt;=①基本情報と建物情報の入力!$G$20, 0.034*1*IV25, "-")</f>
        <v>-</v>
      </c>
      <c r="MQ25" s="224" t="str">
        <f>IF($A25&lt;=①基本情報と建物情報の入力!$G$20, 0.034*1*IW25, "-")</f>
        <v>-</v>
      </c>
      <c r="MR25" s="69"/>
      <c r="MS25" s="71" t="str">
        <f>IF($A25&lt;=①基本情報と建物情報の入力!$G$20, INDEX(方位係数!$B$7:$H$16, MATCH(MS$4, 方位係数!$A$7:$A$16,0), MATCH(①基本情報と建物情報の入力!$G$13, 方位係数!$B$6:$I$6,0)),"-")</f>
        <v>-</v>
      </c>
      <c r="MT25" s="71" t="str">
        <f>IF($A25&lt;=①基本情報と建物情報の入力!$G$20, INDEX(方位係数!$B$7:$H$16, MATCH(MT$4, 方位係数!$A$7:$A$16,0), MATCH(①基本情報と建物情報の入力!$G$13, 方位係数!$B$6:$I$6,0)),"-")</f>
        <v>-</v>
      </c>
      <c r="MU25" s="71" t="str">
        <f>IF($A25&lt;=①基本情報と建物情報の入力!$G$20, INDEX(方位係数!$B$7:$H$16, MATCH(MU$4, 方位係数!$A$7:$A$16,0), MATCH(①基本情報と建物情報の入力!$G$13, 方位係数!$B$6:$I$6,0)),"-")</f>
        <v>-</v>
      </c>
      <c r="MV25" s="71" t="str">
        <f>IF($A25&lt;=①基本情報と建物情報の入力!$G$20, INDEX(方位係数!$B$7:$H$16, MATCH(MV$4, 方位係数!$A$7:$A$16,0), MATCH(①基本情報と建物情報の入力!$G$13, 方位係数!$B$6:$I$6,0)),"-")</f>
        <v>-</v>
      </c>
      <c r="MW25" s="71" t="str">
        <f>IF($A25&lt;=①基本情報と建物情報の入力!$G$20, INDEX(方位係数!$B$7:$H$16, MATCH(MW$4, 方位係数!$A$7:$A$16,0), MATCH(①基本情報と建物情報の入力!$G$13, 方位係数!$B$6:$I$6,0)),"-")</f>
        <v>-</v>
      </c>
      <c r="MX25" s="71" t="str">
        <f>IF($A25&lt;=①基本情報と建物情報の入力!$G$20, INDEX(方位係数!$B$7:$H$16, MATCH(MX$4, 方位係数!$A$7:$A$16,0), MATCH(①基本情報と建物情報の入力!$G$13, 方位係数!$B$6:$I$6,0)),"-")</f>
        <v>-</v>
      </c>
      <c r="MY25" s="69"/>
      <c r="MZ25" s="23" t="str">
        <f>IF($A25&lt;=①基本情報と建物情報の入力!$G$20, IF(①基本情報と建物情報の入力!$H47&gt;=1, W25*$MW25*$LX25,"-"),"-")</f>
        <v>-</v>
      </c>
      <c r="NA25" s="16" t="str">
        <f>IF($A25&lt;=①基本情報と建物情報の入力!$G$20, IF(①基本情報と建物情報の入力!$H47&gt;=2, X25*$MW25*$LX25,"-"),"-")</f>
        <v>-</v>
      </c>
      <c r="NB25" s="24" t="str">
        <f>IF($A25&lt;=①基本情報と建物情報の入力!$G$20, IF(①基本情報と建物情報の入力!$H47&gt;=3, Y25*$MW25*$LX25,"-"),"-")</f>
        <v>-</v>
      </c>
      <c r="NC25" s="23" t="str">
        <f>IF($A25&lt;=①基本情報と建物情報の入力!$G$20, IF(①基本情報と建物情報の入力!$H47&gt;=1, (BB25*$MS25+BE25*$MT25+BH25*$MU25+BK25*$MV25)*$LY25,"-"),"-")</f>
        <v>-</v>
      </c>
      <c r="ND25" s="16" t="str">
        <f>IF($A25&lt;=①基本情報と建物情報の入力!$G$20, IF(①基本情報と建物情報の入力!$H47&gt;=2, (BC25*$MS25+BF25*$MT25+BI25*$MU25+BL25*$MV25)*$LY25,"-"),"-")</f>
        <v>-</v>
      </c>
      <c r="NE25" s="24" t="str">
        <f>IF($A25&lt;=①基本情報と建物情報の入力!$G$20, IF(①基本情報と建物情報の入力!$H47&gt;=3, (BD25*$MS25+BG25*$MT25+BJ25*$MU25+BM25*$MV25)*$LY25,"-"),"-")</f>
        <v>-</v>
      </c>
      <c r="NF25" s="23" t="str">
        <f>IF($A25&lt;=①基本情報と建物情報の入力!$G$20, IF(①基本情報と建物情報の入力!$H47&gt;=1, AD25*$MS25*$LZ25+AG25*$MT25*$MA25+AJ25*$MU25*$MB25+AM25*$MV25*$MC25,"-"),"-")</f>
        <v>-</v>
      </c>
      <c r="NG25" s="16" t="str">
        <f>IF($A25&lt;=①基本情報と建物情報の入力!$G$20, IF(①基本情報と建物情報の入力!$H47&gt;=2, AE25*$MS25*$LZ25+AH25*$MT25*$MA25+AK25*$MU25*$MB25+AN25*$MV25*$MC25,"-"),"-")</f>
        <v>-</v>
      </c>
      <c r="NH25" s="24" t="str">
        <f>IF($A25&lt;=①基本情報と建物情報の入力!$G$20, IF(①基本情報と建物情報の入力!$H47&gt;=3, AF25*$MS25*$LZ25+AI25*$MT25*$MA25+AL25*$MU25*$MB25+AO25*$MV25*$MC25,"-"),"-")</f>
        <v>-</v>
      </c>
      <c r="NI25" s="23" t="str">
        <f>IF($A25&lt;=①基本情報と建物情報の入力!$G$20, IF(①基本情報と建物情報の入力!$H47&gt;=1, (AP25*MS25+AS25*MT25+AV25*MU25+AY25*$MV25)*$MD25,"-"),"-")</f>
        <v>-</v>
      </c>
      <c r="NJ25" s="16" t="str">
        <f>IF($A25&lt;=①基本情報と建物情報の入力!$G$20, IF(①基本情報と建物情報の入力!$H47&gt;=2, (AQ25*MS25+AT25*MT25+AW25*MU25+AZ25*$MV25)*$MD25,"-"),"-")</f>
        <v>-</v>
      </c>
      <c r="NK25" s="24" t="str">
        <f>IF($A25&lt;=①基本情報と建物情報の入力!$G$20, IF(①基本情報と建物情報の入力!$H47&gt;=3, (AR25*MS25+AU25*MT25+AX25*MU25+BA25*$MV25)*$MD25,"-"),"-")</f>
        <v>-</v>
      </c>
      <c r="NL25" s="23" t="str">
        <f>IF($A25&lt;=①基本情報と建物情報の入力!$G$20, IF(①基本情報と建物情報の入力!$H47&gt;=1, Z25*$MX25*$ME25,"-"),"-")</f>
        <v>-</v>
      </c>
      <c r="NM25" s="16" t="str">
        <f>IF($A25&lt;=①基本情報と建物情報の入力!$G$20, IF(①基本情報と建物情報の入力!$H47&gt;=2, AA25*$MX25*$ME25,"-"),"-")</f>
        <v>-</v>
      </c>
      <c r="NN25" s="24" t="str">
        <f>IF($A25&lt;=①基本情報と建物情報の入力!$G$20, IF(①基本情報と建物情報の入力!$H47&gt;=3, AB25*$MX25*$ME25,"-"),"-")</f>
        <v>-</v>
      </c>
      <c r="NO25" s="69"/>
      <c r="NP25" s="23" t="str">
        <f>IF($A25&lt;=①基本情報と建物情報の入力!$G$20, IF(①基本情報と建物情報の入力!$H47&gt;=1, (CJ25*($MW25+$MS25)/2+CM25*($MW25+$MT25)/2+CP25*($MW25+$MU25)/2+CS25*($MW25+$MV25)/2)*$MG25,"-"),"-")</f>
        <v>-</v>
      </c>
      <c r="NQ25" s="16" t="str">
        <f>IF($A25&lt;=①基本情報と建物情報の入力!$G$20, IF(①基本情報と建物情報の入力!$H47&gt;=2, (CK25*($MW25+$MS25)/2+CN25*($MW25+$MT25)/2+CQ25*($MW25+$MU25)/2+CT25*($MW25+$MV25)/2)*$MG25,"-"),"-")</f>
        <v>-</v>
      </c>
      <c r="NR25" s="24" t="str">
        <f>IF($A25&lt;=①基本情報と建物情報の入力!$G$20, IF(①基本情報と建物情報の入力!$H47&gt;=3, (CL25*($MW25+$MS25)/2+CO25*($MW25+$MT25)/2+CR25*($MW25+$MU25)/2+CU25*($MW25+$MV25)/2)*$MG25,"-"),"-")</f>
        <v>-</v>
      </c>
      <c r="NS25" s="23" t="str">
        <f>IF($A25&lt;=①基本情報と建物情報の入力!$G$20, IF(①基本情報と建物情報の入力!$H47&gt;=1, (CV25*($MW25+$MS25)/2+CY25*($MW25+$MS25)/2)*$MH25/2,"-"),"-")</f>
        <v>-</v>
      </c>
      <c r="NT25" s="16" t="str">
        <f>IF($A25&lt;=①基本情報と建物情報の入力!$G$20, IF(①基本情報と建物情報の入力!$H47&gt;=2, (CW25*($MW25+$MS25)/2+CZ25*($MW25+$MS25)/2)*$MH25/2,"-"),"-")</f>
        <v>-</v>
      </c>
      <c r="NU25" s="24" t="str">
        <f>IF($A25&lt;=①基本情報と建物情報の入力!$G$20, IF(①基本情報と建物情報の入力!$H47&gt;=3, (CX25*($MW25+$MS25)/2+DA25*($MW25+$MS25)/2)*$MH25/2,"-"),"-")</f>
        <v>-</v>
      </c>
      <c r="NV25" s="23" t="str">
        <f>IF($A25&lt;=①基本情報と建物情報の入力!$G$20, IF(①基本情報と建物情報の入力!$H47&gt;=1, (DB25+DE25)*$MW25*$MI25/2 + (DH25+DK25)*$MW25*$MI25,"-"),"-")</f>
        <v>-</v>
      </c>
      <c r="NW25" s="16" t="str">
        <f>IF($A25&lt;=①基本情報と建物情報の入力!$G$20, IF(①基本情報と建物情報の入力!$H47&gt;=2, (DC25+DF25)*$MW25*$MI25/2 + (DI25+DL25)*$MW25*$MI25,"-"),"-")</f>
        <v>-</v>
      </c>
      <c r="NX25" s="24" t="str">
        <f>IF($A25&lt;=①基本情報と建物情報の入力!$G$20, IF(①基本情報と建物情報の入力!$H47&gt;=3, (DD25+DG25)*$MW25*$MI25/2 + (DJ25+DM25)*$MW25*$MI25,"-"),"-")</f>
        <v>-</v>
      </c>
      <c r="NY25" s="23" t="str">
        <f>IF($A25&lt;=①基本情報と建物情報の入力!$G$20, IF(①基本情報と建物情報の入力!$H47&gt;=1, (DN25*($MS25+$MT25)/2 +DW25*($MV25+$MS25)/2 + DQ25*($MT25+$MU25)/2 + DT25*($MU25+$MV25)/2)*$MJ25,"-"),"-")</f>
        <v>-</v>
      </c>
      <c r="NZ25" s="16" t="str">
        <f>IF($A25&lt;=①基本情報と建物情報の入力!$G$20, IF(①基本情報と建物情報の入力!$H47&gt;=2, (DO25*($MS25+$MT25)/2 +DX25*($MV25+$MS25)/2 + DR25*($MT25+$MU25)/2 + DU25*($MU25+$MV25)/2)*$MJ25,"-"),"-")</f>
        <v>-</v>
      </c>
      <c r="OA25" s="24" t="str">
        <f>IF($A25&lt;=①基本情報と建物情報の入力!$G$20, IF(①基本情報と建物情報の入力!$H47&gt;=3, (DP25*($MS25+$MT25)/2 +DY25*($MV25+$MS25)/2 + DS25*($MT25+$MU25)/2 + DV25*($MU25+$MV25)/2)*$MJ25,"-"),"-")</f>
        <v>-</v>
      </c>
      <c r="OB25" s="23" t="str">
        <f>IF($A25&lt;=①基本情報と建物情報の入力!$G$20, IF(①基本情報と建物情報の入力!$H47&gt;=1, ((DZ25+EC25)*$MS25+(EF25+EI25)*$MU25)*$MK25/2 + (EL25*$MS25+EO25*$MT25+ER25*$MU25+EU25*$MV25)*$MK25,"-"),"-")</f>
        <v>-</v>
      </c>
      <c r="OC25" s="16" t="str">
        <f>IF($A25&lt;=①基本情報と建物情報の入力!$G$20, IF(①基本情報と建物情報の入力!$H47&gt;=2, ((EA25+ED25)*$MS25+(EG25+EJ25)*$MU25)*$MK25/2 + (EM25*$MS25+EP25*$MT25+ES25*$MU25+EV25*$MV25)*$MK25,"-"),"-")</f>
        <v>-</v>
      </c>
      <c r="OD25" s="24" t="str">
        <f>IF($A25&lt;=①基本情報と建物情報の入力!$G$20, IF(①基本情報と建物情報の入力!$H47&gt;=3, ((EB25+EE25)*$MS25+(EH25+EK25)*$MU25)*$MK25/2 + (EN25*$MS25+EQ25*$MT25+ET25*$MU25+EW25*$MV25)*$MK25,"-"),"-")</f>
        <v>-</v>
      </c>
      <c r="OE25" s="23" t="str">
        <f>IF($A25&lt;=①基本情報と建物情報の入力!$G$20, IF(①基本情報と建物情報の入力!$H47&gt;=1, ((EX25+FA25)*$MS25+(FD25+FG25)*$MT25+ (FJ25+FM25)*$MU25 +(FP25+FS25)*$MV25)*$ML25/2,"-"),"-")</f>
        <v>-</v>
      </c>
      <c r="OF25" s="16" t="str">
        <f>IF($A25&lt;=①基本情報と建物情報の入力!$G$20, IF(①基本情報と建物情報の入力!$H47&gt;=2, ((EY25+FB25)*$MS25+(FE25+FH25)*$MT25+ (FK25+FN25)*$MU25 +(FQ25+FT25)*$MV25)*$ML25/2,"-"),"-")</f>
        <v>-</v>
      </c>
      <c r="OG25" s="24" t="str">
        <f>IF($A25&lt;=①基本情報と建物情報の入力!$G$20, IF(①基本情報と建物情報の入力!$H47&gt;=3, ((EZ25+FC25)*$MS25+(FF25+FI25)*$MT25+ (FL25+FO25)*$MU25 +(FR25+FU25)*$MV25)*$ML25/2,"-"),"-")</f>
        <v>-</v>
      </c>
      <c r="OH25" s="16" t="str">
        <f>IF($A25&lt;=①基本情報と建物情報の入力!$G$20, IF(①基本情報と建物情報の入力!$H47&gt;=1, (FV25*$MS25/2+FY25*$MT25/2+GB25*$MU25/2+GE25*$MV25/2)*$MM25,"-"),"-")</f>
        <v>-</v>
      </c>
      <c r="OI25" s="16" t="str">
        <f>IF($A25&lt;=①基本情報と建物情報の入力!$G$20, IF(①基本情報と建物情報の入力!$H47&gt;=2, (FW25*$MS25/2+FZ25*$MT25/2+GC25*$MU25/2+GF25*$MV25/2)*$MM25,"-"),"-")</f>
        <v>-</v>
      </c>
      <c r="OJ25" s="16" t="str">
        <f>IF($A25&lt;=①基本情報と建物情報の入力!$G$20, IF(①基本情報と建物情報の入力!$H47&gt;=3, (FX25*$MS25/2+GA25*$MT25/2+GD25*$MU25/2+GG25*$MV25/2)*$MM25,"-"),"-")</f>
        <v>-</v>
      </c>
      <c r="OK25" s="23" t="str">
        <f>IF($A25&lt;=①基本情報と建物情報の入力!$G$20, IF(①基本情報と建物情報の入力!$H47&gt;=1, (GH25*($MS25+$MX25)/2+GK25*($MT25+$MX25)/2+GN25*($MU25+$MX25)/2+GQ25*($MV25+$MX25)/2)*$MN25,"-"),"-")</f>
        <v>-</v>
      </c>
      <c r="OL25" s="16" t="str">
        <f>IF($A25&lt;=①基本情報と建物情報の入力!$G$20, IF(①基本情報と建物情報の入力!$H47&gt;=2, (GI25*($MS25+$MX25)/2+GL25*($MT25+$MX25)/2+GO25*($MU25+$MX25)/2+GR25*($MV25+$MX25)/2)*$MN25,"-"),"-")</f>
        <v>-</v>
      </c>
      <c r="OM25" s="24" t="str">
        <f>IF($A25&lt;=①基本情報と建物情報の入力!$G$20, IF(①基本情報と建物情報の入力!$H47&gt;=3, (GJ25*($MS25+$MX25)/2+GM25*($MT25+$MX25)/2+GP25*($MU25+$MX25)/2+GS25*($MV25+$MX25)/2)*$MN25,"-"),"-")</f>
        <v>-</v>
      </c>
      <c r="ON25" s="23" t="str">
        <f>IF($A25&lt;=①基本情報と建物情報の入力!$G$20, IF(①基本情報と建物情報の入力!$H47&gt;=1, (GT25+GW25)*($MS25+$MX25)/2*$MO25/2,"-"),"-")</f>
        <v>-</v>
      </c>
      <c r="OO25" s="16" t="str">
        <f>IF($A25&lt;=①基本情報と建物情報の入力!$G$20, IF(①基本情報と建物情報の入力!$H47&gt;=2, (GU25+GX25)*($MS25+$MX25)/2*$MO25/2,"-"),"-")</f>
        <v>-</v>
      </c>
      <c r="OP25" s="24" t="str">
        <f>IF($A25&lt;=①基本情報と建物情報の入力!$G$20, IF(①基本情報と建物情報の入力!$H47&gt;=3, (GV25+GY25)*($MS25+$MX25)/2*$MO25/2,"-"),"-")</f>
        <v>-</v>
      </c>
      <c r="OQ25" s="23" t="str">
        <f>IF($A25&lt;=①基本情報と建物情報の入力!$G$20, IF(①基本情報と建物情報の入力!$H47&gt;=1, (HL25+HO25)*$MX25*$MQ25/2 + (HR25+HU25)*$MX25*$MQ25,"-"),"-")</f>
        <v>-</v>
      </c>
      <c r="OR25" s="16" t="str">
        <f>IF($A25&lt;=①基本情報と建物情報の入力!$G$20, IF(①基本情報と建物情報の入力!$H47&gt;=2, (HM25+HP25)*$MX25*$MQ25/2 + (HS25+HV25)*$MX25*$MQ25,"-"),"-")</f>
        <v>-</v>
      </c>
      <c r="OS25" s="24" t="str">
        <f>IF($A25&lt;=①基本情報と建物情報の入力!$G$20, IF(①基本情報と建物情報の入力!$H47&gt;=3, (HN25+HQ25)*$MX25*$MQ25/2 + (HT25+HW25)*$MX25*$MQ25,"-"),"-")</f>
        <v>-</v>
      </c>
      <c r="OT25" s="16" t="str">
        <f>IF($A25&lt;=①基本情報と建物情報の入力!$G$20, IF(①基本情報と建物情報の入力!$H47&gt;=1, SUM(MZ25,NC25,NF25,NI25,NL25)+SUM(NP25,NS25,NV25,NY25,OB25,OE25,OH25,OK25,ON25,OQ25), "-"), "-")</f>
        <v>-</v>
      </c>
      <c r="OU25" s="16" t="str">
        <f>IF($A25&lt;=①基本情報と建物情報の入力!$G$20, IF(①基本情報と建物情報の入力!$H47&gt;=2, SUM(NA25,ND25,NG25,NJ25,NM25)+SUM(NQ25,NT25,NW25,NZ25,OC25,OF25,OI25,OL25,OO25,OR25), "-"), "-")</f>
        <v>-</v>
      </c>
      <c r="OV25" s="16" t="str">
        <f>IF($A25&lt;=①基本情報と建物情報の入力!$G$20, IF(①基本情報と建物情報の入力!$H47&gt;=3, SUM(NB25,NE25,NH25,NK25,NN25)+SUM(NR25,NU25,NX25,OA25,OD25,OG25,OJ25,OM25,OP25,OS25), "-"), "-")</f>
        <v>-</v>
      </c>
      <c r="OW25" s="84" t="str">
        <f>IF($A25&lt;=①基本情報と建物情報の入力!$G$20, IF(①基本情報と建物情報の入力!$H47&gt;=1, ROUNDUP(OT25/HY25*100, 1),"-"),"-")</f>
        <v>-</v>
      </c>
      <c r="OX25" s="85" t="str">
        <f>IF($A25&lt;=①基本情報と建物情報の入力!$G$20, IF(①基本情報と建物情報の入力!$H47&gt;=2, ROUNDUP(OU25/HZ25*100, 1),"-"),"-")</f>
        <v>-</v>
      </c>
      <c r="OY25" s="85" t="str">
        <f>IF($A25&lt;=①基本情報と建物情報の入力!$G$20, IF(①基本情報と建物情報の入力!$H47&gt;=3, ROUNDUP(OV25/IA25*100, 1),"-"),"-")</f>
        <v>-</v>
      </c>
      <c r="OZ25" s="69"/>
      <c r="PA25" s="223" t="str">
        <f>IF($A25&lt;=①基本情報と建物情報の入力!$G$20, 0.93,"-")</f>
        <v>-</v>
      </c>
      <c r="PB25" s="224" t="str">
        <f>IF($A25&lt;=①基本情報と建物情報の入力!$G$20, IF(①基本情報と建物情報の入力!$H47&gt;=1, ①基本情報と建物情報の入力!$H$69,"-"),"-")</f>
        <v>-</v>
      </c>
      <c r="PC25" s="219" t="str">
        <f>IF($A25&lt;=①基本情報と建物情報の入力!$G$20, 0.034*1*IC25, "-")</f>
        <v>-</v>
      </c>
      <c r="PD25" s="219" t="str">
        <f>IF($A25&lt;=①基本情報と建物情報の入力!$G$20, 0.034*1*IH25, "-")</f>
        <v>-</v>
      </c>
      <c r="PE25" s="219" t="str">
        <f>IF($A25&lt;=①基本情報と建物情報の入力!$G$20, IF(①基本情報と建物情報の入力!$H47&gt;=1, $PA25*$PB25,"-"),"-")</f>
        <v>-</v>
      </c>
      <c r="PF25" s="219" t="str">
        <f>IF($A25&lt;=①基本情報と建物情報の入力!$G$20, IF(①基本情報と建物情報の入力!$H47&gt;=1, $PA25*$PB25,"-"),"-")</f>
        <v>-</v>
      </c>
      <c r="PG25" s="219" t="str">
        <f>IF($A25&lt;=①基本情報と建物情報の入力!$G$20, IF(①基本情報と建物情報の入力!$H47&gt;=1, $PA25*$PB25,"-"),"-")</f>
        <v>-</v>
      </c>
      <c r="PH25" s="219" t="str">
        <f>IF($A25&lt;=①基本情報と建物情報の入力!$G$20, IF(①基本情報と建物情報の入力!$H47&gt;=1, $PA25*$PB25,"-"),"-")</f>
        <v>-</v>
      </c>
      <c r="PI25" s="219" t="str">
        <f>IF($A25&lt;=①基本情報と建物情報の入力!$G$20, 0.034*1*IK25, "-")</f>
        <v>-</v>
      </c>
      <c r="PJ25" s="219" t="str">
        <f>IF($A25&lt;=①基本情報と建物情報の入力!$G$20, 0.034*1*IE25, "-")</f>
        <v>-</v>
      </c>
      <c r="PK25" s="69"/>
      <c r="PL25" s="219" t="str">
        <f>IF($A25&lt;=①基本情報と建物情報の入力!$G$20, 0.034*1*IM25, "-")</f>
        <v>-</v>
      </c>
      <c r="PM25" s="219" t="str">
        <f>IF($A25&lt;=①基本情報と建物情報の入力!$G$20, 0.034*1*IN25, "-")</f>
        <v>-</v>
      </c>
      <c r="PN25" s="219" t="str">
        <f>IF($A25&lt;=①基本情報と建物情報の入力!$G$20, 0.034*1*IO25, "-")</f>
        <v>-</v>
      </c>
      <c r="PO25" s="219" t="str">
        <f>IF($A25&lt;=①基本情報と建物情報の入力!$G$20, 0.034*1*IP25, "-")</f>
        <v>-</v>
      </c>
      <c r="PP25" s="219" t="str">
        <f>IF($A25&lt;=①基本情報と建物情報の入力!$G$20, 0.034*1*IQ25, "-")</f>
        <v>-</v>
      </c>
      <c r="PQ25" s="219" t="str">
        <f>IF($A25&lt;=①基本情報と建物情報の入力!$G$20, 0.034*1*IR25, "-")</f>
        <v>-</v>
      </c>
      <c r="PR25" s="219" t="str">
        <f>IF($A25&lt;=①基本情報と建物情報の入力!$G$20, 0.034*1*IS25, "-")</f>
        <v>-</v>
      </c>
      <c r="PS25" s="219" t="str">
        <f>IF($A25&lt;=①基本情報と建物情報の入力!$G$20, 0.034*1*IT25, "-")</f>
        <v>-</v>
      </c>
      <c r="PT25" s="219" t="str">
        <f>IF($A25&lt;=①基本情報と建物情報の入力!$G$20, 0.034*1*IU25, "-")</f>
        <v>-</v>
      </c>
      <c r="PU25" s="219" t="str">
        <f>IF($A25&lt;=①基本情報と建物情報の入力!$G$20, 0.034*1*IV25, "-")</f>
        <v>-</v>
      </c>
      <c r="PV25" s="219" t="str">
        <f>IF($A25&lt;=①基本情報と建物情報の入力!$G$20, 0.034*1*IW25, "-")</f>
        <v>-</v>
      </c>
      <c r="PW25" s="69"/>
      <c r="PX25" s="72" t="str">
        <f>IF($A25&lt;=①基本情報と建物情報の入力!$G$20, INDEX(方位係数!$B$21:$I$30, MATCH(PX$4, 方位係数!$A$21:$A$30,0), MATCH(①基本情報と建物情報の入力!$G$13, 方位係数!$B$20:$I$20,0)),"-")</f>
        <v>-</v>
      </c>
      <c r="PY25" s="71" t="str">
        <f>IF($A25&lt;=①基本情報と建物情報の入力!$G$20, INDEX(方位係数!$B$21:$I$30, MATCH(PY$4, 方位係数!$A$21:$A$30,0), MATCH(①基本情報と建物情報の入力!$G$13, 方位係数!$B$20:$I$20,0)),"-")</f>
        <v>-</v>
      </c>
      <c r="PZ25" s="71" t="str">
        <f>IF($A25&lt;=①基本情報と建物情報の入力!$G$20, INDEX(方位係数!$B$21:$I$30, MATCH(PZ$4, 方位係数!$A$21:$A$30,0), MATCH(①基本情報と建物情報の入力!$G$13, 方位係数!$B$20:$I$20,0)),"-")</f>
        <v>-</v>
      </c>
      <c r="QA25" s="71" t="str">
        <f>IF($A25&lt;=①基本情報と建物情報の入力!$G$20, INDEX(方位係数!$B$21:$I$30, MATCH(QA$4, 方位係数!$A$21:$A$30,0), MATCH(①基本情報と建物情報の入力!$G$13, 方位係数!$B$20:$I$20,0)),"-")</f>
        <v>-</v>
      </c>
      <c r="QB25" s="71" t="str">
        <f>IF($A25&lt;=①基本情報と建物情報の入力!$G$20, INDEX(方位係数!$B$21:$I$30, MATCH(QB$4, 方位係数!$A$21:$A$30,0), MATCH(①基本情報と建物情報の入力!$G$13, 方位係数!$B$20:$I$20,0)),"-")</f>
        <v>-</v>
      </c>
      <c r="QC25" s="71" t="str">
        <f>IF($A25&lt;=①基本情報と建物情報の入力!$G$20, INDEX(方位係数!$B$21:$I$30, MATCH(QC$4, 方位係数!$A$21:$A$30,0), MATCH(①基本情報と建物情報の入力!$G$13, 方位係数!$B$20:$I$20,0)),"-")</f>
        <v>-</v>
      </c>
      <c r="QD25" s="69"/>
      <c r="QE25" s="223" t="str">
        <f>IF($A25&lt;=①基本情報と建物情報の入力!$G$20, IF(①基本情報と建物情報の入力!$H47&gt;=1, W25*$QB25*$PC25,"-"),"-")</f>
        <v>-</v>
      </c>
      <c r="QF25" s="219" t="str">
        <f>IF($A25&lt;=①基本情報と建物情報の入力!$G$20, IF(①基本情報と建物情報の入力!$H47&gt;=2, X25*$QB25*$PC25,"-"),"-")</f>
        <v>-</v>
      </c>
      <c r="QG25" s="219" t="str">
        <f>IF($A25&lt;=①基本情報と建物情報の入力!$G$20, IF(①基本情報と建物情報の入力!$H47&gt;=3, Y25*$QB25*$PC25,"-"),"-")</f>
        <v>-</v>
      </c>
      <c r="QH25" s="223" t="str">
        <f>IF($A25&lt;=①基本情報と建物情報の入力!$G$20, IF(①基本情報と建物情報の入力!$H47&gt;=1, (BB25*$PX25+BE25*$PY25+BH25*$PZ25+BK25*$QA25)*$PD25,"-"),"-")</f>
        <v>-</v>
      </c>
      <c r="QI25" s="219" t="str">
        <f>IF($A25&lt;=①基本情報と建物情報の入力!$G$20, IF(①基本情報と建物情報の入力!$H47&gt;=2, (BC25*$PX25+BF25*$PY25+BI25*$PZ25+BL25*$QA25)*$PD25,"-"),"-")</f>
        <v>-</v>
      </c>
      <c r="QJ25" s="224" t="str">
        <f>IF($A25&lt;=①基本情報と建物情報の入力!$G$20, IF(①基本情報と建物情報の入力!$H47&gt;=3, (BD25*$PX25+BG25*$PY25+BJ25*$PZ25+BM25*$QA25)*$PD25,"-"),"-")</f>
        <v>-</v>
      </c>
      <c r="QK25" s="223" t="str">
        <f>IF($A25&lt;=①基本情報と建物情報の入力!$G$20, IF(①基本情報と建物情報の入力!$H47&gt;=1, AD25*$PX25*$PE25+AG25*$PY25*$PF25+AJ25*$PZ25*$PG25+AM25*$QA25*$PH25,"-"),"-")</f>
        <v>-</v>
      </c>
      <c r="QL25" s="219" t="str">
        <f>IF($A25&lt;=①基本情報と建物情報の入力!$G$20, IF(①基本情報と建物情報の入力!$H47&gt;=2, AE25*$PX25*$PE25+AH25*$PY25*$PF25+AK25*$PZ25*$PG25+AN25*$QA25*$PH25,"-"),"-")</f>
        <v>-</v>
      </c>
      <c r="QM25" s="224" t="str">
        <f>IF($A25&lt;=①基本情報と建物情報の入力!$G$20, IF(①基本情報と建物情報の入力!$H47&gt;=3, AF25*$PX25*$PE25+AI25*$PY25*$PF25+AL25*$PZ25*$PG25+AO25*$QA25*$PH25,"-"),"-")</f>
        <v>-</v>
      </c>
      <c r="QN25" s="223" t="str">
        <f>IF($A25&lt;=①基本情報と建物情報の入力!$G$20, IF(①基本情報と建物情報の入力!$H47&gt;=1, (AP25*PX25+AS25*PY25+AV25*PZ25+AY25*$QA25)*$PI25,"-"),"-")</f>
        <v>-</v>
      </c>
      <c r="QO25" s="219" t="str">
        <f>IF($A25&lt;=①基本情報と建物情報の入力!$G$20, IF(①基本情報と建物情報の入力!$H47&gt;=2, (AQ25*PX25+AT25*PY25+AW25*PZ25+AZ25*$QA25)*$PI25,"-"),"-")</f>
        <v>-</v>
      </c>
      <c r="QP25" s="224" t="str">
        <f>IF($A25&lt;=①基本情報と建物情報の入力!$G$20, IF(①基本情報と建物情報の入力!$H47&gt;=3, (AR25*PX25+AU25*PY25+AX25*PZ25+BA25*$QA25)*$PI25,"-"),"-")</f>
        <v>-</v>
      </c>
      <c r="QQ25" s="223" t="str">
        <f>IF($A25&lt;=①基本情報と建物情報の入力!$G$20, IF(①基本情報と建物情報の入力!$H47&gt;=1, Z25*$QC25*$PJ25,"-"),"-")</f>
        <v>-</v>
      </c>
      <c r="QR25" s="219" t="str">
        <f>IF($A25&lt;=①基本情報と建物情報の入力!$G$20, IF(①基本情報と建物情報の入力!$H47&gt;=2, AA25*$QC25*$PJ25,"-"),"-")</f>
        <v>-</v>
      </c>
      <c r="QS25" s="224" t="str">
        <f>IF($A25&lt;=①基本情報と建物情報の入力!$G$20, IF(①基本情報と建物情報の入力!$H47&gt;=3, AB25*$QC25*$PJ25,"-"),"-")</f>
        <v>-</v>
      </c>
      <c r="QT25" s="69"/>
      <c r="QU25" s="223" t="str">
        <f>IF($A25&lt;=①基本情報と建物情報の入力!$G$20, IF(①基本情報と建物情報の入力!$H47&gt;=1, (CJ25*($QB25+$PX25)/2+CM25*($QB25+$PY25)/2+CP25*($QB25+$PZ25)/2+CS25*($QB25+$QA25)/2)*$PL25,"-"),"-")</f>
        <v>-</v>
      </c>
      <c r="QV25" s="219" t="str">
        <f>IF($A25&lt;=①基本情報と建物情報の入力!$G$20, IF(①基本情報と建物情報の入力!$H47&gt;=2, (CK25*($QB25+$PX25)/2+CN25*($QB25+$PY25)/2+CQ25*($QB25+$PZ25)/2+CT25*($QB25+$QA25)/2)*$PL25,"-"),"-")</f>
        <v>-</v>
      </c>
      <c r="QW25" s="224" t="str">
        <f>IF($A25&lt;=①基本情報と建物情報の入力!$G$20, IF(①基本情報と建物情報の入力!$H47&gt;=3, (CL25*($QB25+$PX25)/2+CO25*($QB25+$PY25)/2+CR25*($QB25+$PZ25)/2+CU25*($QB25+$QA25)/2)*$PL25,"-"),"-")</f>
        <v>-</v>
      </c>
      <c r="QX25" s="223" t="str">
        <f>IF($A25&lt;=①基本情報と建物情報の入力!$G$20, IF(①基本情報と建物情報の入力!$H47&gt;=1, (CV25*($QB25+$PX25)/2+CY25*($QB25+$PX25)/2)*$PM25/2,"-"),"-")</f>
        <v>-</v>
      </c>
      <c r="QY25" s="219" t="str">
        <f>IF($A25&lt;=①基本情報と建物情報の入力!$G$20, IF(①基本情報と建物情報の入力!$H47&gt;=2, (CW25*($QB25+$PX25)/2+CZ25*($QB25+$PX25)/2)*$PM25/2,"-"),"-")</f>
        <v>-</v>
      </c>
      <c r="QZ25" s="224" t="str">
        <f>IF($A25&lt;=①基本情報と建物情報の入力!$G$20, IF(①基本情報と建物情報の入力!$H47&gt;=3, (CX25*($QB25+$PX25)/2+DA25*($QB25+$PX25)/2)*$PM25/2,"-"),"-")</f>
        <v>-</v>
      </c>
      <c r="RA25" s="223" t="str">
        <f>IF($A25&lt;=①基本情報と建物情報の入力!$G$20, IF(①基本情報と建物情報の入力!$H47&gt;=1, (DB25+DE25)*$QB25*$PN25/2 + (DH25+DK25)*$QB25*$PN25,"-"),"-")</f>
        <v>-</v>
      </c>
      <c r="RB25" s="219" t="str">
        <f>IF($A25&lt;=①基本情報と建物情報の入力!$G$20, IF(①基本情報と建物情報の入力!$H47&gt;=2, (DC25+DF25)*$QB25*$PN25/2 + (DI25+DL25)*$QB25*$PN25,"-"),"-")</f>
        <v>-</v>
      </c>
      <c r="RC25" s="224" t="str">
        <f>IF($A25&lt;=①基本情報と建物情報の入力!$G$20, IF(①基本情報と建物情報の入力!$H47&gt;=3, (DD25+DG25)*$QB25*$PN25/2 + (DJ25+DM25)*$QB25*$PN25,"-"),"-")</f>
        <v>-</v>
      </c>
      <c r="RD25" s="223" t="str">
        <f>IF($A25&lt;=①基本情報と建物情報の入力!$G$20, IF(①基本情報と建物情報の入力!$H47&gt;=1, (DN25*($PX25+$PY25)/2 +DW25*($QA25+$PX25)/2 + DQ25*($PY25+$PZ25)/2 + DT25*($PZ25+$QA25)/2)*$PO25,"-"),"-")</f>
        <v>-</v>
      </c>
      <c r="RE25" s="219" t="str">
        <f>IF($A25&lt;=①基本情報と建物情報の入力!$G$20, IF(①基本情報と建物情報の入力!$H47&gt;=2, (DO25*($PX25+$PY25)/2 +DX25*($QA25+$PX25)/2 + DR25*($PY25+$PZ25)/2 + DU25*($PZ25+$QA25)/2)*$PO25,"-"),"-")</f>
        <v>-</v>
      </c>
      <c r="RF25" s="224" t="str">
        <f>IF($A25&lt;=①基本情報と建物情報の入力!$G$20, IF(①基本情報と建物情報の入力!$H47&gt;=3, (DP25*($PX25+$PY25)/2 +DY25*($QA25+$PX25)/2 + DS25*($PY25+$PZ25)/2 + DV25*($PZ25+$QA25)/2)*$PO25,"-"),"-")</f>
        <v>-</v>
      </c>
      <c r="RG25" s="223" t="str">
        <f>IF($A25&lt;=①基本情報と建物情報の入力!$G$20, IF(①基本情報と建物情報の入力!$H47&gt;=1, ((DZ25+EC25)*$PX25+(EF25+EI25)*$PZ25)*$PP25/2 + (EL25*$PX25+EO25*$PY25+ER25*$PZ25+EU25*$QA25)*$PP25,"-"),"-")</f>
        <v>-</v>
      </c>
      <c r="RH25" s="219" t="str">
        <f>IF($A25&lt;=①基本情報と建物情報の入力!$G$20, IF(①基本情報と建物情報の入力!$H47&gt;=2, ((EA25+ED25)*$PX25+(EG25+EJ25)*$PZ25)*$PP25/2 + (EM25*$PX25+EP25*$PY25+ES25*$PZ25+EV25*$QA25)*$PP25,"-"),"-")</f>
        <v>-</v>
      </c>
      <c r="RI25" s="224" t="str">
        <f>IF($A25&lt;=①基本情報と建物情報の入力!$G$20, IF(①基本情報と建物情報の入力!$H47&gt;=3, ((EB25+EE25)*$PX25+(EH25+EK25)*$PZ25)*$PP25/2 + (EN25*$PX25+EQ25*$PY25+ET25*$PZ25+EW25*$QA25)*$PP25,"-"),"-")</f>
        <v>-</v>
      </c>
      <c r="RJ25" s="223" t="str">
        <f>IF($A25&lt;=①基本情報と建物情報の入力!$G$20, IF(①基本情報と建物情報の入力!$H47&gt;=1, ((EX25+FA25)*$PX25+(FD25+FG25)*$PY25+ (FJ25+FM25)*$PZ25 +(FP25+FS25)*$QA25)*$PQ25/2,"-"),"-")</f>
        <v>-</v>
      </c>
      <c r="RK25" s="219" t="str">
        <f>IF($A25&lt;=①基本情報と建物情報の入力!$G$20, IF(①基本情報と建物情報の入力!$H47&gt;=2, ((EY25+FB25)*$PX25+(FE25+FH25)*$PY25+ (FK25+FN25)*$PZ25 +(FQ25+FT25)*$QA25)*$PQ25/2,"-"),"-")</f>
        <v>-</v>
      </c>
      <c r="RL25" s="224" t="str">
        <f>IF($A25&lt;=①基本情報と建物情報の入力!$G$20, IF(①基本情報と建物情報の入力!$H47&gt;=3, ((EZ25+FC25)*$PX25+(FF25+FI25)*$PY25+ (FL25+FO25)*$PZ25 +(FR25+FU25)*$QA25)*$PQ25/2,"-"),"-")</f>
        <v>-</v>
      </c>
      <c r="RM25" s="223" t="str">
        <f>IF($A25&lt;=①基本情報と建物情報の入力!$G$20, IF(①基本情報と建物情報の入力!$H47&gt;=1, (FV25*$PX25/2+FY25*$PY25/2+GB25*$PZ25/2+GE25*$QA25/2)*$PR25,"-"),"-")</f>
        <v>-</v>
      </c>
      <c r="RN25" s="219" t="str">
        <f>IF($A25&lt;=①基本情報と建物情報の入力!$G$20, IF(①基本情報と建物情報の入力!$H47&gt;=2, (FW25*$PX25/2+FZ25*$PY25/2+GC25*$PZ25/2+GF25*$QA25/2)*$PR25,"-"),"-")</f>
        <v>-</v>
      </c>
      <c r="RO25" s="224" t="str">
        <f>IF($A25&lt;=①基本情報と建物情報の入力!$G$20, IF(①基本情報と建物情報の入力!$H47&gt;=3, (FX25*$PX25/2+GA25*$PY25/2+GD25*$PZ25/2+GG25*$QA25/2)*$PR25,"-"),"-")</f>
        <v>-</v>
      </c>
      <c r="RP25" s="223" t="str">
        <f>IF($A25&lt;=①基本情報と建物情報の入力!$G$20, IF(①基本情報と建物情報の入力!$H47&gt;=1, (GH25*($PX25+$QC25)/2+GK25*($PY25+$QC25)/2+GN25*($PZ25+$QC25)/2+GQ25*($QA25+$QC25)/2)*$PS25,"-"),"-")</f>
        <v>-</v>
      </c>
      <c r="RQ25" s="219" t="str">
        <f>IF($A25&lt;=①基本情報と建物情報の入力!$G$20, IF(①基本情報と建物情報の入力!$H47&gt;=2, (GI25*($PX25+$QC25)/2+GL25*($PY25+$QC25)/2+GO25*($PZ25+$QC25)/2+GR25*($QA25+$QC25)/2)*$PS25,"-"),"-")</f>
        <v>-</v>
      </c>
      <c r="RR25" s="224" t="str">
        <f>IF($A25&lt;=①基本情報と建物情報の入力!$G$20, IF(①基本情報と建物情報の入力!$H47&gt;=3, (GJ25*($PX25+$QC25)/2+GM25*($PY25+$QC25)/2+GP25*($PZ25+$QC25)/2+GS25*($QA25+$QC25)/2)*$PS25,"-"),"-")</f>
        <v>-</v>
      </c>
      <c r="RS25" s="223" t="str">
        <f>IF($A25&lt;=①基本情報と建物情報の入力!$G$20, IF(①基本情報と建物情報の入力!$H47&gt;=1, (GT25+GW25)*($PX25+$QC25)/2*$PT25/2,"-"),"-")</f>
        <v>-</v>
      </c>
      <c r="RT25" s="219" t="str">
        <f>IF($A25&lt;=①基本情報と建物情報の入力!$G$20, IF(①基本情報と建物情報の入力!$H47&gt;=2, (GU25+GX25)*($PX25+$QC25)/2*$PT25/2,"-"),"-")</f>
        <v>-</v>
      </c>
      <c r="RU25" s="224" t="str">
        <f>IF($A25&lt;=①基本情報と建物情報の入力!$G$20, IF(①基本情報と建物情報の入力!$H47&gt;=3, (GV25+GY25)*($PX25+$QC25)/2*$PT25/2,"-"),"-")</f>
        <v>-</v>
      </c>
      <c r="RV25" s="223" t="str">
        <f>IF($A25&lt;=①基本情報と建物情報の入力!$G$20, IF(①基本情報と建物情報の入力!$H47&gt;=1, (HL25+HO25)*$QC25*$PV25/2 + (HR25+HU25)*$QC25*$PV25,"-"),"-")</f>
        <v>-</v>
      </c>
      <c r="RW25" s="219" t="str">
        <f>IF($A25&lt;=①基本情報と建物情報の入力!$G$20, IF(①基本情報と建物情報の入力!$H47&gt;=2, (HM25+HP25)*$QC25*$PV25/2 + (HS25+HV25)*$QC25*$PV25,"-"),"-")</f>
        <v>-</v>
      </c>
      <c r="RX25" s="224" t="str">
        <f>IF($A25&lt;=①基本情報と建物情報の入力!$G$20, IF(①基本情報と建物情報の入力!$H47&gt;=3, (HN25+HQ25)*$QC25*$PV25/2 + (HT25+HW25)*$QC25*$PV25,"-"),"-")</f>
        <v>-</v>
      </c>
      <c r="RY25" s="16" t="str">
        <f>IF($A25&lt;=①基本情報と建物情報の入力!$G$20, IF(①基本情報と建物情報の入力!$H47&gt;=1, SUM(QE25,QH25,QK25,QN25,QQ25)+SUM(QU25,QX25,RA25,RD25,RG25,RJ25,RM25,RP25,RS25,RV25), "-"), "-")</f>
        <v>-</v>
      </c>
      <c r="RZ25" s="16" t="str">
        <f>IF($A25&lt;=①基本情報と建物情報の入力!$G$20, IF(①基本情報と建物情報の入力!$H47&gt;=2, SUM(QF25,QI25,QL25,QO25,QR25)+SUM(QV25,QY25,RB25,RE25,RH25,RK25,RN25,RQ25,RT25,RW25), "-"), "-")</f>
        <v>-</v>
      </c>
      <c r="SA25" s="16" t="str">
        <f>IF($A25&lt;=①基本情報と建物情報の入力!$G$20, IF(①基本情報と建物情報の入力!$H47&gt;=3, SUM(QG25,QJ25,QM25,QP25,QS25)+SUM(QW25,QZ25,RC25,RF25,RI25,RL25,RO25,RR25,RU25,RX25), "-"), "-")</f>
        <v>-</v>
      </c>
      <c r="SB25" s="84" t="str">
        <f>IF($A25&lt;=①基本情報と建物情報の入力!$G$20, IF(①基本情報と建物情報の入力!$H47&gt;=1, ROUNDUP(RY25/HY25*100,1),"-"),"-")</f>
        <v>-</v>
      </c>
      <c r="SC25" s="85" t="str">
        <f>IF($A25&lt;=①基本情報と建物情報の入力!$G$20, IF(①基本情報と建物情報の入力!$H47&gt;=2,ROUNDUP(RZ25/HZ25*100,1),"-"),"-")</f>
        <v>-</v>
      </c>
      <c r="SD25" s="86" t="str">
        <f>IF($A25&lt;=①基本情報と建物情報の入力!$G$20, IF(①基本情報と建物情報の入力!$H47&gt;=3, ROUNDUP(SA25/IA25*100,1),"-"),"-")</f>
        <v>-</v>
      </c>
      <c r="SE25" s="69"/>
      <c r="SF25" s="129" t="str">
        <f>IF($A25&lt;=①基本情報と建物情報の入力!$G$20, IF(①基本情報と建物情報の入力!$H47&gt;=1, 1,"-"), "-")</f>
        <v>-</v>
      </c>
      <c r="SG25" s="130" t="str">
        <f>IF($A25&lt;=①基本情報と建物情報の入力!$G$20, IF(①基本情報と建物情報の入力!$H47&gt;=2, 1,"-"), "-")</f>
        <v>-</v>
      </c>
      <c r="SH25" s="131" t="str">
        <f>IF($A25&lt;=①基本情報と建物情報の入力!$G$20, IF(①基本情報と建物情報の入力!$H47&gt;=3, ①基本情報と建物情報の入力!$H47-2,"-"), "-")</f>
        <v>-</v>
      </c>
      <c r="SI25" s="23" t="str">
        <f>IF($A25&lt;=①基本情報と建物情報の入力!$G$20, IF(①基本情報と建物情報の入力!$H47&gt;=1, HY25*SF25, "-"),"-")</f>
        <v>-</v>
      </c>
      <c r="SJ25" s="16" t="str">
        <f>IF($A25&lt;=①基本情報と建物情報の入力!$G$20, IF(①基本情報と建物情報の入力!$H47&gt;=2, HZ25*SG25, "-"),"-")</f>
        <v>-</v>
      </c>
      <c r="SK25" s="24" t="str">
        <f>IF($A25&lt;=①基本情報と建物情報の入力!$G$20, IF(①基本情報と建物情報の入力!$H47&gt;=3, IA25*SH25, "-"),"-")</f>
        <v>-</v>
      </c>
      <c r="SL25" s="23" t="str">
        <f>IF($A25&lt;=①基本情報と建物情報の入力!$G$20, IF(①基本情報と建物情報の入力!$H47&gt;=1,  LN25*SF25, "-"),"-")</f>
        <v>-</v>
      </c>
      <c r="SM25" s="16" t="str">
        <f>IF($A25&lt;=①基本情報と建物情報の入力!$G$20, IF(①基本情報と建物情報の入力!$H47&gt;=2,  LO25*SG25, "-"),"-")</f>
        <v>-</v>
      </c>
      <c r="SN25" s="24" t="str">
        <f>IF($A25&lt;=①基本情報と建物情報の入力!$G$20, IF(①基本情報と建物情報の入力!$H47&gt;=3,  LP25*SH25, "-"),"-")</f>
        <v>-</v>
      </c>
      <c r="SO25" s="23" t="str">
        <f>IF($A25&lt;=①基本情報と建物情報の入力!$G$20, IF(①基本情報と建物情報の入力!$H47&gt;=1,  RY25*SF25, "-"),"-")</f>
        <v>-</v>
      </c>
      <c r="SP25" s="16" t="str">
        <f>IF($A25&lt;=①基本情報と建物情報の入力!$G$20, IF(①基本情報と建物情報の入力!$H47&gt;=2,  RZ25*SG25, "-"),"-")</f>
        <v>-</v>
      </c>
      <c r="SQ25" s="24" t="str">
        <f>IF($A25&lt;=①基本情報と建物情報の入力!$G$20, IF(①基本情報と建物情報の入力!$H47&gt;=3,  SA25*SH25, "-"),"-")</f>
        <v>-</v>
      </c>
      <c r="SR25" s="76"/>
      <c r="SS25" s="76"/>
      <c r="ST25" s="69"/>
      <c r="SU25" s="129" t="str">
        <f>IF($A25&lt;=①基本情報と建物情報の入力!$G$20,IF(①基本情報と建物情報の入力!$H47&gt;=1,③一次エネルギー消費量の計算結果!E69-③一次エネルギー消費量の計算結果!F69,"-"),"-")</f>
        <v>-</v>
      </c>
      <c r="SV25" s="130" t="str">
        <f>IF($A25&lt;=①基本情報と建物情報の入力!$G$20,IF(①基本情報と建物情報の入力!$H47&gt;=2,③一次エネルギー消費量の計算結果!E70-③一次エネルギー消費量の計算結果!F70,"-"),"-")</f>
        <v>-</v>
      </c>
      <c r="SW25" s="131" t="str">
        <f>IF($A25&lt;=①基本情報と建物情報の入力!$G$20,IF(①基本情報と建物情報の入力!$H47&gt;=3,③一次エネルギー消費量の計算結果!E71-③一次エネルギー消費量の計算結果!F71,"-"),"-")</f>
        <v>-</v>
      </c>
      <c r="SX25" s="129" t="str">
        <f>IF($A25&lt;=①基本情報と建物情報の入力!$G$20,IF(①基本情報と建物情報の入力!$H47&gt;=1,③一次エネルギー消費量の計算結果!G69-③一次エネルギー消費量の計算結果!H69,"-"),"-")</f>
        <v>-</v>
      </c>
      <c r="SY25" s="130" t="str">
        <f>IF($A25&lt;=①基本情報と建物情報の入力!$G$20,IF(①基本情報と建物情報の入力!$H47&gt;=2,③一次エネルギー消費量の計算結果!G70-③一次エネルギー消費量の計算結果!H70,"-"),"-")</f>
        <v>-</v>
      </c>
      <c r="SZ25" s="131" t="str">
        <f>IF($A25&lt;=①基本情報と建物情報の入力!$G$20,IF(①基本情報と建物情報の入力!$H47&gt;=3,③一次エネルギー消費量の計算結果!G71-③一次エネルギー消費量の計算結果!H71,"-"),"-")</f>
        <v>-</v>
      </c>
      <c r="TA25" s="129" t="str">
        <f>IF($A25&lt;=①基本情報と建物情報の入力!$G$20, IF(①基本情報と建物情報の入力!$H47&gt;=1,SU25*SF25,"-"), "-")</f>
        <v>-</v>
      </c>
      <c r="TB25" s="130" t="str">
        <f>IF($A25&lt;=①基本情報と建物情報の入力!$G$20, IF(①基本情報と建物情報の入力!$H47&gt;=2,SV25*SG25,"-"), "-")</f>
        <v>-</v>
      </c>
      <c r="TC25" s="131" t="str">
        <f>IF($A25&lt;=①基本情報と建物情報の入力!$G$20, IF(①基本情報と建物情報の入力!$H47&gt;=3,SW25*SH25,"-"), "-")</f>
        <v>-</v>
      </c>
      <c r="TD25" s="129" t="str">
        <f>IF($A25&lt;=①基本情報と建物情報の入力!$G$20, IF(①基本情報と建物情報の入力!$H47&gt;=1,SX25*SF25,"-"), "-")</f>
        <v>-</v>
      </c>
      <c r="TE25" s="130" t="str">
        <f>IF($A25&lt;=①基本情報と建物情報の入力!$G$20, IF(①基本情報と建物情報の入力!$H47&gt;=2,SY25*SG25,"-"), "-")</f>
        <v>-</v>
      </c>
      <c r="TF25" s="130" t="str">
        <f>IF($A25&lt;=①基本情報と建物情報の入力!$G$20, IF(①基本情報と建物情報の入力!$H47&gt;=3,SZ25*SH25,"-"), "-")</f>
        <v>-</v>
      </c>
      <c r="TG25" s="76"/>
      <c r="TH25" s="76"/>
    </row>
    <row r="26" spans="1:528" s="16" customFormat="1" x14ac:dyDescent="0.45">
      <c r="A26" s="106">
        <f t="shared" si="0"/>
        <v>20</v>
      </c>
      <c r="B26" s="107" t="s">
        <v>65</v>
      </c>
      <c r="C26" s="108" t="str">
        <f>IF(A26&lt;=①基本情報と建物情報の入力!$G$20, ①基本情報と建物情報の入力!$G$19/①基本情報と建物情報の入力!$G$20, "-")</f>
        <v>-</v>
      </c>
      <c r="D26" s="108" t="str">
        <f>IF(A26&lt;=①基本情報と建物情報の入力!$G$20, IF(①基本情報と建物情報の入力!H48&gt;=1, (①基本情報と建物情報の入力!$D48+SQRT(①基本情報と建物情報の入力!$D48^2-16*①基本情報と建物情報の入力!$C48))/4, "-"), "-")</f>
        <v>-</v>
      </c>
      <c r="E26" s="108" t="str">
        <f>IF(A26&lt;=①基本情報と建物情報の入力!$G$20, IF(①基本情報と建物情報の入力!H48&gt;=1, (①基本情報と建物情報の入力!$D48-SQRT(①基本情報と建物情報の入力!$D48^2-16*①基本情報と建物情報の入力!$C48))/4, "-"), "-")</f>
        <v>-</v>
      </c>
      <c r="F26" s="108" t="str">
        <f>IF(A26&lt;=①基本情報と建物情報の入力!$G$20, IF(①基本情報と建物情報の入力!H48&gt;=1, IF(A26=①基本情報と建物情報の入力!$G$20, ①基本情報と建物情報の入力!$C48, ①基本情報と建物情報の入力!G48), "-"), "-")</f>
        <v>-</v>
      </c>
      <c r="G26" s="108" t="str">
        <f>IF(A26&lt;=①基本情報と建物情報の入力!$G$20, IF(①基本情報と建物情報の入力!H48&gt;=1, IF(A26=1, 0, ①基本情報と建物情報の入力!F48), "-"), "-")</f>
        <v>-</v>
      </c>
      <c r="H26" s="108" t="str">
        <f>IF(A26&lt;=①基本情報と建物情報の入力!$G$20, IF(①基本情報と建物情報の入力!H48&gt;=1, IF(A26=1, 0, ①基本情報と建物情報の入力!C48-G26), "-"), "-")</f>
        <v>-</v>
      </c>
      <c r="I26" s="108" t="str">
        <f>IF(A26&lt;=①基本情報と建物情報の入力!$G$20, IF(①基本情報と建物情報の入力!H48&gt;=1, IF(A26=1, ①基本情報と建物情報の入力!C48, 0), "-"), "-")</f>
        <v>-</v>
      </c>
      <c r="J26" s="109" t="str">
        <f>IF(A26&lt;=①基本情報と建物情報の入力!$G$20,IF(①基本情報と建物情報の入力!H48&gt;=1, ①基本情報と建物情報の入力!$E48*(1-(0.24/①基本情報と建物情報の入力!$H48))*0.64,"-"), "-")</f>
        <v>-</v>
      </c>
      <c r="K26" s="108" t="str">
        <f>IF(A26&lt;=①基本情報と建物情報の入力!$G$20,IF(①基本情報と建物情報の入力!H48&gt;=1,①基本情報と建物情報の入力!$E48*0.12/①基本情報と建物情報の入力!$H48,"-"), "-")</f>
        <v>-</v>
      </c>
      <c r="L26" s="108" t="str">
        <f>IF(A26&lt;=①基本情報と建物情報の入力!$G$20,IF(①基本情報と建物情報の入力!H48&gt;=1,①基本情報と建物情報の入力!$E48*(1-(0.24/①基本情報と建物情報の入力!$H48))*0.36,"-"), "-")</f>
        <v>-</v>
      </c>
      <c r="M26" s="110" t="str">
        <f>IF(A26&lt;=①基本情報と建物情報の入力!$G$20,IF(①基本情報と建物情報の入力!H48&gt;=1,①基本情報と建物情報の入力!$E48*0.12/①基本情報と建物情報の入力!$H48,"-"), "-")</f>
        <v>-</v>
      </c>
      <c r="N26" s="109" t="str">
        <f>IF(A26&lt;=①基本情報と建物情報の入力!$G$20, IF(①基本情報と建物情報の入力!H48&gt;=1,①基本情報と建物情報の入力!C48/①基本情報と建物情報の入力!H48, "-"), "-")</f>
        <v>-</v>
      </c>
      <c r="O26" s="108" t="str">
        <f>IF(A26&lt;=①基本情報と建物情報の入力!$G$20, IF(①基本情報と建物情報の入力!H48&gt;=2, ①基本情報と建物情報の入力!C48/①基本情報と建物情報の入力!H48, "-"),"-")</f>
        <v>-</v>
      </c>
      <c r="P26" s="110" t="str">
        <f>IF(A26&lt;=①基本情報と建物情報の入力!$G$20, IF(①基本情報と建物情報の入力!H48&gt;=3, ①基本情報と建物情報の入力!C48/①基本情報と建物情報の入力!H48, "-"),"-")</f>
        <v>-</v>
      </c>
      <c r="Q26" s="109" t="str">
        <f>IF($A26&lt;=①基本情報と建物情報の入力!$G$20, IF(①基本情報と建物情報の入力!$H48&gt;=1, IF(①基本情報と建物情報の入力!$I48="有り", N26*室面積の比率!$B$4, N26*室面積の比率!$B$5),"-"), "-")</f>
        <v>-</v>
      </c>
      <c r="R26" s="108" t="str">
        <f>IF($A26&lt;=①基本情報と建物情報の入力!$G$20, IF(①基本情報と建物情報の入力!$H48&gt;=2, IF(①基本情報と建物情報の入力!$I48="有り", O26*室面積の比率!$B$4, O26*室面積の比率!$B$5),"-"), "-")</f>
        <v>-</v>
      </c>
      <c r="S26" s="110" t="str">
        <f>IF($A26&lt;=①基本情報と建物情報の入力!$G$20, IF(①基本情報と建物情報の入力!$H48&gt;=3, IF(①基本情報と建物情報の入力!$I48="有り", P26*室面積の比率!$B$4, P26*室面積の比率!$B$5),"-"), "-")</f>
        <v>-</v>
      </c>
      <c r="T26" s="109" t="str">
        <f>IF($A26&lt;=①基本情報と建物情報の入力!$G$20, IF(①基本情報と建物情報の入力!$H48&gt;=1, IF(①基本情報と建物情報の入力!$I48="有り", N26*室面積の比率!$C$4, 0),"-"), "-")</f>
        <v>-</v>
      </c>
      <c r="U26" s="108" t="str">
        <f>IF($A26&lt;=①基本情報と建物情報の入力!$G$20, IF(①基本情報と建物情報の入力!$H48&gt;=2, IF(①基本情報と建物情報の入力!$I48="有り", O26*室面積の比率!$C$4, 0),"-"), "-")</f>
        <v>-</v>
      </c>
      <c r="V26" s="110" t="str">
        <f>IF($A26&lt;=①基本情報と建物情報の入力!$G$20, IF(①基本情報と建物情報の入力!$H48&gt;=3, IF(①基本情報と建物情報の入力!$I48="有り", P26*室面積の比率!$C$4, 0),"-"), "-")</f>
        <v>-</v>
      </c>
      <c r="W26" s="109" t="str">
        <f>IF(A26&lt;=①基本情報と建物情報の入力!$G$20, IF(①基本情報と建物情報の入力!H48&gt;=1, F26/①基本情報と建物情報の入力!H48, "-"),"-")</f>
        <v>-</v>
      </c>
      <c r="X26" s="108" t="str">
        <f>IF(A26&lt;=①基本情報と建物情報の入力!$G$20, IF(①基本情報と建物情報の入力!H48&gt;=2, F26/①基本情報と建物情報の入力!H48, "-"),"-")</f>
        <v>-</v>
      </c>
      <c r="Y26" s="110" t="str">
        <f>IF(A26&lt;=①基本情報と建物情報の入力!$G$20, IF(①基本情報と建物情報の入力!H48&gt;=3, F26/①基本情報と建物情報の入力!H48, "-"),"-")</f>
        <v>-</v>
      </c>
      <c r="Z26" s="109" t="str">
        <f>IF(A26&lt;=①基本情報と建物情報の入力!$G$20, IF(①基本情報と建物情報の入力!H48&gt;=1, G26/①基本情報と建物情報の入力!H48, "-"),"-")</f>
        <v>-</v>
      </c>
      <c r="AA26" s="108" t="str">
        <f>IF(A26&lt;=①基本情報と建物情報の入力!$G$20, IF(①基本情報と建物情報の入力!H48&gt;=2, G26/①基本情報と建物情報の入力!H48, "-"),"-")</f>
        <v>-</v>
      </c>
      <c r="AB26" s="110" t="str">
        <f>IF(A26&lt;=①基本情報と建物情報の入力!$G$20, IF(①基本情報と建物情報の入力!H48&gt;=3, G26/①基本情報と建物情報の入力!H48, "-"),"-")</f>
        <v>-</v>
      </c>
      <c r="AC26" s="111"/>
      <c r="AD26" s="109" t="str">
        <f>IF(A26&lt;=①基本情報と建物情報の入力!$G$20, IF(①基本情報と建物情報の入力!H48&gt;=1,J26/①基本情報と建物情報の入力!H48,"-"), "-")</f>
        <v>-</v>
      </c>
      <c r="AE26" s="108" t="str">
        <f>IF(A26&lt;=①基本情報と建物情報の入力!$G$20, IF(①基本情報と建物情報の入力!H48&gt;=2,J26/①基本情報と建物情報の入力!H48,"-"), "-")</f>
        <v>-</v>
      </c>
      <c r="AF26" s="110" t="str">
        <f>IF(A26&lt;=①基本情報と建物情報の入力!$G$20, IF(①基本情報と建物情報の入力!H48&gt;=3,J26/①基本情報と建物情報の入力!H48,"-"), "-")</f>
        <v>-</v>
      </c>
      <c r="AG26" s="109" t="str">
        <f>IF(A26&lt;=①基本情報と建物情報の入力!$G$20,IF(①基本情報と建物情報の入力!H48&gt;=1,K26,"-"), "-")</f>
        <v>-</v>
      </c>
      <c r="AH26" s="108" t="str">
        <f>IF(A26&lt;=①基本情報と建物情報の入力!$G$20,IF(①基本情報と建物情報の入力!H48&gt;=2,0,"-"), "-")</f>
        <v>-</v>
      </c>
      <c r="AI26" s="110" t="str">
        <f>IF(A26&lt;=①基本情報と建物情報の入力!$G$20,IF(①基本情報と建物情報の入力!H48&gt;=3,0,"-"), "-")</f>
        <v>-</v>
      </c>
      <c r="AJ26" s="108" t="str">
        <f>IF(A26&lt;=①基本情報と建物情報の入力!$G$20, IF(①基本情報と建物情報の入力!H48&gt;=1,L26/①基本情報と建物情報の入力!H48,"-"), "-")</f>
        <v>-</v>
      </c>
      <c r="AK26" s="108" t="str">
        <f>IF(A26&lt;=①基本情報と建物情報の入力!$G$20, IF(①基本情報と建物情報の入力!H48&gt;=2,L26/①基本情報と建物情報の入力!H48,"-"), "-")</f>
        <v>-</v>
      </c>
      <c r="AL26" s="108" t="str">
        <f>IF(A26&lt;=①基本情報と建物情報の入力!$G$20, IF(①基本情報と建物情報の入力!H48&gt;=3,L26/①基本情報と建物情報の入力!H48,"-"), "-")</f>
        <v>-</v>
      </c>
      <c r="AM26" s="109" t="str">
        <f>IF(A26&lt;=①基本情報と建物情報の入力!$G$20,IF(①基本情報と建物情報の入力!H48&gt;=1,IF(①基本情報と建物情報の入力!H48=1, M26,0), "-"),"-")</f>
        <v>-</v>
      </c>
      <c r="AN26" s="108" t="str">
        <f>IF(A26&lt;=①基本情報と建物情報の入力!$G$20, IF(①基本情報と建物情報の入力!H48&gt;=2, M26, "-"), "-")</f>
        <v>-</v>
      </c>
      <c r="AO26" s="110" t="str">
        <f>IF(A26&lt;=①基本情報と建物情報の入力!$G$20,IF(①基本情報と建物情報の入力!H48&gt;=3, 0, "-"),"-")</f>
        <v>-</v>
      </c>
      <c r="AP26" s="109" t="str">
        <f>IF(A26&lt;=①基本情報と建物情報の入力!$G$20,IF(①基本情報と建物情報の入力!H48&gt;=1,0,"-"), "-")</f>
        <v>-</v>
      </c>
      <c r="AQ26" s="108" t="str">
        <f>IF(A26&lt;=①基本情報と建物情報の入力!$G$20,IF(①基本情報と建物情報の入力!H48&gt;=2,0,"-"), "-")</f>
        <v>-</v>
      </c>
      <c r="AR26" s="110" t="str">
        <f>IF(A26&lt;=①基本情報と建物情報の入力!$G$20,IF(①基本情報と建物情報の入力!H48&gt;=3,0,"-"), "-")</f>
        <v>-</v>
      </c>
      <c r="AS26" s="109" t="str">
        <f>IF(A26&lt;=①基本情報と建物情報の入力!$G$20,IF(①基本情報と建物情報の入力!H48&gt;=1,0,"-"), "-")</f>
        <v>-</v>
      </c>
      <c r="AT26" s="108" t="str">
        <f>IF(A26&lt;=①基本情報と建物情報の入力!$G$20,IF(①基本情報と建物情報の入力!H48&gt;=2,0,"-"), "-")</f>
        <v>-</v>
      </c>
      <c r="AU26" s="110" t="str">
        <f>IF(A26&lt;=①基本情報と建物情報の入力!$G$20,IF(①基本情報と建物情報の入力!H48&gt;=3,0,"-"), "-")</f>
        <v>-</v>
      </c>
      <c r="AV26" s="109" t="str">
        <f>IF(A26&lt;=①基本情報と建物情報の入力!$G$20,IF(①基本情報と建物情報の入力!H48&gt;=1,1.6,"-"), "-")</f>
        <v>-</v>
      </c>
      <c r="AW26" s="108" t="str">
        <f>IF(A26&lt;=①基本情報と建物情報の入力!$G$20,IF(①基本情報と建物情報の入力!H48&gt;=2,1.6,"-"), "-")</f>
        <v>-</v>
      </c>
      <c r="AX26" s="110" t="str">
        <f>IF(A26&lt;=①基本情報と建物情報の入力!$G$20,IF(①基本情報と建物情報の入力!H48&gt;=3,1.6,"-"), "-")</f>
        <v>-</v>
      </c>
      <c r="AY26" s="108" t="str">
        <f>IF(A26&lt;=①基本情報と建物情報の入力!$G$20,IF(①基本情報と建物情報の入力!H48&gt;=1,0,"-"), "-")</f>
        <v>-</v>
      </c>
      <c r="AZ26" s="108" t="str">
        <f>IF(A26&lt;=①基本情報と建物情報の入力!$G$20,IF(①基本情報と建物情報の入力!H48&gt;=2,0,"-"), "-")</f>
        <v>-</v>
      </c>
      <c r="BA26" s="108" t="str">
        <f>IF(A26&lt;=①基本情報と建物情報の入力!$G$20,IF(①基本情報と建物情報の入力!H48&gt;=3,0,"-"), "-")</f>
        <v>-</v>
      </c>
      <c r="BB26" s="109" t="str">
        <f>IF(A26&lt;=①基本情報と建物情報の入力!$G$20, IF(①基本情報と建物情報の入力!H48&gt;=1,(D26*C26-J26)/①基本情報と建物情報の入力!H48, "-"), "-")</f>
        <v>-</v>
      </c>
      <c r="BC26" s="108" t="str">
        <f>IF(A26&lt;=①基本情報と建物情報の入力!$G$20, IF(①基本情報と建物情報の入力!H48&gt;=2,(D26*C26-J26)/①基本情報と建物情報の入力!H48, "-"), "-")</f>
        <v>-</v>
      </c>
      <c r="BD26" s="110" t="str">
        <f>IF(A26&lt;=①基本情報と建物情報の入力!$G$20, IF(①基本情報と建物情報の入力!H48&gt;=3,(D26*C26-J26)/①基本情報と建物情報の入力!H48, "-"), "-")</f>
        <v>-</v>
      </c>
      <c r="BE26" s="108" t="str">
        <f>IF(A26&lt;=①基本情報と建物情報の入力!$G$20, IF(①基本情報と建物情報の入力!H48&gt;=1,E26*C26-K26, "-"), "-")</f>
        <v>-</v>
      </c>
      <c r="BF26" s="108" t="str">
        <f>IF(A26&lt;=①基本情報と建物情報の入力!$G$20, IF(①基本情報と建物情報の入力!H48&gt;=2,0, "-"), "-")</f>
        <v>-</v>
      </c>
      <c r="BG26" s="108" t="str">
        <f>IF(A26&lt;=①基本情報と建物情報の入力!$G$20, IF(①基本情報と建物情報の入力!H48&gt;=3,0, "-"), "-")</f>
        <v>-</v>
      </c>
      <c r="BH26" s="109" t="str">
        <f>IF(A26&lt;=①基本情報と建物情報の入力!$G$20, IF(①基本情報と建物情報の入力!H48&gt;=1,(D26*C26-L26)/①基本情報と建物情報の入力!H48-AV26, "-"), "-")</f>
        <v>-</v>
      </c>
      <c r="BI26" s="108" t="str">
        <f>IF(A26&lt;=①基本情報と建物情報の入力!$G$20, IF(①基本情報と建物情報の入力!H48&gt;=2,(D26*C26-L26)/①基本情報と建物情報の入力!H48-AV26, "-"), "-")</f>
        <v>-</v>
      </c>
      <c r="BJ26" s="110" t="str">
        <f>IF(A26&lt;=①基本情報と建物情報の入力!$G$20, IF(①基本情報と建物情報の入力!H48&gt;=3,(D26*C26-L26)/①基本情報と建物情報の入力!H48-AV26, "-"), "-")</f>
        <v>-</v>
      </c>
      <c r="BK26" s="109" t="str">
        <f>IF(A26&lt;=①基本情報と建物情報の入力!$G$20, IF(①基本情報と建物情報の入力!H48&gt;=1,IF(①基本情報と建物情報の入力!H48=1, E26*C26-K26, 0), "-"), "-")</f>
        <v>-</v>
      </c>
      <c r="BL26" s="108" t="str">
        <f>IF(A26&lt;=①基本情報と建物情報の入力!$G$20, IF(①基本情報と建物情報の入力!H48&gt;=2,E26*C26-M26, "-"), "-")</f>
        <v>-</v>
      </c>
      <c r="BM26" s="110" t="str">
        <f>IF(A26&lt;=①基本情報と建物情報の入力!$G$20, IF(①基本情報と建物情報の入力!H48&gt;=3,0, "-"), "-")</f>
        <v>-</v>
      </c>
      <c r="BN26" s="108" t="str">
        <f>IF(A26&lt;=①基本情報と建物情報の入力!$G$20, IF(①基本情報と建物情報の入力!H48&gt;=1, 0, "-"), "-")</f>
        <v>-</v>
      </c>
      <c r="BO26" s="108" t="str">
        <f>IF(A26&lt;=①基本情報と建物情報の入力!$G$20, IF(①基本情報と建物情報の入力!H48&gt;=2, 0, "-"), "-")</f>
        <v>-</v>
      </c>
      <c r="BP26" s="110" t="str">
        <f>IF(A26&lt;=①基本情報と建物情報の入力!$G$20, IF(①基本情報と建物情報の入力!H48&gt;=3, 0, "-"), "-")</f>
        <v>-</v>
      </c>
      <c r="BQ26" s="108" t="str">
        <f>IF(A26&lt;=①基本情報と建物情報の入力!$G$20, IF(①基本情報と建物情報の入力!H48&gt;=1, 0, "-"), "-")</f>
        <v>-</v>
      </c>
      <c r="BR26" s="108" t="str">
        <f>IF(A26&lt;=①基本情報と建物情報の入力!$G$20, IF(①基本情報と建物情報の入力!H48&gt;=2, E26*C26, "-"), "-")</f>
        <v>-</v>
      </c>
      <c r="BS26" s="110" t="str">
        <f>IF(A26&lt;=①基本情報と建物情報の入力!$G$20, IF(①基本情報と建物情報の入力!H48&gt;=3, E26*C26, "-"), "-")</f>
        <v>-</v>
      </c>
      <c r="BT26" s="108" t="str">
        <f>IF(A26&lt;=①基本情報と建物情報の入力!$G$20, IF(①基本情報と建物情報の入力!H48&gt;=1, 0, "-"), "-")</f>
        <v>-</v>
      </c>
      <c r="BU26" s="108" t="str">
        <f>IF(A26&lt;=①基本情報と建物情報の入力!$G$20, IF(①基本情報と建物情報の入力!H48&gt;=2, 0, "-"), "-")</f>
        <v>-</v>
      </c>
      <c r="BV26" s="110" t="str">
        <f>IF(A26&lt;=①基本情報と建物情報の入力!$G$20, IF(①基本情報と建物情報の入力!H48&gt;=3, 0, "-"), "-")</f>
        <v>-</v>
      </c>
      <c r="BW26" s="109" t="str">
        <f>IF(A26&lt;=①基本情報と建物情報の入力!$G$20, IF(①基本情報と建物情報の入力!H48&gt;=1, IF(①基本情報と建物情報の入力!H48=1, 0, E26*C26), "-"), "-")</f>
        <v>-</v>
      </c>
      <c r="BX26" s="108" t="str">
        <f>IF(A26&lt;=①基本情報と建物情報の入力!$G$20, IF(①基本情報と建物情報の入力!H48&gt;=2, 0, "-"), "-")</f>
        <v>-</v>
      </c>
      <c r="BY26" s="110" t="str">
        <f>IF(A26&lt;=①基本情報と建物情報の入力!$G$20, IF(①基本情報と建物情報の入力!H48&gt;=3, E26*C26, "-"), "-")</f>
        <v>-</v>
      </c>
      <c r="BZ26" s="108" t="str">
        <f>IF(A26&lt;=①基本情報と建物情報の入力!$G$20, IF(①基本情報と建物情報の入力!H48&gt;=1,  H26/①基本情報と建物情報の入力!H48, "-"), "-")</f>
        <v>-</v>
      </c>
      <c r="CA26" s="108" t="str">
        <f>IF(A26&lt;=①基本情報と建物情報の入力!$G$20, IF(①基本情報と建物情報の入力!H48&gt;=2,  H26/①基本情報と建物情報の入力!H48, "-"), "-")</f>
        <v>-</v>
      </c>
      <c r="CB26" s="108" t="str">
        <f>IF(A26&lt;=①基本情報と建物情報の入力!$G$20, IF(①基本情報と建物情報の入力!H48&gt;=3,  H26/①基本情報と建物情報の入力!H48, "-"), "-")</f>
        <v>-</v>
      </c>
      <c r="CC26" s="109" t="str">
        <f>IF(A26&lt;=①基本情報と建物情報の入力!$G$20, IF(①基本情報と建物情報の入力!H48&gt;=1, I26/①基本情報と建物情報の入力!H48, "-"), "-")</f>
        <v>-</v>
      </c>
      <c r="CD26" s="108" t="str">
        <f>IF(A26&lt;=①基本情報と建物情報の入力!$G$20, IF(①基本情報と建物情報の入力!H48&gt;=2, I26/①基本情報と建物情報の入力!H48, "-"), "-")</f>
        <v>-</v>
      </c>
      <c r="CE26" s="110" t="str">
        <f>IF(A26&lt;=①基本情報と建物情報の入力!$G$20, IF(①基本情報と建物情報の入力!H48&gt;=3, I26/①基本情報と建物情報の入力!H48, "-"), "-")</f>
        <v>-</v>
      </c>
      <c r="CF26" s="108" t="str">
        <f>IF(A26&lt;=①基本情報と建物情報の入力!$G$20, IF(①基本情報と建物情報の入力!H48&gt;=1, IF(A26=①基本情報と建物情報の入力!$G$20, 0,(①基本情報と建物情報の入力!C48-F26)/①基本情報と建物情報の入力!H48), "-"), "-")</f>
        <v>-</v>
      </c>
      <c r="CG26" s="108" t="str">
        <f>IF(A26&lt;=①基本情報と建物情報の入力!$G$20, IF(①基本情報と建物情報の入力!H48&gt;=2, IF(A26=①基本情報と建物情報の入力!$G$20, 0,(①基本情報と建物情報の入力!C48-F26)/①基本情報と建物情報の入力!H48), "-"), "-")</f>
        <v>-</v>
      </c>
      <c r="CH26" s="108" t="str">
        <f>IF(A26&lt;=①基本情報と建物情報の入力!$G$20, IF(①基本情報と建物情報の入力!H48&gt;=3, IF(A26=①基本情報と建物情報の入力!$G$20, 0,(①基本情報と建物情報の入力!C48-F26)/①基本情報と建物情報の入力!H48), "-"), "-")</f>
        <v>-</v>
      </c>
      <c r="CI26" s="111"/>
      <c r="CJ26" s="109" t="str">
        <f>IF(A26&lt;=①基本情報と建物情報の入力!$G$20, IF(①基本情報と建物情報の入力!H48&gt;=1, IF(F26=0, 0, D26/①基本情報と建物情報の入力!H48), "-"), "-")</f>
        <v>-</v>
      </c>
      <c r="CK26" s="108" t="str">
        <f>IF(A26&lt;=①基本情報と建物情報の入力!$G$20, IF(①基本情報と建物情報の入力!H48&gt;=2, IF(F26=0, 0, D26/①基本情報と建物情報の入力!H48), "-"), "-")</f>
        <v>-</v>
      </c>
      <c r="CL26" s="110" t="str">
        <f>IF(A26&lt;=①基本情報と建物情報の入力!$G$20, IF(①基本情報と建物情報の入力!H48&gt;=3, IF(F26=0, 0, D26/①基本情報と建物情報の入力!H48), "-"), "-")</f>
        <v>-</v>
      </c>
      <c r="CM26" s="109" t="str">
        <f>IF(A26&lt;=①基本情報と建物情報の入力!$G$20, IF(①基本情報と建物情報の入力!H48&gt;=1, F26/D26, "-"), "-")</f>
        <v>-</v>
      </c>
      <c r="CN26" s="108" t="str">
        <f>IF(A26&lt;=①基本情報と建物情報の入力!$G$20, IF(①基本情報と建物情報の入力!H48&gt;=2, 0, "-"), "-")</f>
        <v>-</v>
      </c>
      <c r="CO26" s="110" t="str">
        <f>IF(A26&lt;=①基本情報と建物情報の入力!$G$20, IF(①基本情報と建物情報の入力!H48&gt;=3, 0, "-"), "-")</f>
        <v>-</v>
      </c>
      <c r="CP26" s="109" t="str">
        <f>IF(A26&lt;=①基本情報と建物情報の入力!$G$20, IF(①基本情報と建物情報の入力!H48&gt;=1, IF(A26=①基本情報と建物情報の入力!$G$20, D26/①基本情報と建物情報の入力!H48, 0), "-"), "-")</f>
        <v>-</v>
      </c>
      <c r="CQ26" s="108" t="str">
        <f>IF(A26&lt;=①基本情報と建物情報の入力!$G$20, IF(①基本情報と建物情報の入力!H48&gt;=2, IF(A26=①基本情報と建物情報の入力!$G$20, D26/①基本情報と建物情報の入力!H48, 0), "-"), "-")</f>
        <v>-</v>
      </c>
      <c r="CR26" s="110" t="str">
        <f>IF(A26&lt;=①基本情報と建物情報の入力!$G$20, IF(①基本情報と建物情報の入力!H48&gt;=3, IF(A26=①基本情報と建物情報の入力!$G$20, D26/①基本情報と建物情報の入力!H48, 0), "-"), "-")</f>
        <v>-</v>
      </c>
      <c r="CS26" s="109" t="str">
        <f>IF(A26&lt;=①基本情報と建物情報の入力!$G$20, IF(①基本情報と建物情報の入力!H48&gt;=1, IF(①基本情報と建物情報の入力!H48=1, F26/D26, 0), "-"), "-")</f>
        <v>-</v>
      </c>
      <c r="CT26" s="108" t="str">
        <f>IF(A26&lt;=①基本情報と建物情報の入力!$G$20, IF(①基本情報と建物情報の入力!H48&gt;=2, F26/D26, "-"), "-")</f>
        <v>-</v>
      </c>
      <c r="CU26" s="110" t="str">
        <f>IF(A26&lt;=①基本情報と建物情報の入力!$G$20, IF(①基本情報と建物情報の入力!H48&gt;=3, 0, "-"), "-")</f>
        <v>-</v>
      </c>
      <c r="CV26" s="108" t="str">
        <f>IF(A26&lt;=①基本情報と建物情報の入力!$G$20, IF(①基本情報と建物情報の入力!H48&gt;=1, IF(OR(F26=0,A26=①基本情報と建物情報の入力!$G$20), 0, D26/①基本情報と建物情報の入力!H48), "-"), "-")</f>
        <v>-</v>
      </c>
      <c r="CW26" s="108" t="str">
        <f>IF(A26&lt;=①基本情報と建物情報の入力!$G$20, IF(①基本情報と建物情報の入力!H48&gt;=2, IF(OR(F26=0,A26=①基本情報と建物情報の入力!$G$20), 0, D26/①基本情報と建物情報の入力!H48), "-"), "-")</f>
        <v>-</v>
      </c>
      <c r="CX26" s="108" t="str">
        <f>IF(A26&lt;=①基本情報と建物情報の入力!$G$20, IF(①基本情報と建物情報の入力!H48&gt;=3, IF(OR(F26=0,A26=①基本情報と建物情報の入力!$G$20), 0, D26/①基本情報と建物情報の入力!H48), "-"), "-")</f>
        <v>-</v>
      </c>
      <c r="CY26" s="109" t="str">
        <f>IF(A26&lt;=①基本情報と建物情報の入力!$G$20, IF(①基本情報と建物情報の入力!H48&gt;=1, IF(OR(F25=0,A26=1), 0, D26/①基本情報と建物情報の入力!H48), "-"), "-")</f>
        <v>-</v>
      </c>
      <c r="CZ26" s="108" t="str">
        <f>IF(A26&lt;=①基本情報と建物情報の入力!$G$20, IF(①基本情報と建物情報の入力!H48&gt;=2, IF(OR(F25=0,A26=1), 0, D26/①基本情報と建物情報の入力!H48), "-"), "-")</f>
        <v>-</v>
      </c>
      <c r="DA26" s="110" t="str">
        <f>IF(A26&lt;=①基本情報と建物情報の入力!$G$20, IF(①基本情報と建物情報の入力!H48&gt;=3, IF(OR(F25=0,A26=1), 0, D26/①基本情報と建物情報の入力!H48), "-"), "-")</f>
        <v>-</v>
      </c>
      <c r="DB26" s="109" t="str">
        <f>IF(A26&lt;=①基本情報と建物情報の入力!$G$20, IF(①基本情報と建物情報の入力!H48&gt;=1, 0, "-"), "-")</f>
        <v>-</v>
      </c>
      <c r="DC26" s="108" t="str">
        <f>IF(A26&lt;=①基本情報と建物情報の入力!$G$20, IF(①基本情報と建物情報の入力!H48&gt;=2, IF(①基本情報と建物情報の入力!H48=1, 0, F26/D26), "-"), "-")</f>
        <v>-</v>
      </c>
      <c r="DD26" s="110" t="str">
        <f>IF(A26&lt;=①基本情報と建物情報の入力!$G$20, IF(①基本情報と建物情報の入力!H48&gt;=3, IF(①基本情報と建物情報の入力!H48=1, 0, F26/D26), "-"), "-")</f>
        <v>-</v>
      </c>
      <c r="DE26" s="108" t="str">
        <f>IF(A26&lt;=①基本情報と建物情報の入力!$G$20, IF(①基本情報と建物情報の入力!H48&gt;=1, IF(①基本情報と建物情報の入力!H48=1, 0, F26/D26), "-"), "-")</f>
        <v>-</v>
      </c>
      <c r="DF26" s="108" t="str">
        <f>IF(A26&lt;=①基本情報と建物情報の入力!$G$20, IF(①基本情報と建物情報の入力!H48&gt;=2, 0, "-"), "-")</f>
        <v>-</v>
      </c>
      <c r="DG26" s="108" t="str">
        <f>IF(A26&lt;=①基本情報と建物情報の入力!$G$20, IF(①基本情報と建物情報の入力!H48&gt;=3, IF(①基本情報と建物情報の入力!H48=1, 0, F26/D26), "-"), "-")</f>
        <v>-</v>
      </c>
      <c r="DH26" s="109" t="str">
        <f>IF(A26&lt;=①基本情報と建物情報の入力!$G$20, IF(①基本情報と建物情報の入力!H48&gt;=1, (F26/D26)*(D26/①基本情報と建物情報の入力!H48/20), "-"), "-")</f>
        <v>-</v>
      </c>
      <c r="DI26" s="108" t="str">
        <f>IF(A26&lt;=①基本情報と建物情報の入力!$G$20, IF(①基本情報と建物情報の入力!H48&gt;=2, (F26/D26)*(D26/①基本情報と建物情報の入力!H48/20), "-"), "-")</f>
        <v>-</v>
      </c>
      <c r="DJ26" s="110" t="str">
        <f>IF(A26&lt;=①基本情報と建物情報の入力!$G$20, IF(①基本情報と建物情報の入力!H48&gt;=3, (F26/D26)*(D26/①基本情報と建物情報の入力!H48/20), "-"), "-")</f>
        <v>-</v>
      </c>
      <c r="DK26" s="109" t="str">
        <f>IF(A26&lt;=①基本情報と建物情報の入力!$G$20, IF(①基本情報と建物情報の入力!H48&gt;=1, (D26/①基本情報と建物情報の入力!H48)*(F26/D26/20), "-"), "-")</f>
        <v>-</v>
      </c>
      <c r="DL26" s="108" t="str">
        <f>IF(A26&lt;=①基本情報と建物情報の入力!$G$20, IF(①基本情報と建物情報の入力!H48&gt;=2, (D26/①基本情報と建物情報の入力!H48)*(F26/D26/20), "-"), "-")</f>
        <v>-</v>
      </c>
      <c r="DM26" s="110" t="str">
        <f>IF(A26&lt;=①基本情報と建物情報の入力!$G$20, IF(①基本情報と建物情報の入力!H48&gt;=3, (D26/①基本情報と建物情報の入力!H48)*(F26/D26/20), "-"), "-")</f>
        <v>-</v>
      </c>
      <c r="DN26" s="109" t="str">
        <f>IF(A26&lt;=①基本情報と建物情報の入力!$G$20, IF(①基本情報と建物情報の入力!H48&gt;=1,  C26, "-"), "-")</f>
        <v>-</v>
      </c>
      <c r="DO26" s="108" t="str">
        <f>IF(A26&lt;=①基本情報と建物情報の入力!$G$20, IF(①基本情報と建物情報の入力!H48&gt;=2, 0, "-"), "-")</f>
        <v>-</v>
      </c>
      <c r="DP26" s="110" t="str">
        <f>IF(A26&lt;=①基本情報と建物情報の入力!$G$20, IF(①基本情報と建物情報の入力!H48&gt;=3, 0, "-"), "-")</f>
        <v>-</v>
      </c>
      <c r="DQ26" s="109" t="str">
        <f>IF(A26&lt;=①基本情報と建物情報の入力!$G$20, IF(①基本情報と建物情報の入力!H48&gt;=1,  C26, "-"), "-")</f>
        <v>-</v>
      </c>
      <c r="DR26" s="108" t="str">
        <f>IF(A26&lt;=①基本情報と建物情報の入力!$G$20, IF(①基本情報と建物情報の入力!H48&gt;=2, 0, "-"), "-")</f>
        <v>-</v>
      </c>
      <c r="DS26" s="110" t="str">
        <f>IF(A26&lt;=①基本情報と建物情報の入力!$G$20, IF(①基本情報と建物情報の入力!H48&gt;=3, 0, "-"), "-")</f>
        <v>-</v>
      </c>
      <c r="DT26" s="109" t="str">
        <f>IF(A26&lt;=①基本情報と建物情報の入力!$G$20, IF(①基本情報と建物情報の入力!H48&gt;=1, IF(①基本情報と建物情報の入力!H48=1, C26, 0), "-"), "-")</f>
        <v>-</v>
      </c>
      <c r="DU26" s="108" t="str">
        <f>IF(A26&lt;=①基本情報と建物情報の入力!$G$20, IF(①基本情報と建物情報の入力!H48&gt;=2, C26, "-"), "-")</f>
        <v>-</v>
      </c>
      <c r="DV26" s="110" t="str">
        <f>IF(A26&lt;=①基本情報と建物情報の入力!$G$20, IF(①基本情報と建物情報の入力!H48&gt;=3, 0, "-"), "-")</f>
        <v>-</v>
      </c>
      <c r="DW26" s="109" t="str">
        <f>IF(A26&lt;=①基本情報と建物情報の入力!$G$20, IF(①基本情報と建物情報の入力!H48&gt;=1, IF(①基本情報と建物情報の入力!H48=1, C26, 0), "-"), "-")</f>
        <v>-</v>
      </c>
      <c r="DX26" s="108" t="str">
        <f>IF(A26&lt;=①基本情報と建物情報の入力!$G$20, IF(①基本情報と建物情報の入力!H48&gt;=2, C26, "-"), "-")</f>
        <v>-</v>
      </c>
      <c r="DY26" s="110" t="str">
        <f>IF(A26&lt;=①基本情報と建物情報の入力!$G$20, IF(①基本情報と建物情報の入力!H48&gt;=3, 0, "-"), "-")</f>
        <v>-</v>
      </c>
      <c r="DZ26" s="109" t="str">
        <f>IF(A26&lt;=①基本情報と建物情報の入力!$G$20, IF(①基本情報と建物情報の入力!H48&gt;=1, 0, "-"), "-")</f>
        <v>-</v>
      </c>
      <c r="EA26" s="108" t="str">
        <f>IF(A26&lt;=①基本情報と建物情報の入力!$G$20, IF(①基本情報と建物情報の入力!H48&gt;=2, IF(①基本情報と建物情報の入力!H48=1, 0, C26), "-"), "-")</f>
        <v>-</v>
      </c>
      <c r="EB26" s="110" t="str">
        <f>IF(A26&lt;=①基本情報と建物情報の入力!$G$20, IF(①基本情報と建物情報の入力!H48&gt;=3, IF(①基本情報と建物情報の入力!H48=1, 0, C26), "-"), "-")</f>
        <v>-</v>
      </c>
      <c r="EC26" s="109" t="str">
        <f>IF(A26&lt;=①基本情報と建物情報の入力!$G$20, IF(①基本情報と建物情報の入力!H48&gt;=1, IF(①基本情報と建物情報の入力!H48=1, 0, C26), "-"), "-")</f>
        <v>-</v>
      </c>
      <c r="ED26" s="108" t="str">
        <f>IF(A26&lt;=①基本情報と建物情報の入力!$G$20, IF(①基本情報と建物情報の入力!H48&gt;=2, 0, "-"), "-")</f>
        <v>-</v>
      </c>
      <c r="EE26" s="110" t="str">
        <f>IF(A26&lt;=①基本情報と建物情報の入力!$G$20, IF(①基本情報と建物情報の入力!H48&gt;=3, IF(①基本情報と建物情報の入力!H48=1, 0, C26), "-"), "-")</f>
        <v>-</v>
      </c>
      <c r="EF26" s="109" t="str">
        <f>IF(A26&lt;=①基本情報と建物情報の入力!$G$20, IF(①基本情報と建物情報の入力!H48&gt;=1, 0, "-"), "-")</f>
        <v>-</v>
      </c>
      <c r="EG26" s="108" t="str">
        <f>IF(A26&lt;=①基本情報と建物情報の入力!$G$20, IF(①基本情報と建物情報の入力!H48&gt;=2, IF(①基本情報と建物情報の入力!H48=1, 0, C26), "-"), "-")</f>
        <v>-</v>
      </c>
      <c r="EH26" s="110" t="str">
        <f>IF(A26&lt;=①基本情報と建物情報の入力!$G$20, IF(①基本情報と建物情報の入力!H48&gt;=3, IF(①基本情報と建物情報の入力!H48=1, 0, C26), "-"), "-")</f>
        <v>-</v>
      </c>
      <c r="EI26" s="108" t="str">
        <f>IF(A26&lt;=①基本情報と建物情報の入力!$G$20, IF(①基本情報と建物情報の入力!H48&gt;=1, IF(①基本情報と建物情報の入力!H48=1, 0, C26), "-"), "-")</f>
        <v>-</v>
      </c>
      <c r="EJ26" s="108" t="str">
        <f>IF(A26&lt;=①基本情報と建物情報の入力!$G$20, IF(①基本情報と建物情報の入力!H48&gt;=2, 0, "-"), "-")</f>
        <v>-</v>
      </c>
      <c r="EK26" s="108" t="str">
        <f>IF(A26&lt;=①基本情報と建物情報の入力!$G$20, IF(①基本情報と建物情報の入力!H48&gt;=3, IF(①基本情報と建物情報の入力!H48=1, 0, C26), "-"), "-")</f>
        <v>-</v>
      </c>
      <c r="EL26" s="109" t="str">
        <f>IF(A26&lt;=①基本情報と建物情報の入力!$G$20, IF(①基本情報と建物情報の入力!H48&gt;=1, C26*D26/①基本情報と建物情報の入力!H48/20, "-"), "-")</f>
        <v>-</v>
      </c>
      <c r="EM26" s="108" t="str">
        <f>IF(A26&lt;=①基本情報と建物情報の入力!$G$20, IF(①基本情報と建物情報の入力!H48&gt;=2, C26*D26/①基本情報と建物情報の入力!H48/20, "-"), "-")</f>
        <v>-</v>
      </c>
      <c r="EN26" s="110" t="str">
        <f>IF(A26&lt;=①基本情報と建物情報の入力!$G$20, IF(①基本情報と建物情報の入力!H48&gt;=3, C26*D26/①基本情報と建物情報の入力!H48/20, "-"), "-")</f>
        <v>-</v>
      </c>
      <c r="EO26" s="109" t="str">
        <f>IF(A26&lt;=①基本情報と建物情報の入力!$G$20, IF(①基本情報と建物情報の入力!H48&gt;=1, C26*E26/20, "-"), "-")</f>
        <v>-</v>
      </c>
      <c r="EP26" s="108" t="str">
        <f>IF(A26&lt;=①基本情報と建物情報の入力!$G$20, IF(①基本情報と建物情報の入力!H48&gt;=2, 0, "-"), "-")</f>
        <v>-</v>
      </c>
      <c r="EQ26" s="110" t="str">
        <f>IF(A26&lt;=①基本情報と建物情報の入力!$G$20, IF(①基本情報と建物情報の入力!H48&gt;=3, 0, "-"), "-")</f>
        <v>-</v>
      </c>
      <c r="ER26" s="109" t="str">
        <f>IF(A26&lt;=①基本情報と建物情報の入力!$G$20, IF(①基本情報と建物情報の入力!H48&gt;=1, C26*D26/①基本情報と建物情報の入力!H48/20, "-"), "-")</f>
        <v>-</v>
      </c>
      <c r="ES26" s="108" t="str">
        <f>IF(A26&lt;=①基本情報と建物情報の入力!$G$20, IF(①基本情報と建物情報の入力!H48&gt;=2, C26*D26/①基本情報と建物情報の入力!H48/20, "-"), "-")</f>
        <v>-</v>
      </c>
      <c r="ET26" s="110" t="str">
        <f>IF(A26&lt;=①基本情報と建物情報の入力!$G$20, IF(①基本情報と建物情報の入力!H48&gt;=3, C26*D26/①基本情報と建物情報の入力!H48/20, "-"), "-")</f>
        <v>-</v>
      </c>
      <c r="EU26" s="109" t="str">
        <f>IF(A26&lt;=①基本情報と建物情報の入力!$G$20, IF(①基本情報と建物情報の入力!H48&gt;=1, IF(①基本情報と建物情報の入力!H48=1, C26*E26/20, 0), "-"), "-")</f>
        <v>-</v>
      </c>
      <c r="EV26" s="108" t="str">
        <f>IF(A26&lt;=①基本情報と建物情報の入力!$G$20, IF(①基本情報と建物情報の入力!H48&gt;=2, C26*E26/20, "-"), "-")</f>
        <v>-</v>
      </c>
      <c r="EW26" s="110" t="str">
        <f>IF(A26&lt;=①基本情報と建物情報の入力!$G$20, IF(①基本情報と建物情報の入力!H48&gt;=3, 0, "-"), "-")</f>
        <v>-</v>
      </c>
      <c r="EX26" s="109" t="str">
        <f>IF(A26&lt;=①基本情報と建物情報の入力!$G$20, IF(①基本情報と建物情報の入力!H48&gt;=1, IF(A26=①基本情報と建物情報の入力!$G$20, 0, IF(AND(W26=0, G27=0), D26/①基本情報と建物情報の入力!H48, 0)), "-"), "-")</f>
        <v>-</v>
      </c>
      <c r="EY26" s="108" t="str">
        <f>IF(A26&lt;=①基本情報と建物情報の入力!$G$20, IF(①基本情報と建物情報の入力!H48&gt;=2, IF(A26=①基本情報と建物情報の入力!$G$20, 0, IF(AND(X26=0, G27=0), D26/①基本情報と建物情報の入力!H48, 0)), "-"), "-")</f>
        <v>-</v>
      </c>
      <c r="EZ26" s="110" t="str">
        <f>IF(A26&lt;=①基本情報と建物情報の入力!$G$20, IF(①基本情報と建物情報の入力!H48&gt;=3, IF(A26=①基本情報と建物情報の入力!$G$20, 0, IF(AND(Y26=0, G27=0), D26/①基本情報と建物情報の入力!H48, 0)), "-"), "-")</f>
        <v>-</v>
      </c>
      <c r="FA26" s="109" t="str">
        <f>IF(A26&lt;=①基本情報と建物情報の入力!$G$20, IF(①基本情報と建物情報の入力!H48&gt;=1, IF(A26=1, 0, IF(AND(F25=0, Z26=0), D26/①基本情報と建物情報の入力!H48, 0)), "-"), "-")</f>
        <v>-</v>
      </c>
      <c r="FB26" s="108" t="str">
        <f>IF(A26&lt;=①基本情報と建物情報の入力!$G$20, IF(①基本情報と建物情報の入力!H48&gt;=2, IF(A26=1, 0, IF(AND(F25=0, AA26=0), D26/①基本情報と建物情報の入力!H48, 0)), "-"), "-")</f>
        <v>-</v>
      </c>
      <c r="FC26" s="110" t="str">
        <f>IF(A26&lt;=①基本情報と建物情報の入力!$G$20, IF(①基本情報と建物情報の入力!H48&gt;=3, IF(A26=1, 0, IF(AND(F25=0, AB26=0), D26/①基本情報と建物情報の入力!H48, 0)), "-"), "-")</f>
        <v>-</v>
      </c>
      <c r="FD26" s="109" t="str">
        <f>IF(A26&lt;=①基本情報と建物情報の入力!$G$20, IF(①基本情報と建物情報の入力!H48&gt;=1, IF(A26=①基本情報と建物情報の入力!$G$20, 0, E26-F26/D26), "-"), "-")</f>
        <v>-</v>
      </c>
      <c r="FE26" s="108" t="str">
        <f>IF(A26&lt;=①基本情報と建物情報の入力!$G$20, IF(①基本情報と建物情報の入力!H48&gt;=2, 0, "-"), "-")</f>
        <v>-</v>
      </c>
      <c r="FF26" s="110" t="str">
        <f>IF(A26&lt;=①基本情報と建物情報の入力!$G$20, IF(①基本情報と建物情報の入力!H48&gt;=3, 0, "-"), "-")</f>
        <v>-</v>
      </c>
      <c r="FG26" s="109" t="str">
        <f>IF(A26&lt;=①基本情報と建物情報の入力!$G$20, IF(①基本情報と建物情報の入力!H48&gt;=1, IF(A26=1, 0, E26-G26/D26), "-"), "-")</f>
        <v>-</v>
      </c>
      <c r="FH26" s="108" t="str">
        <f>IF(A26&lt;=①基本情報と建物情報の入力!$G$20, IF(①基本情報と建物情報の入力!H48&gt;=2, 0, "-"), "-")</f>
        <v>-</v>
      </c>
      <c r="FI26" s="110" t="str">
        <f>IF(A26&lt;=①基本情報と建物情報の入力!$G$20, IF(①基本情報と建物情報の入力!H48&gt;=3, 0, "-"), "-")</f>
        <v>-</v>
      </c>
      <c r="FJ26" s="109" t="str">
        <f>IF(A26&lt;=①基本情報と建物情報の入力!$G$20, IF(①基本情報と建物情報の入力!H48&gt;=1, IF(A26=①基本情報と建物情報の入力!$G$20, 0, D26/①基本情報と建物情報の入力!H48), "-"), "-")</f>
        <v>-</v>
      </c>
      <c r="FK26" s="108" t="str">
        <f>IF(A26&lt;=①基本情報と建物情報の入力!$G$20, IF(①基本情報と建物情報の入力!H48&gt;=2, IF(A26=①基本情報と建物情報の入力!$G$20, 0, D26/①基本情報と建物情報の入力!H48), "-"), "-")</f>
        <v>-</v>
      </c>
      <c r="FL26" s="110" t="str">
        <f>IF(A26&lt;=①基本情報と建物情報の入力!$G$20, IF(①基本情報と建物情報の入力!H48&gt;=3, IF(A26=①基本情報と建物情報の入力!$G$20, 0, D26/①基本情報と建物情報の入力!H48), "-"), "-")</f>
        <v>-</v>
      </c>
      <c r="FM26" s="109" t="str">
        <f>IF(A26&lt;=①基本情報と建物情報の入力!$G$20, IF(①基本情報と建物情報の入力!H48&gt;=1, IF(A26=1, 0, D26/①基本情報と建物情報の入力!H48), "-"), "-")</f>
        <v>-</v>
      </c>
      <c r="FN26" s="108" t="str">
        <f>IF(A26&lt;=①基本情報と建物情報の入力!$G$20, IF(①基本情報と建物情報の入力!H48&gt;=2, IF(A26=1, 0, D26/①基本情報と建物情報の入力!H48), "-"), "-")</f>
        <v>-</v>
      </c>
      <c r="FO26" s="110" t="str">
        <f>IF(A26&lt;=①基本情報と建物情報の入力!$G$20, IF(①基本情報と建物情報の入力!H48&gt;=3, IF(A26=1, 0, D26/①基本情報と建物情報の入力!H48), "-"), "-")</f>
        <v>-</v>
      </c>
      <c r="FP26" s="109" t="str">
        <f>IF(A26&lt;=①基本情報と建物情報の入力!$G$20, IF(①基本情報と建物情報の入力!H48&gt;=1, IF(A26=①基本情報と建物情報の入力!$G$20, 0, IF(①基本情報と建物情報の入力!H48=1, E26-F26/D26, 0)), "-"), "-")</f>
        <v>-</v>
      </c>
      <c r="FQ26" s="108" t="str">
        <f>IF(A26&lt;=①基本情報と建物情報の入力!$G$20, IF(①基本情報と建物情報の入力!H48&gt;=2, IF(A26=①基本情報と建物情報の入力!$G$20, 0, E26-F26/D26), "-"), "-")</f>
        <v>-</v>
      </c>
      <c r="FR26" s="110" t="str">
        <f>IF(A26&lt;=①基本情報と建物情報の入力!$G$20, IF(①基本情報と建物情報の入力!H48&gt;=3, 0, "-"), "-")</f>
        <v>-</v>
      </c>
      <c r="FS26" s="109" t="str">
        <f>IF(A26&lt;=①基本情報と建物情報の入力!$G$20, IF(①基本情報と建物情報の入力!H48&gt;=1, IF(A26=1, 0, IF(①基本情報と建物情報の入力!H48=1, E26-G26/D26, 0)), "-"), "-")</f>
        <v>-</v>
      </c>
      <c r="FT26" s="108" t="str">
        <f>IF(A26&lt;=①基本情報と建物情報の入力!$G$20, IF(①基本情報と建物情報の入力!H48&gt;=2, IF(A26=1, 0, E26-G26/D26), "-"), "-")</f>
        <v>-</v>
      </c>
      <c r="FU26" s="110" t="str">
        <f>IF(A26&lt;=①基本情報と建物情報の入力!$G$20, IF(①基本情報と建物情報の入力!H48&gt;=3, 0, "-"), "-")</f>
        <v>-</v>
      </c>
      <c r="FV26" s="109" t="str">
        <f>IF(A26&lt;=①基本情報と建物情報の入力!$G$20, IF(①基本情報と建物情報の入力!H48&gt;=1, IF(A26=1, D26/①基本情報と建物情報の入力!H48, 0), "-"), "-")</f>
        <v>-</v>
      </c>
      <c r="FW26" s="108" t="str">
        <f>IF(A26&lt;=①基本情報と建物情報の入力!$G$20, IF(①基本情報と建物情報の入力!H48&gt;=2, IF(A26=1, D26/①基本情報と建物情報の入力!H48, 0), "-"), "-")</f>
        <v>-</v>
      </c>
      <c r="FX26" s="110" t="str">
        <f>IF(A26&lt;=①基本情報と建物情報の入力!$G$20, IF(①基本情報と建物情報の入力!H48&gt;=3, IF(A26=1, D26/①基本情報と建物情報の入力!H48, 0), "-"), "-")</f>
        <v>-</v>
      </c>
      <c r="FY26" s="109" t="str">
        <f>IF(A26&lt;=①基本情報と建物情報の入力!$G$20, IF(①基本情報と建物情報の入力!H48&gt;=1, IF(A26=1, E26, 0), "-"), "-")</f>
        <v>-</v>
      </c>
      <c r="FZ26" s="108" t="str">
        <f>IF(A26&lt;=①基本情報と建物情報の入力!$G$20, IF(①基本情報と建物情報の入力!H48&gt;=2, 0, "-"), "-")</f>
        <v>-</v>
      </c>
      <c r="GA26" s="110" t="str">
        <f>IF(A26&lt;=①基本情報と建物情報の入力!$G$20, IF(①基本情報と建物情報の入力!H48&gt;=3, 0, "-"), "-")</f>
        <v>-</v>
      </c>
      <c r="GB26" s="109" t="str">
        <f>IF(A26&lt;=①基本情報と建物情報の入力!$G$20, IF(①基本情報と建物情報の入力!H48&gt;=1, IF(A26=1, D26/①基本情報と建物情報の入力!H48, 0), "-"), "-")</f>
        <v>-</v>
      </c>
      <c r="GC26" s="108" t="str">
        <f>IF(A26&lt;=①基本情報と建物情報の入力!$G$20, IF(①基本情報と建物情報の入力!H48&gt;=2, IF(A26=1, D26/①基本情報と建物情報の入力!H48, 0), "-"), "-")</f>
        <v>-</v>
      </c>
      <c r="GD26" s="110" t="str">
        <f>IF(A26&lt;=①基本情報と建物情報の入力!$G$20, IF(①基本情報と建物情報の入力!H48&gt;=3, IF(A26=1, D26/①基本情報と建物情報の入力!H48, 0), "-"), "-")</f>
        <v>-</v>
      </c>
      <c r="GE26" s="109" t="str">
        <f>IF(A26&lt;=①基本情報と建物情報の入力!$G$20, IF(①基本情報と建物情報の入力!H48&gt;=1, IF(A26=1, IF(①基本情報と建物情報の入力!H48=1, E26, 0), 0), "-"), "-")</f>
        <v>-</v>
      </c>
      <c r="GF26" s="108" t="str">
        <f>IF(A26&lt;=①基本情報と建物情報の入力!$G$20, IF(①基本情報と建物情報の入力!H48&gt;=2, IF(A26=1, E26, 0), "-"), "-")</f>
        <v>-</v>
      </c>
      <c r="GG26" s="110" t="str">
        <f>IF(A26&lt;=①基本情報と建物情報の入力!$G$20, IF(①基本情報と建物情報の入力!H48&gt;=3, 0, "-"), "-")</f>
        <v>-</v>
      </c>
      <c r="GH26" s="109" t="str">
        <f>IF(A26&lt;=①基本情報と建物情報の入力!$G$20, IF(①基本情報と建物情報の入力!H48&gt;=1, IF(G26=0, 0, D26/①基本情報と建物情報の入力!H48), "-"), "-")</f>
        <v>-</v>
      </c>
      <c r="GI26" s="108" t="str">
        <f>IF(A26&lt;=①基本情報と建物情報の入力!$G$20, IF(①基本情報と建物情報の入力!H48&gt;=2, IF(G26=0, 0, D26/①基本情報と建物情報の入力!H48), "-"), "-")</f>
        <v>-</v>
      </c>
      <c r="GJ26" s="110" t="str">
        <f>IF(A26&lt;=①基本情報と建物情報の入力!$G$20, IF(①基本情報と建物情報の入力!H48&gt;=3, IF(G26=0, 0, D26/①基本情報と建物情報の入力!H48), "-"), "-")</f>
        <v>-</v>
      </c>
      <c r="GK26" s="109" t="str">
        <f>IF(A26&lt;=①基本情報と建物情報の入力!$G$20, IF(①基本情報と建物情報の入力!H48&gt;=1, G26/D26, "-"), "-")</f>
        <v>-</v>
      </c>
      <c r="GL26" s="108" t="str">
        <f>IF(A26&lt;=①基本情報と建物情報の入力!$G$20, IF(①基本情報と建物情報の入力!H48&gt;=2, 0, "-"), "-")</f>
        <v>-</v>
      </c>
      <c r="GM26" s="110" t="str">
        <f>IF(A26&lt;=①基本情報と建物情報の入力!$G$20, IF(①基本情報と建物情報の入力!H48&gt;=3, 0, "-"), "-")</f>
        <v>-</v>
      </c>
      <c r="GN26" s="108" t="str">
        <f>IF(A26&lt;=①基本情報と建物情報の入力!$G$20, IF(①基本情報と建物情報の入力!H48&gt;=1, 0, "-"), "-")</f>
        <v>-</v>
      </c>
      <c r="GO26" s="108" t="str">
        <f>IF(A26&lt;=①基本情報と建物情報の入力!$G$20, IF(①基本情報と建物情報の入力!H48&gt;=2, 0, "-"), "-")</f>
        <v>-</v>
      </c>
      <c r="GP26" s="108" t="str">
        <f>IF(A26&lt;=①基本情報と建物情報の入力!$G$20, IF(①基本情報と建物情報の入力!H48&gt;=3, 0, "-"), "-")</f>
        <v>-</v>
      </c>
      <c r="GQ26" s="109" t="str">
        <f>IF(A26&lt;=①基本情報と建物情報の入力!$G$20, IF(①基本情報と建物情報の入力!H48&gt;=1, IF(①基本情報と建物情報の入力!H48=1, G26/D26, 0), "-"), "-")</f>
        <v>-</v>
      </c>
      <c r="GR26" s="108" t="str">
        <f>IF(A26&lt;=①基本情報と建物情報の入力!$G$20, IF(①基本情報と建物情報の入力!H48&gt;=2, G26/D26, "-"), "-")</f>
        <v>-</v>
      </c>
      <c r="GS26" s="110" t="str">
        <f>IF(A26&lt;=①基本情報と建物情報の入力!$G$20, IF(①基本情報と建物情報の入力!H48&gt;=3, 0, "-"), "-")</f>
        <v>-</v>
      </c>
      <c r="GT26" s="109" t="str">
        <f>IF(A26&lt;=①基本情報と建物情報の入力!$G$20, IF(①基本情報と建物情報の入力!H48&gt;=1, IF(OR(G27=0,A26=①基本情報と建物情報の入力!$G$20), 0, D26/①基本情報と建物情報の入力!H48), "-"), "-")</f>
        <v>-</v>
      </c>
      <c r="GU26" s="108" t="str">
        <f>IF(A26&lt;=①基本情報と建物情報の入力!$G$20, IF(①基本情報と建物情報の入力!H48&gt;=2, IF(OR(G27=0,A26=①基本情報と建物情報の入力!$G$20), 0, D26/①基本情報と建物情報の入力!H48), "-"), "-")</f>
        <v>-</v>
      </c>
      <c r="GV26" s="110" t="str">
        <f>IF(A26&lt;=①基本情報と建物情報の入力!$G$20, IF(①基本情報と建物情報の入力!H48&gt;=3, IF(OR(G27=0,A26=①基本情報と建物情報の入力!$G$20), 0, D26/①基本情報と建物情報の入力!H48), "-"), "-")</f>
        <v>-</v>
      </c>
      <c r="GW26" s="109" t="str">
        <f>IF(A26&lt;=①基本情報と建物情報の入力!$G$20, IF(①基本情報と建物情報の入力!H48&gt;=1, IF(G26=0, 0, D26/①基本情報と建物情報の入力!H48), "-"), "-")</f>
        <v>-</v>
      </c>
      <c r="GX26" s="108" t="str">
        <f>IF(A26&lt;=①基本情報と建物情報の入力!$G$20, IF(①基本情報と建物情報の入力!H48&gt;=2, IF(G26=0, 0, D26/①基本情報と建物情報の入力!H48), "-"), "-")</f>
        <v>-</v>
      </c>
      <c r="GY26" s="110" t="str">
        <f>IF(A26&lt;=①基本情報と建物情報の入力!$G$20, IF(①基本情報と建物情報の入力!H48&gt;=3, IF(G26=0, 0, D26/①基本情報と建物情報の入力!H48), "-"), "-")</f>
        <v>-</v>
      </c>
      <c r="GZ26" s="109" t="str">
        <f>IF(A26&lt;=①基本情報と建物情報の入力!$G$20, IF(①基本情報と建物情報の入力!H48&gt;=1, 0, "-"), "-")</f>
        <v>-</v>
      </c>
      <c r="HA26" s="108" t="str">
        <f>IF(A26&lt;=①基本情報と建物情報の入力!$G$20, IF(①基本情報と建物情報の入力!H48&gt;=2, IF(OR(①基本情報と建物情報の入力!H48=1,A26&lt;&gt;1), 0, E26), "-"), "-")</f>
        <v>-</v>
      </c>
      <c r="HB26" s="110" t="str">
        <f>IF(A26&lt;=①基本情報と建物情報の入力!$G$20, IF(①基本情報と建物情報の入力!H48&gt;=3, IF(OR(①基本情報と建物情報の入力!H48=1,A26&lt;&gt;1), 0, E26), "-"), "-")</f>
        <v>-</v>
      </c>
      <c r="HC26" s="109" t="str">
        <f>IF(A26&lt;=①基本情報と建物情報の入力!$G$20, IF(①基本情報と建物情報の入力!H48&gt;=1, IF(OR(①基本情報と建物情報の入力!H48=1,A26&lt;&gt;1), 0, E26), "-"), "-")</f>
        <v>-</v>
      </c>
      <c r="HD26" s="108" t="str">
        <f>IF(A26&lt;=①基本情報と建物情報の入力!$G$20, IF(①基本情報と建物情報の入力!H48&gt;=2, 0, "-"), "-")</f>
        <v>-</v>
      </c>
      <c r="HE26" s="110" t="str">
        <f>IF(A26&lt;=①基本情報と建物情報の入力!$G$20, IF(①基本情報と建物情報の入力!H48&gt;=3, IF(OR(①基本情報と建物情報の入力!H48=1,A26&lt;&gt;1), 0, E26), "-"), "-")</f>
        <v>-</v>
      </c>
      <c r="HF26" s="109" t="str">
        <f>IF(A26&lt;=①基本情報と建物情報の入力!$G$20, IF(①基本情報と建物情報の入力!H48&gt;=1, IF(A26=1, E26*(D26/①基本情報と建物情報の入力!H48/20), 0), "-"), "-")</f>
        <v>-</v>
      </c>
      <c r="HG26" s="108" t="str">
        <f>IF(A26&lt;=①基本情報と建物情報の入力!$G$20, IF(①基本情報と建物情報の入力!H48&gt;=2, IF(A26=1, E26*(D26/①基本情報と建物情報の入力!H48/20), 0), "-"), "-")</f>
        <v>-</v>
      </c>
      <c r="HH26" s="110" t="str">
        <f>IF(A26&lt;=①基本情報と建物情報の入力!$G$20, IF(①基本情報と建物情報の入力!H48&gt;=3, IF(A26=1, E26*(D26/①基本情報と建物情報の入力!H48/20), 0), "-"), "-")</f>
        <v>-</v>
      </c>
      <c r="HI26" s="109" t="str">
        <f>IF(A26&lt;=①基本情報と建物情報の入力!$G$20, IF(①基本情報と建物情報の入力!H48&gt;=1, IF(A26=1, D26*(E26/①基本情報と建物情報の入力!H48/20), 0), "-"), "-")</f>
        <v>-</v>
      </c>
      <c r="HJ26" s="108" t="str">
        <f>IF(A26&lt;=①基本情報と建物情報の入力!$G$20, IF(①基本情報と建物情報の入力!H48&gt;=2, IF(A26=1, D26*(E26/①基本情報と建物情報の入力!H48/20), 0), "-"), "-")</f>
        <v>-</v>
      </c>
      <c r="HK26" s="110" t="str">
        <f>IF(A26&lt;=①基本情報と建物情報の入力!$G$20, IF(①基本情報と建物情報の入力!H48&gt;=3, IF(A26=1, D26*(E26/①基本情報と建物情報の入力!H48/20), 0), "-"), "-")</f>
        <v>-</v>
      </c>
      <c r="HL26" s="109" t="str">
        <f>IF(A26&lt;=①基本情報と建物情報の入力!$G$20, IF(①基本情報と建物情報の入力!H48&gt;=1, 0, "-"), "-")</f>
        <v>-</v>
      </c>
      <c r="HM26" s="108" t="str">
        <f>IF(A26&lt;=①基本情報と建物情報の入力!$G$20, IF(①基本情報と建物情報の入力!H48&gt;=2, IF(①基本情報と建物情報の入力!H48=1, 0, G26/D26), "-"), "-")</f>
        <v>-</v>
      </c>
      <c r="HN26" s="110" t="str">
        <f>IF(A26&lt;=①基本情報と建物情報の入力!$G$20, IF(①基本情報と建物情報の入力!H48&gt;=3, IF(①基本情報と建物情報の入力!H48=1, 0, G26/D26), "-"), "-")</f>
        <v>-</v>
      </c>
      <c r="HO26" s="109" t="str">
        <f>IF(A26&lt;=①基本情報と建物情報の入力!$G$20, IF(①基本情報と建物情報の入力!H48&gt;=1, IF(①基本情報と建物情報の入力!H48=1, 0, G26/D26), "-"), "-")</f>
        <v>-</v>
      </c>
      <c r="HP26" s="108" t="str">
        <f>IF(A26&lt;=①基本情報と建物情報の入力!$G$20, IF(①基本情報と建物情報の入力!H48&gt;=2, 0, "-"), "-")</f>
        <v>-</v>
      </c>
      <c r="HQ26" s="110" t="str">
        <f>IF(A26&lt;=①基本情報と建物情報の入力!$G$20, IF(①基本情報と建物情報の入力!H48&gt;=3, IF(①基本情報と建物情報の入力!H48=1, 0, G26/D26), "-"), "-")</f>
        <v>-</v>
      </c>
      <c r="HR26" s="109" t="str">
        <f>IF(A26&lt;=①基本情報と建物情報の入力!$G$20, IF(①基本情報と建物情報の入力!H48&gt;=1, (G26/D26)*(D26/①基本情報と建物情報の入力!H48/20), "-"), "-")</f>
        <v>-</v>
      </c>
      <c r="HS26" s="108" t="str">
        <f>IF(A26&lt;=①基本情報と建物情報の入力!$G$20, IF(①基本情報と建物情報の入力!H48&gt;=2, (G26/D26)*(D26/①基本情報と建物情報の入力!H48/20), "-"), "-")</f>
        <v>-</v>
      </c>
      <c r="HT26" s="110" t="str">
        <f>IF(A26&lt;=①基本情報と建物情報の入力!$G$20, IF(①基本情報と建物情報の入力!H48&gt;=3, (G26/D26)*(D26/①基本情報と建物情報の入力!H48/20), "-"), "-")</f>
        <v>-</v>
      </c>
      <c r="HU26" s="109" t="str">
        <f>IF(A26&lt;=①基本情報と建物情報の入力!$G$20, IF(①基本情報と建物情報の入力!H48&gt;=1, (D26/①基本情報と建物情報の入力!H48)*(G26/D26/20), "-"), "-")</f>
        <v>-</v>
      </c>
      <c r="HV26" s="108" t="str">
        <f>IF(A26&lt;=①基本情報と建物情報の入力!$G$20, IF(①基本情報と建物情報の入力!H48&gt;=2, (D26/①基本情報と建物情報の入力!H48)*(G26/D26/20), "-"), "-")</f>
        <v>-</v>
      </c>
      <c r="HW26" s="110" t="str">
        <f>IF(A26&lt;=①基本情報と建物情報の入力!$G$20, IF(①基本情報と建物情報の入力!H48&gt;=3, (D26/①基本情報と建物情報の入力!H48)*(G26/D26/20), "-"), "-")</f>
        <v>-</v>
      </c>
      <c r="HX26" s="111"/>
      <c r="HY26" s="108" t="str">
        <f>IF($A26&lt;=①基本情報と建物情報の入力!$G$20, IF(①基本情報と建物情報の入力!$H48&gt;=1, SUM(W26,CF26,Z26,BZ26,CC26,AD26,AG26,AJ26,AM26,AP26,AS26,AV26,AY26,BB26,BE26,BH26,BK26,BN26,BQ26,BT26,BW26),"-"),"-")</f>
        <v>-</v>
      </c>
      <c r="HZ26" s="108" t="str">
        <f>IF($A26&lt;=①基本情報と建物情報の入力!$G$20, IF(①基本情報と建物情報の入力!$H48&gt;=2, SUM(X26,CG26,AA26,CA26,CD26,AE26,AH26,AK26,AN26,AQ26,AT26,AW26,AZ26,BC26,BF26,BI26,BL26,BO26,BR26,BU26,BX26),"-"),"-")</f>
        <v>-</v>
      </c>
      <c r="IA26" s="108" t="str">
        <f>IF($A26&lt;=①基本情報と建物情報の入力!$G$20, IF(①基本情報と建物情報の入力!$H48&gt;=3, SUM(Y26,CH26,AB26,CB26,CE26,AF26,AI26,AL26,AO26,AR26,AU26,AX26,BA26,BD26,BG26,BJ26,BM26,BP26,BS26,BV26,BY26),"-"),"-")</f>
        <v>-</v>
      </c>
      <c r="IB26" s="111"/>
      <c r="IC26" s="108" t="str">
        <f>IF($A26&lt;=①基本情報と建物情報の入力!$G$20, ①基本情報と建物情報の入力!H$62, "-")</f>
        <v>-</v>
      </c>
      <c r="ID26" s="108" t="str">
        <f>IF(A26&lt;=①基本情報と建物情報の入力!$G$20, ①基本情報と建物情報の入力!$H$66/(2*(0.09-0.15)*①基本情報と建物情報の入力!$H$66+1),"-")</f>
        <v>-</v>
      </c>
      <c r="IE26" s="108" t="str">
        <f>IF($A26&lt;=①基本情報と建物情報の入力!$G$20, ①基本情報と建物情報の入力!H$64, "-")</f>
        <v>-</v>
      </c>
      <c r="IF26" s="108" t="str">
        <f>IF($A26&lt;=①基本情報と建物情報の入力!$G$20, ①基本情報と建物情報の入力!H$63, "-")</f>
        <v>-</v>
      </c>
      <c r="IG26" s="108" t="str">
        <f>IF($A26&lt;=①基本情報と建物情報の入力!$G$20, ①基本情報と建物情報の入力!H$66, "-")</f>
        <v>-</v>
      </c>
      <c r="IH26" s="108" t="str">
        <f>IF($A26&lt;=①基本情報と建物情報の入力!$G$20, ①基本情報と建物情報の入力!H$61, "-")</f>
        <v>-</v>
      </c>
      <c r="II26" s="108" t="str">
        <f>IF($A26&lt;=①基本情報と建物情報の入力!$G$20, ①基本情報と建物情報の入力!H$65, "-")</f>
        <v>-</v>
      </c>
      <c r="IJ26" s="108" t="str">
        <f>IF($A26&lt;=①基本情報と建物情報の入力!$G$20, ①基本情報と建物情報の入力!H$67, "-")</f>
        <v>-</v>
      </c>
      <c r="IK26" s="110" t="str">
        <f>IF($A26&lt;=①基本情報と建物情報の入力!$G$20, 4.65, "-")</f>
        <v>-</v>
      </c>
      <c r="IL26" s="111"/>
      <c r="IM26" s="109" t="str">
        <f t="array" ref="IM26">IF($A26&lt;=①基本情報と建物情報の入力!$G$20,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6" s="108" t="str">
        <f t="array" ref="IN26">IF($A26&lt;=①基本情報と建物情報の入力!$G$20,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6" s="108" t="str">
        <f t="array" ref="IO26">IF($A26&lt;=①基本情報と建物情報の入力!$G$20,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6" s="108" t="str">
        <f>IF($A26&lt;=①基本情報と建物情報の入力!$G$20,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6" s="108" t="str">
        <f t="array" ref="IQ26">IF($A26&lt;=①基本情報と建物情報の入力!$G$20,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6" s="108" t="str">
        <f t="array" ref="IR26">IF($A26&lt;=①基本情報と建物情報の入力!$G$20,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6" s="108" t="str">
        <f t="array" ref="IS26">IF($A26&lt;=①基本情報と建物情報の入力!$G$20,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6" s="108" t="str">
        <f t="array" ref="IT26">IF($A26&lt;=①基本情報と建物情報の入力!$G$20,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6" s="108" t="str">
        <f t="array" ref="IU26">IF($A26&lt;=①基本情報と建物情報の入力!$G$20,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6" s="108" t="str">
        <f t="array" ref="IV26">IF($A26&lt;=①基本情報と建物情報の入力!$G$20,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6" s="110" t="str">
        <f t="array" ref="IW26">IF($A26&lt;=①基本情報と建物情報の入力!$G$20,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6" s="111"/>
      <c r="IY26" s="109" t="str">
        <f>IF($A26&lt;=①基本情報と建物情報の入力!$G$20, 温度差係数!$A$10, "-")</f>
        <v>-</v>
      </c>
      <c r="IZ26" s="108" t="str">
        <f>IF($A26&lt;=①基本情報と建物情報の入力!$G$20,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6" s="108" t="str">
        <f>IF($A26&lt;=①基本情報と建物情報の入力!$G$20, 温度差係数!$B$10, "-")</f>
        <v>-</v>
      </c>
      <c r="JB26" s="110" t="str">
        <f>IF($A26&lt;=①基本情報と建物情報の入力!$G$20, INDEX(温度差係数!$C$10:$J$10, 0, MATCH(①基本情報と建物情報の入力!$G$13, 温度差係数!$C$9:$J$9, 0)), "-")</f>
        <v>-</v>
      </c>
      <c r="JC26" s="111"/>
      <c r="JD26" s="109" t="str">
        <f>IF($A26&lt;=①基本情報と建物情報の入力!$G$20, IF(①基本情報と建物情報の入力!$H48&gt;=1, W26*$IY26*$IC26,"-"),"-")</f>
        <v>-</v>
      </c>
      <c r="JE26" s="108" t="str">
        <f>IF($A26&lt;=①基本情報と建物情報の入力!$G$20, IF(①基本情報と建物情報の入力!$H48&gt;=2, X26*$IY26*$IC26,"-"),"-")</f>
        <v>-</v>
      </c>
      <c r="JF26" s="110" t="str">
        <f>IF($A26&lt;=①基本情報と建物情報の入力!$G$20, IF(①基本情報と建物情報の入力!$H48&gt;=3, Y26*$IY26*$IC26,"-"),"-")</f>
        <v>-</v>
      </c>
      <c r="JG26" s="109" t="str">
        <f>IF($A26&lt;=①基本情報と建物情報の入力!$G$20, IF(①基本情報と建物情報の入力!$H48&gt;=1, CF26*$JB26*$ID26,"-"),"-")</f>
        <v>-</v>
      </c>
      <c r="JH26" s="108" t="str">
        <f>IF($A26&lt;=①基本情報と建物情報の入力!$G$20, IF(①基本情報と建物情報の入力!$H48&gt;=2, CG26*$JB26*$ID26,"-"),"-")</f>
        <v>-</v>
      </c>
      <c r="JI26" s="110" t="str">
        <f>IF($A26&lt;=①基本情報と建物情報の入力!$G$20, IF(①基本情報と建物情報の入力!$H48&gt;=3, CH26*$JB26*$ID26,"-"),"-")</f>
        <v>-</v>
      </c>
      <c r="JJ26" s="109" t="str">
        <f>IF($A26&lt;=①基本情報と建物情報の入力!$G$20, IF(①基本情報と建物情報の入力!$H48&gt;=1, ((BB26+BE26+BK26)*$IY26+BH26*$IZ26)*$IH26,"-"),"-")</f>
        <v>-</v>
      </c>
      <c r="JK26" s="108" t="str">
        <f>IF($A26&lt;=①基本情報と建物情報の入力!$G$20, IF(①基本情報と建物情報の入力!$H48&gt;=2, ((BC26+BF26+BL26)*$IY26+BI26*$IZ26)*$IH26,"-"),"-")</f>
        <v>-</v>
      </c>
      <c r="JL26" s="110" t="str">
        <f>IF($A26&lt;=①基本情報と建物情報の入力!$G$20, IF(①基本情報と建物情報の入力!$H48&gt;=3, ((BD26+BG26+BM26)*$IY26+BJ26*$IZ26)*$IH26,"-"),"-")</f>
        <v>-</v>
      </c>
      <c r="JM26" s="109" t="str">
        <f>IF($A26&lt;=①基本情報と建物情報の入力!$G$20, IF(①基本情報と建物情報の入力!$H48&gt;=1, (BN26+BQ26+BT26+BW26)*$JB26*$II26,"-"),"-")</f>
        <v>-</v>
      </c>
      <c r="JN26" s="108" t="str">
        <f>IF($A26&lt;=①基本情報と建物情報の入力!$G$20, IF(①基本情報と建物情報の入力!$H48&gt;=2, (BO26+BR26+BU26+BX26)*$JB26*$II26,"-"),"-")</f>
        <v>-</v>
      </c>
      <c r="JO26" s="110" t="str">
        <f>IF($A26&lt;=①基本情報と建物情報の入力!$G$20, IF(①基本情報と建物情報の入力!$H48&gt;=3, (BP26+BS26+BV26+BY26)*$JB26*$II26,"-"),"-")</f>
        <v>-</v>
      </c>
      <c r="JP26" s="109" t="str">
        <f>IF($A26&lt;=①基本情報と建物情報の入力!$G$20, IF(①基本情報と建物情報の入力!$H48&gt;=1, ((AD26+AG26+AM26)*$IY26+AJ26*$IZ26)*$IJ26,"-"),"-")</f>
        <v>-</v>
      </c>
      <c r="JQ26" s="108" t="str">
        <f>IF($A26&lt;=①基本情報と建物情報の入力!$G$20, IF(①基本情報と建物情報の入力!$H48&gt;=2, ((AE26+AH26+AN26)*$IY26+AK26*$IZ26)*$IJ26,"-"),"-")</f>
        <v>-</v>
      </c>
      <c r="JR26" s="110" t="str">
        <f>IF($A26&lt;=①基本情報と建物情報の入力!$G$20, IF(①基本情報と建物情報の入力!$H48&gt;=3, ((AF26+AI26+AO26)*$IY26+AL26*$IZ26)*$IJ26,"-"),"-")</f>
        <v>-</v>
      </c>
      <c r="JS26" s="109" t="str">
        <f>IF($A26&lt;=①基本情報と建物情報の入力!$G$20, IF(①基本情報と建物情報の入力!$H48&gt;=1, ((AP26+AS26+AY26)*IY26+AV26*$IZ26)*$IK26,"-"),"-")</f>
        <v>-</v>
      </c>
      <c r="JT26" s="108" t="str">
        <f>IF($A26&lt;=①基本情報と建物情報の入力!$G$20, IF(①基本情報と建物情報の入力!$H48&gt;=2, ((AQ26+AT26+AZ26)*IY26+AW26*$IZ26)*$IK26,"-"),"-")</f>
        <v>-</v>
      </c>
      <c r="JU26" s="110" t="str">
        <f>IF($A26&lt;=①基本情報と建物情報の入力!$G$20, IF(①基本情報と建物情報の入力!$H48&gt;=3, ((AR26+AU26+BA26)*IY26+AX26*$IZ26)*$IK26,"-"),"-")</f>
        <v>-</v>
      </c>
      <c r="JV26" s="109" t="str">
        <f>IF($A26&lt;=①基本情報と建物情報の入力!$G$20, IF(①基本情報と建物情報の入力!$H48&gt;=1, BZ26*$JB26*$IG26,"-"),"-")</f>
        <v>-</v>
      </c>
      <c r="JW26" s="108" t="str">
        <f>IF($A26&lt;=①基本情報と建物情報の入力!$G$20, IF(①基本情報と建物情報の入力!$H48&gt;=2, CA26*$JB26*$IG26,"-"),"-")</f>
        <v>-</v>
      </c>
      <c r="JX26" s="110" t="str">
        <f>IF($A26&lt;=①基本情報と建物情報の入力!$G$20, IF(①基本情報と建物情報の入力!$H48&gt;=3, CB26*$IG26*$JB26,"-"),"-")</f>
        <v>-</v>
      </c>
      <c r="JY26" s="109" t="str">
        <f>IF($A26&lt;=①基本情報と建物情報の入力!$G$20, IF(①基本情報と建物情報の入力!$H48&gt;=1, CC26*$JA26*$IF26,"-"),"-")</f>
        <v>-</v>
      </c>
      <c r="JZ26" s="108" t="str">
        <f>IF($A26&lt;=①基本情報と建物情報の入力!$G$20, IF(①基本情報と建物情報の入力!$H48&gt;=2, CD26*$JA26*$IF26,"-"),"-")</f>
        <v>-</v>
      </c>
      <c r="KA26" s="110" t="str">
        <f>IF($A26&lt;=①基本情報と建物情報の入力!$G$20, IF(①基本情報と建物情報の入力!$H48&gt;=3, CE26*$JA26*$IF26,"-"),"-")</f>
        <v>-</v>
      </c>
      <c r="KB26" s="109" t="str">
        <f>IF($A26&lt;=①基本情報と建物情報の入力!$G$20, IF(①基本情報と建物情報の入力!$H48&gt;=1, Z26*$IY26*$IE26,"-"),"-")</f>
        <v>-</v>
      </c>
      <c r="KC26" s="108" t="str">
        <f>IF($A26&lt;=①基本情報と建物情報の入力!$G$20, IF(①基本情報と建物情報の入力!$H48&gt;=2, AA26*$IY26*$IE26,"-"),"-")</f>
        <v>-</v>
      </c>
      <c r="KD26" s="110" t="str">
        <f>IF($A26&lt;=①基本情報と建物情報の入力!$G$20, IF(①基本情報と建物情報の入力!$H48&gt;=3, AB26*$IY26*$IE26,"-"),"-")</f>
        <v>-</v>
      </c>
      <c r="KE26" s="111"/>
      <c r="KF26" s="109" t="str">
        <f>IF($A26&lt;=①基本情報と建物情報の入力!$G$20, IF(①基本情報と建物情報の入力!$H48&gt;=1, (CJ26+CM26+CP26+CS26)*$IY26*$IM26,"-"),"-")</f>
        <v>-</v>
      </c>
      <c r="KG26" s="108" t="str">
        <f>IF($A26&lt;=①基本情報と建物情報の入力!$G$20, IF(①基本情報と建物情報の入力!$H48&gt;=2, (CK26+CN26+CQ26+CT26)*$IY26*$IM26,"-"),"-")</f>
        <v>-</v>
      </c>
      <c r="KH26" s="110" t="str">
        <f>IF($A26&lt;=①基本情報と建物情報の入力!$G$20, IF(①基本情報と建物情報の入力!$H48&gt;=3, (CL26+CO26+CR26+CU26)*$IY26*$IM26,"-"),"-")</f>
        <v>-</v>
      </c>
      <c r="KI26" s="109" t="str">
        <f>IF($A26&lt;=①基本情報と建物情報の入力!$G$20, IF(①基本情報と建物情報の入力!$H48&gt;=1, (CV26+CY26)*$IY26*$IN26/2,"-"),"-")</f>
        <v>-</v>
      </c>
      <c r="KJ26" s="108" t="str">
        <f>IF($A26&lt;=①基本情報と建物情報の入力!$G$20, IF(①基本情報と建物情報の入力!$H48&gt;=2, (CW26+CZ26)*$IY26*$IN26/2,"-"),"-")</f>
        <v>-</v>
      </c>
      <c r="KK26" s="110" t="str">
        <f>IF($A26&lt;=①基本情報と建物情報の入力!$G$20, IF(①基本情報と建物情報の入力!$H48&gt;=3, (CX26+DA26)*$IY26*$IN26/2,"-"),"-")</f>
        <v>-</v>
      </c>
      <c r="KL26" s="109" t="str">
        <f>IF($A26&lt;=①基本情報と建物情報の入力!$G$20, IF(①基本情報と建物情報の入力!$H48&gt;=1, (DB26+DE26)*$IY26*$IO26/2 + (DH26+DK26)*$IY26*$IO26,"-"),"-")</f>
        <v>-</v>
      </c>
      <c r="KM26" s="108" t="str">
        <f>IF($A26&lt;=①基本情報と建物情報の入力!$G$20, IF(①基本情報と建物情報の入力!$H48&gt;=2, (DC26+DF26)*$IY26*$IO26/2 + (DI26+DL26)*$IY26*$IO26,"-"),"-")</f>
        <v>-</v>
      </c>
      <c r="KN26" s="110" t="str">
        <f>IF($A26&lt;=①基本情報と建物情報の入力!$G$20, IF(①基本情報と建物情報の入力!$H48&gt;=3, (DD26+DG26)*$IY26*$IO26/2 + (DJ26+DM26)*$IY26*$IO26,"-"),"-")</f>
        <v>-</v>
      </c>
      <c r="KO26" s="109" t="str">
        <f>IF($A26&lt;=①基本情報と建物情報の入力!$G$20, IF(①基本情報と建物情報の入力!$H48&gt;=1, ((DN26+DW26)*$IY26 + DQ26*($IY26/2+$IZ26/2) + DT26*($IZ26/2+$IY26/2))*$IP26,"-"),"-")</f>
        <v>-</v>
      </c>
      <c r="KP26" s="108" t="str">
        <f>IF($A26&lt;=①基本情報と建物情報の入力!$G$20, IF(①基本情報と建物情報の入力!$H48&gt;=2, ((DO26+DX26)*$IY26 + DR26*($IY26/2+$IZ26/2) + DU26*($IZ26/2+$IY26/2))*$IP26,"-"),"-")</f>
        <v>-</v>
      </c>
      <c r="KQ26" s="110" t="str">
        <f>IF($A26&lt;=①基本情報と建物情報の入力!$G$20, IF(①基本情報と建物情報の入力!$H48&gt;=3, ((DP26+DY26)*$IY26 + DS26*($IY26/2+$IZ26/2) + DV26*($IZ26/2+$IY26/2))*$IP26,"-"),"-")</f>
        <v>-</v>
      </c>
      <c r="KR26" s="109" t="str">
        <f>IF($A26&lt;=①基本情報と建物情報の入力!$G$20, IF(①基本情報と建物情報の入力!$H48&gt;=1, ((DZ26+EC26)*$IY26+(EF26+EI26)*$IZ26)*$IQ26/2 + ((EL26+EO26+EU26)*$IY26+ER26*$IZ26)*$IQ26,"-"),"-")</f>
        <v>-</v>
      </c>
      <c r="KS26" s="108" t="str">
        <f>IF($A26&lt;=①基本情報と建物情報の入力!$G$20, IF(①基本情報と建物情報の入力!$H48&gt;=2, ((EA26+ED26)*$IY26+(EG26+EJ26)*$IZ26)*$IQ26/2 + ((EM26+EP26+EV26)*$IY26+ES26*$IZ26)*$IQ26,"-"),"-")</f>
        <v>-</v>
      </c>
      <c r="KT26" s="110" t="str">
        <f>IF($A26&lt;=①基本情報と建物情報の入力!$G$20, IF(①基本情報と建物情報の入力!$H48&gt;=3, ((EB26+EE26)*$IY26+(EH26+EK26)*$IZ26)*$IQ26/2 + ((EN26+EQ26+EW26)*$IY26+ET26*$IZ26)*$IQ26,"-"),"-")</f>
        <v>-</v>
      </c>
      <c r="KU26" s="109" t="str">
        <f>IF($A26&lt;=①基本情報と建物情報の入力!$G$20, IF(①基本情報と建物情報の入力!$H48&gt;=1, ((EX26+FA26+FD26+FG26+FP26+FS26)*$IY26 + (FJ26+FM26)*$IZ26)*$IR26/2,"-"),"-")</f>
        <v>-</v>
      </c>
      <c r="KV26" s="108" t="str">
        <f>IF($A26&lt;=①基本情報と建物情報の入力!$G$20, IF(①基本情報と建物情報の入力!$H48&gt;=2, ((EY26+FB26+FE26+FH26+FQ26+FT26)*$IY26 + (FK26+FN26)*$IZ26)*$IR26/2,"-"),"-")</f>
        <v>-</v>
      </c>
      <c r="KW26" s="110" t="str">
        <f>IF($A26&lt;=①基本情報と建物情報の入力!$G$20, IF(①基本情報と建物情報の入力!$H48&gt;=3, ((EZ26+FC26+FF26+FI26+FR26+FU26)*$IY26 + (FL26+FO26)*$IZ26)*$IR26/2,"-"),"-")</f>
        <v>-</v>
      </c>
      <c r="KX26" s="109" t="str">
        <f>IF($A26&lt;=①基本情報と建物情報の入力!$G$20, IF(①基本情報と建物情報の入力!$H48&gt;=1, ((FV26+FY26+GE26)*$IY26 + GB26*$IZ26)*$IS26,"-"),"-")</f>
        <v>-</v>
      </c>
      <c r="KY26" s="108" t="str">
        <f>IF($A26&lt;=①基本情報と建物情報の入力!$G$20, IF(①基本情報と建物情報の入力!$H48&gt;=2, ((FW26+FZ26+GF26)*$IY26 + GC26*$IZ26)*$IS26,"-"),"-")</f>
        <v>-</v>
      </c>
      <c r="KZ26" s="110" t="str">
        <f>IF($A26&lt;=①基本情報と建物情報の入力!$G$20, IF(①基本情報と建物情報の入力!$H48&gt;=3, ((FX26+GA26+GG26)*$IY26 + GD26*$IZ26)*$IS26,"-"),"-")</f>
        <v>-</v>
      </c>
      <c r="LA26" s="109" t="str">
        <f>IF($A26&lt;=①基本情報と建物情報の入力!$G$20, IF(①基本情報と建物情報の入力!$H48&gt;=1, (GH26+GK26+GN26+GQ26)*$IY26*$IT26,"-"),"-")</f>
        <v>-</v>
      </c>
      <c r="LB26" s="108" t="str">
        <f>IF($A26&lt;=①基本情報と建物情報の入力!$G$20, IF(①基本情報と建物情報の入力!$H48&gt;=2, (GI26+GL26+GO26+GR26)*$IY26*$IT26,"-"),"-")</f>
        <v>-</v>
      </c>
      <c r="LC26" s="110" t="str">
        <f>IF($A26&lt;=①基本情報と建物情報の入力!$G$20, IF(①基本情報と建物情報の入力!$H48&gt;=3, (GJ26+GM26+GP26+GS26)*$IY26*$IT26,"-"),"-")</f>
        <v>-</v>
      </c>
      <c r="LD26" s="109" t="str">
        <f>IF($A26&lt;=①基本情報と建物情報の入力!$G$20, IF(①基本情報と建物情報の入力!$H48&gt;=1, (GT26+GW26)*$IY26*$IU26/2,"-"),"-")</f>
        <v>-</v>
      </c>
      <c r="LE26" s="108" t="str">
        <f>IF($A26&lt;=①基本情報と建物情報の入力!$G$20, IF(①基本情報と建物情報の入力!$H48&gt;=2, (GU26+GX26)*$IY26*$IU26/2,"-"),"-")</f>
        <v>-</v>
      </c>
      <c r="LF26" s="110" t="str">
        <f>IF($A26&lt;=①基本情報と建物情報の入力!$G$20, IF(①基本情報と建物情報の入力!$H48&gt;=3, (GV26+GY26)*$IY26*$IU26/2,"-"),"-")</f>
        <v>-</v>
      </c>
      <c r="LG26" s="109" t="str">
        <f>IF($A26&lt;=①基本情報と建物情報の入力!$G$20, IF(①基本情報と建物情報の入力!$H48&gt;=1, (GZ26+HC26)*$JA26*$IV26/2 + (HF26+HI26)*$JA26*$IV26,"-"),"-")</f>
        <v>-</v>
      </c>
      <c r="LH26" s="108" t="str">
        <f>IF($A26&lt;=①基本情報と建物情報の入力!$G$20, IF(①基本情報と建物情報の入力!$H48&gt;=2, (HA26+HD26)*$JA26*$IV26/2 + (HG26+HJ26)*$JA26*$IV26,"-"),"-")</f>
        <v>-</v>
      </c>
      <c r="LI26" s="110" t="str">
        <f>IF($A26&lt;=①基本情報と建物情報の入力!$G$20, IF(①基本情報と建物情報の入力!$H48&gt;=3, (HB26+HE26)*$JA26*$IV26/2 + (HH26+HK26)*$JA26*$IV26,"-"),"-")</f>
        <v>-</v>
      </c>
      <c r="LJ26" s="109" t="str">
        <f>IF($A26&lt;=①基本情報と建物情報の入力!$G$20, IF(①基本情報と建物情報の入力!$H48&gt;=1, (HL26+HO26)*$IY26*$IW26/2 + (HR26+HU26)*$IY26*$IW26,"-"),"-")</f>
        <v>-</v>
      </c>
      <c r="LK26" s="108" t="str">
        <f>IF($A26&lt;=①基本情報と建物情報の入力!$G$20, IF(①基本情報と建物情報の入力!$H48&gt;=2, (HM26+HP26)*$IY26*$IW26/2 + (HS26+HV26)*$IY26*$IW26,"-"),"-")</f>
        <v>-</v>
      </c>
      <c r="LL26" s="110" t="str">
        <f>IF($A26&lt;=①基本情報と建物情報の入力!$G$20, IF(①基本情報と建物情報の入力!$H48&gt;=3, (HN26+HQ26)*$IY26*$IW26/2 + (HT26+HW26)*$IY26*$IW26,"-"),"-")</f>
        <v>-</v>
      </c>
      <c r="LM26" s="111"/>
      <c r="LN26" s="109" t="str">
        <f>IF($A26&lt;=①基本情報と建物情報の入力!$G$20, IF(①基本情報と建物情報の入力!$H48&gt;=1, SUM(JJ26,JD26,JY26,KB26,JM26,JV26,JG26,JP26,JS26)+SUM(KO26,KF26,LA26,KR26,KL26,KU26,LJ26,KI26,LD26,KX26,LG26),"-"),"-")</f>
        <v>-</v>
      </c>
      <c r="LO26" s="108" t="str">
        <f>IF($A26&lt;=①基本情報と建物情報の入力!$G$20, IF(①基本情報と建物情報の入力!$H48&gt;=2, SUM(JK26,JE26,JZ26,KC26,JN26,JW26,JH26,JQ26,JT26)+SUM(KP26,KG26,LB26,KS26,KM26,KV26,LK26,KJ26,LE26,KY26,LH26),"-"),"-")</f>
        <v>-</v>
      </c>
      <c r="LP26" s="110" t="str">
        <f>IF($A26&lt;=①基本情報と建物情報の入力!$G$20, IF(①基本情報と建物情報の入力!$H48&gt;=3, SUM(JL26,JF26,KA26,KD26,JO26,JX26,JI26,JR26,JU26)+SUM(KQ26,KH26,LC26,KT26,KN26,KW26,LL26,KK26,LF26,KZ26,LI26),"-"),"-")</f>
        <v>-</v>
      </c>
      <c r="LQ26" s="108" t="str">
        <f>IF($A26&lt;=①基本情報と建物情報の入力!$G$20, IF(①基本情報と建物情報の入力!$H48&gt;=1, ROUNDUP(LN26/HY26, 2),"-"),"-")</f>
        <v>-</v>
      </c>
      <c r="LR26" s="108" t="str">
        <f>IF($A26&lt;=①基本情報と建物情報の入力!$G$20, IF(①基本情報と建物情報の入力!$H48&gt;=2, ROUNDUP(LO26/HZ26, 2),"-"),"-")</f>
        <v>-</v>
      </c>
      <c r="LS26" s="108" t="str">
        <f>IF($A26&lt;=①基本情報と建物情報の入力!$G$20, IF(①基本情報と建物情報の入力!$H48&gt;=3, ROUNDUP(LP26/IA26, 2),"-"),"-")</f>
        <v>-</v>
      </c>
      <c r="LT26" s="111"/>
      <c r="LU26" s="108" t="str">
        <f>IF($A26&lt;=①基本情報と建物情報の入力!$G$20, 0.51,"-")</f>
        <v>-</v>
      </c>
      <c r="LV26" s="108" t="str">
        <f>IF($A26&lt;=①基本情報と建物情報の入力!$G$20, IF(①基本情報と建物情報の入力!$H48&gt;=1, ①基本情報と建物情報の入力!$H$68,"-"),"-")</f>
        <v>-</v>
      </c>
      <c r="LW26" s="111"/>
      <c r="LX26" s="225" t="str">
        <f>IF($A26&lt;=①基本情報と建物情報の入力!$G$20, 0.034*1*IC26, "-")</f>
        <v>-</v>
      </c>
      <c r="LY26" s="220" t="str">
        <f>IF($A26&lt;=①基本情報と建物情報の入力!$G$20, 0.034*1*IH26, "-")</f>
        <v>-</v>
      </c>
      <c r="LZ26" s="220" t="str">
        <f>IF($A26&lt;=①基本情報と建物情報の入力!$G$20, IF(①基本情報と建物情報の入力!$H48&gt;=1, $LU26*$LV26,"-"),"-")</f>
        <v>-</v>
      </c>
      <c r="MA26" s="220" t="str">
        <f>IF($A26&lt;=①基本情報と建物情報の入力!$G$20, IF(①基本情報と建物情報の入力!$H48&gt;=1, $LU26*$LV26,"-"),"-")</f>
        <v>-</v>
      </c>
      <c r="MB26" s="220" t="str">
        <f>IF($A26&lt;=①基本情報と建物情報の入力!$G$20, IF(①基本情報と建物情報の入力!$H48&gt;=1, $LU26*$LV26,"-"),"-")</f>
        <v>-</v>
      </c>
      <c r="MC26" s="220" t="str">
        <f>IF($A26&lt;=①基本情報と建物情報の入力!$G$20, IF(①基本情報と建物情報の入力!$H48&gt;=1, $LU26*$LV26,"-"),"-")</f>
        <v>-</v>
      </c>
      <c r="MD26" s="220" t="str">
        <f>IF($A26&lt;=①基本情報と建物情報の入力!$G$20, 0.034*1*IK26, "-")</f>
        <v>-</v>
      </c>
      <c r="ME26" s="220" t="str">
        <f>IF($A26&lt;=①基本情報と建物情報の入力!$G$20, 0.034*1*IE26, "-")</f>
        <v>-</v>
      </c>
      <c r="MF26" s="111"/>
      <c r="MG26" s="220" t="str">
        <f>IF($A26&lt;=①基本情報と建物情報の入力!$G$20, 0.034*1*IM26, "-")</f>
        <v>-</v>
      </c>
      <c r="MH26" s="220" t="str">
        <f>IF($A26&lt;=①基本情報と建物情報の入力!$G$20, 0.034*1*IN26, "-")</f>
        <v>-</v>
      </c>
      <c r="MI26" s="220" t="str">
        <f>IF($A26&lt;=①基本情報と建物情報の入力!$G$20, 0.034*1*IO26, "-")</f>
        <v>-</v>
      </c>
      <c r="MJ26" s="220" t="str">
        <f>IF($A26&lt;=①基本情報と建物情報の入力!$G$20, 0.034*1*IP26, "-")</f>
        <v>-</v>
      </c>
      <c r="MK26" s="220" t="str">
        <f>IF($A26&lt;=①基本情報と建物情報の入力!$G$20, 0.034*1*IQ26, "-")</f>
        <v>-</v>
      </c>
      <c r="ML26" s="220" t="str">
        <f>IF($A26&lt;=①基本情報と建物情報の入力!$G$20, 0.034*1*IR26, "-")</f>
        <v>-</v>
      </c>
      <c r="MM26" s="220" t="str">
        <f>IF($A26&lt;=①基本情報と建物情報の入力!$G$20, 0.034*1*IS26, "-")</f>
        <v>-</v>
      </c>
      <c r="MN26" s="220" t="str">
        <f>IF($A26&lt;=①基本情報と建物情報の入力!$G$20, 0.034*1*IT26, "-")</f>
        <v>-</v>
      </c>
      <c r="MO26" s="220" t="str">
        <f>IF($A26&lt;=①基本情報と建物情報の入力!$G$20, 0.034*1*IU26, "-")</f>
        <v>-</v>
      </c>
      <c r="MP26" s="220" t="str">
        <f>IF($A26&lt;=①基本情報と建物情報の入力!$G$20, 0.034*1*IV26, "-")</f>
        <v>-</v>
      </c>
      <c r="MQ26" s="226" t="str">
        <f>IF($A26&lt;=①基本情報と建物情報の入力!$G$20, 0.034*1*IW26, "-")</f>
        <v>-</v>
      </c>
      <c r="MR26" s="111"/>
      <c r="MS26" s="112" t="str">
        <f>IF($A26&lt;=①基本情報と建物情報の入力!$G$20, INDEX(方位係数!$B$7:$H$16, MATCH(MS$4, 方位係数!$A$7:$A$16,0), MATCH(①基本情報と建物情報の入力!$G$13, 方位係数!$B$6:$I$6,0)),"-")</f>
        <v>-</v>
      </c>
      <c r="MT26" s="112" t="str">
        <f>IF($A26&lt;=①基本情報と建物情報の入力!$G$20, INDEX(方位係数!$B$7:$H$16, MATCH(MT$4, 方位係数!$A$7:$A$16,0), MATCH(①基本情報と建物情報の入力!$G$13, 方位係数!$B$6:$I$6,0)),"-")</f>
        <v>-</v>
      </c>
      <c r="MU26" s="112" t="str">
        <f>IF($A26&lt;=①基本情報と建物情報の入力!$G$20, INDEX(方位係数!$B$7:$H$16, MATCH(MU$4, 方位係数!$A$7:$A$16,0), MATCH(①基本情報と建物情報の入力!$G$13, 方位係数!$B$6:$I$6,0)),"-")</f>
        <v>-</v>
      </c>
      <c r="MV26" s="112" t="str">
        <f>IF($A26&lt;=①基本情報と建物情報の入力!$G$20, INDEX(方位係数!$B$7:$H$16, MATCH(MV$4, 方位係数!$A$7:$A$16,0), MATCH(①基本情報と建物情報の入力!$G$13, 方位係数!$B$6:$I$6,0)),"-")</f>
        <v>-</v>
      </c>
      <c r="MW26" s="112" t="str">
        <f>IF($A26&lt;=①基本情報と建物情報の入力!$G$20, INDEX(方位係数!$B$7:$H$16, MATCH(MW$4, 方位係数!$A$7:$A$16,0), MATCH(①基本情報と建物情報の入力!$G$13, 方位係数!$B$6:$I$6,0)),"-")</f>
        <v>-</v>
      </c>
      <c r="MX26" s="112" t="str">
        <f>IF($A26&lt;=①基本情報と建物情報の入力!$G$20, INDEX(方位係数!$B$7:$H$16, MATCH(MX$4, 方位係数!$A$7:$A$16,0), MATCH(①基本情報と建物情報の入力!$G$13, 方位係数!$B$6:$I$6,0)),"-")</f>
        <v>-</v>
      </c>
      <c r="MY26" s="111"/>
      <c r="MZ26" s="109" t="str">
        <f>IF($A26&lt;=①基本情報と建物情報の入力!$G$20, IF(①基本情報と建物情報の入力!$H48&gt;=1, W26*$MW26*$LX26,"-"),"-")</f>
        <v>-</v>
      </c>
      <c r="NA26" s="108" t="str">
        <f>IF($A26&lt;=①基本情報と建物情報の入力!$G$20, IF(①基本情報と建物情報の入力!$H48&gt;=2, X26*$MW26*$LX26,"-"),"-")</f>
        <v>-</v>
      </c>
      <c r="NB26" s="110" t="str">
        <f>IF($A26&lt;=①基本情報と建物情報の入力!$G$20, IF(①基本情報と建物情報の入力!$H48&gt;=3, Y26*$MW26*$LX26,"-"),"-")</f>
        <v>-</v>
      </c>
      <c r="NC26" s="109" t="str">
        <f>IF($A26&lt;=①基本情報と建物情報の入力!$G$20, IF(①基本情報と建物情報の入力!$H48&gt;=1, (BB26*$MS26+BE26*$MT26+BH26*$MU26+BK26*$MV26)*$LY26,"-"),"-")</f>
        <v>-</v>
      </c>
      <c r="ND26" s="108" t="str">
        <f>IF($A26&lt;=①基本情報と建物情報の入力!$G$20, IF(①基本情報と建物情報の入力!$H48&gt;=2, (BC26*$MS26+BF26*$MT26+BI26*$MU26+BL26*$MV26)*$LY26,"-"),"-")</f>
        <v>-</v>
      </c>
      <c r="NE26" s="110" t="str">
        <f>IF($A26&lt;=①基本情報と建物情報の入力!$G$20, IF(①基本情報と建物情報の入力!$H48&gt;=3, (BD26*$MS26+BG26*$MT26+BJ26*$MU26+BM26*$MV26)*$LY26,"-"),"-")</f>
        <v>-</v>
      </c>
      <c r="NF26" s="109" t="str">
        <f>IF($A26&lt;=①基本情報と建物情報の入力!$G$20, IF(①基本情報と建物情報の入力!$H48&gt;=1, AD26*$MS26*$LZ26+AG26*$MT26*$MA26+AJ26*$MU26*$MB26+AM26*$MV26*$MC26,"-"),"-")</f>
        <v>-</v>
      </c>
      <c r="NG26" s="108" t="str">
        <f>IF($A26&lt;=①基本情報と建物情報の入力!$G$20, IF(①基本情報と建物情報の入力!$H48&gt;=2, AE26*$MS26*$LZ26+AH26*$MT26*$MA26+AK26*$MU26*$MB26+AN26*$MV26*$MC26,"-"),"-")</f>
        <v>-</v>
      </c>
      <c r="NH26" s="110" t="str">
        <f>IF($A26&lt;=①基本情報と建物情報の入力!$G$20, IF(①基本情報と建物情報の入力!$H48&gt;=3, AF26*$MS26*$LZ26+AI26*$MT26*$MA26+AL26*$MU26*$MB26+AO26*$MV26*$MC26,"-"),"-")</f>
        <v>-</v>
      </c>
      <c r="NI26" s="109" t="str">
        <f>IF($A26&lt;=①基本情報と建物情報の入力!$G$20, IF(①基本情報と建物情報の入力!$H48&gt;=1, (AP26*MS26+AS26*MT26+AV26*MU26+AY26*$MV26)*$MD26,"-"),"-")</f>
        <v>-</v>
      </c>
      <c r="NJ26" s="108" t="str">
        <f>IF($A26&lt;=①基本情報と建物情報の入力!$G$20, IF(①基本情報と建物情報の入力!$H48&gt;=2, (AQ26*MS26+AT26*MT26+AW26*MU26+AZ26*$MV26)*$MD26,"-"),"-")</f>
        <v>-</v>
      </c>
      <c r="NK26" s="110" t="str">
        <f>IF($A26&lt;=①基本情報と建物情報の入力!$G$20, IF(①基本情報と建物情報の入力!$H48&gt;=3, (AR26*MS26+AU26*MT26+AX26*MU26+BA26*$MV26)*$MD26,"-"),"-")</f>
        <v>-</v>
      </c>
      <c r="NL26" s="109" t="str">
        <f>IF($A26&lt;=①基本情報と建物情報の入力!$G$20, IF(①基本情報と建物情報の入力!$H48&gt;=1, Z26*$MX26*$ME26,"-"),"-")</f>
        <v>-</v>
      </c>
      <c r="NM26" s="108" t="str">
        <f>IF($A26&lt;=①基本情報と建物情報の入力!$G$20, IF(①基本情報と建物情報の入力!$H48&gt;=2, AA26*$MX26*$ME26,"-"),"-")</f>
        <v>-</v>
      </c>
      <c r="NN26" s="110" t="str">
        <f>IF($A26&lt;=①基本情報と建物情報の入力!$G$20, IF(①基本情報と建物情報の入力!$H48&gt;=3, AB26*$MX26*$ME26,"-"),"-")</f>
        <v>-</v>
      </c>
      <c r="NO26" s="111"/>
      <c r="NP26" s="109" t="str">
        <f>IF($A26&lt;=①基本情報と建物情報の入力!$G$20, IF(①基本情報と建物情報の入力!$H48&gt;=1, (CJ26*($MW26+$MS26)/2+CM26*($MW26+$MT26)/2+CP26*($MW26+$MU26)/2+CS26*($MW26+$MV26)/2)*$MG26,"-"),"-")</f>
        <v>-</v>
      </c>
      <c r="NQ26" s="108" t="str">
        <f>IF($A26&lt;=①基本情報と建物情報の入力!$G$20, IF(①基本情報と建物情報の入力!$H48&gt;=2, (CK26*($MW26+$MS26)/2+CN26*($MW26+$MT26)/2+CQ26*($MW26+$MU26)/2+CT26*($MW26+$MV26)/2)*$MG26,"-"),"-")</f>
        <v>-</v>
      </c>
      <c r="NR26" s="110" t="str">
        <f>IF($A26&lt;=①基本情報と建物情報の入力!$G$20, IF(①基本情報と建物情報の入力!$H48&gt;=3, (CL26*($MW26+$MS26)/2+CO26*($MW26+$MT26)/2+CR26*($MW26+$MU26)/2+CU26*($MW26+$MV26)/2)*$MG26,"-"),"-")</f>
        <v>-</v>
      </c>
      <c r="NS26" s="109" t="str">
        <f>IF($A26&lt;=①基本情報と建物情報の入力!$G$20, IF(①基本情報と建物情報の入力!$H48&gt;=1, (CV26*($MW26+$MS26)/2+CY26*($MW26+$MS26)/2)*$MH26/2,"-"),"-")</f>
        <v>-</v>
      </c>
      <c r="NT26" s="108" t="str">
        <f>IF($A26&lt;=①基本情報と建物情報の入力!$G$20, IF(①基本情報と建物情報の入力!$H48&gt;=2, (CW26*($MW26+$MS26)/2+CZ26*($MW26+$MS26)/2)*$MH26/2,"-"),"-")</f>
        <v>-</v>
      </c>
      <c r="NU26" s="110" t="str">
        <f>IF($A26&lt;=①基本情報と建物情報の入力!$G$20, IF(①基本情報と建物情報の入力!$H48&gt;=3, (CX26*($MW26+$MS26)/2+DA26*($MW26+$MS26)/2)*$MH26/2,"-"),"-")</f>
        <v>-</v>
      </c>
      <c r="NV26" s="109" t="str">
        <f>IF($A26&lt;=①基本情報と建物情報の入力!$G$20, IF(①基本情報と建物情報の入力!$H48&gt;=1, (DB26+DE26)*$MW26*$MI26/2 + (DH26+DK26)*$MW26*$MI26,"-"),"-")</f>
        <v>-</v>
      </c>
      <c r="NW26" s="108" t="str">
        <f>IF($A26&lt;=①基本情報と建物情報の入力!$G$20, IF(①基本情報と建物情報の入力!$H48&gt;=2, (DC26+DF26)*$MW26*$MI26/2 + (DI26+DL26)*$MW26*$MI26,"-"),"-")</f>
        <v>-</v>
      </c>
      <c r="NX26" s="110" t="str">
        <f>IF($A26&lt;=①基本情報と建物情報の入力!$G$20, IF(①基本情報と建物情報の入力!$H48&gt;=3, (DD26+DG26)*$MW26*$MI26/2 + (DJ26+DM26)*$MW26*$MI26,"-"),"-")</f>
        <v>-</v>
      </c>
      <c r="NY26" s="109" t="str">
        <f>IF($A26&lt;=①基本情報と建物情報の入力!$G$20, IF(①基本情報と建物情報の入力!$H48&gt;=1, (DN26*($MS26+$MT26)/2 +DW26*($MV26+$MS26)/2 + DQ26*($MT26+$MU26)/2 + DT26*($MU26+$MV26)/2)*$MJ26,"-"),"-")</f>
        <v>-</v>
      </c>
      <c r="NZ26" s="108" t="str">
        <f>IF($A26&lt;=①基本情報と建物情報の入力!$G$20, IF(①基本情報と建物情報の入力!$H48&gt;=2, (DO26*($MS26+$MT26)/2 +DX26*($MV26+$MS26)/2 + DR26*($MT26+$MU26)/2 + DU26*($MU26+$MV26)/2)*$MJ26,"-"),"-")</f>
        <v>-</v>
      </c>
      <c r="OA26" s="110" t="str">
        <f>IF($A26&lt;=①基本情報と建物情報の入力!$G$20, IF(①基本情報と建物情報の入力!$H48&gt;=3, (DP26*($MS26+$MT26)/2 +DY26*($MV26+$MS26)/2 + DS26*($MT26+$MU26)/2 + DV26*($MU26+$MV26)/2)*$MJ26,"-"),"-")</f>
        <v>-</v>
      </c>
      <c r="OB26" s="109" t="str">
        <f>IF($A26&lt;=①基本情報と建物情報の入力!$G$20, IF(①基本情報と建物情報の入力!$H48&gt;=1, ((DZ26+EC26)*$MS26+(EF26+EI26)*$MU26)*$MK26/2 + (EL26*$MS26+EO26*$MT26+ER26*$MU26+EU26*$MV26)*$MK26,"-"),"-")</f>
        <v>-</v>
      </c>
      <c r="OC26" s="108" t="str">
        <f>IF($A26&lt;=①基本情報と建物情報の入力!$G$20, IF(①基本情報と建物情報の入力!$H48&gt;=2, ((EA26+ED26)*$MS26+(EG26+EJ26)*$MU26)*$MK26/2 + (EM26*$MS26+EP26*$MT26+ES26*$MU26+EV26*$MV26)*$MK26,"-"),"-")</f>
        <v>-</v>
      </c>
      <c r="OD26" s="110" t="str">
        <f>IF($A26&lt;=①基本情報と建物情報の入力!$G$20, IF(①基本情報と建物情報の入力!$H48&gt;=3, ((EB26+EE26)*$MS26+(EH26+EK26)*$MU26)*$MK26/2 + (EN26*$MS26+EQ26*$MT26+ET26*$MU26+EW26*$MV26)*$MK26,"-"),"-")</f>
        <v>-</v>
      </c>
      <c r="OE26" s="109" t="str">
        <f>IF($A26&lt;=①基本情報と建物情報の入力!$G$20, IF(①基本情報と建物情報の入力!$H48&gt;=1, ((EX26+FA26)*$MS26+(FD26+FG26)*$MT26+ (FJ26+FM26)*$MU26 +(FP26+FS26)*$MV26)*$ML26/2,"-"),"-")</f>
        <v>-</v>
      </c>
      <c r="OF26" s="108" t="str">
        <f>IF($A26&lt;=①基本情報と建物情報の入力!$G$20, IF(①基本情報と建物情報の入力!$H48&gt;=2, ((EY26+FB26)*$MS26+(FE26+FH26)*$MT26+ (FK26+FN26)*$MU26 +(FQ26+FT26)*$MV26)*$ML26/2,"-"),"-")</f>
        <v>-</v>
      </c>
      <c r="OG26" s="110" t="str">
        <f>IF($A26&lt;=①基本情報と建物情報の入力!$G$20, IF(①基本情報と建物情報の入力!$H48&gt;=3, ((EZ26+FC26)*$MS26+(FF26+FI26)*$MT26+ (FL26+FO26)*$MU26 +(FR26+FU26)*$MV26)*$ML26/2,"-"),"-")</f>
        <v>-</v>
      </c>
      <c r="OH26" s="108" t="str">
        <f>IF($A26&lt;=①基本情報と建物情報の入力!$G$20, IF(①基本情報と建物情報の入力!$H48&gt;=1, (FV26*$MS26/2+FY26*$MT26/2+GB26*$MU26/2+GE26*$MV26/2)*$MM26,"-"),"-")</f>
        <v>-</v>
      </c>
      <c r="OI26" s="108" t="str">
        <f>IF($A26&lt;=①基本情報と建物情報の入力!$G$20, IF(①基本情報と建物情報の入力!$H48&gt;=2, (FW26*$MS26/2+FZ26*$MT26/2+GC26*$MU26/2+GF26*$MV26/2)*$MM26,"-"),"-")</f>
        <v>-</v>
      </c>
      <c r="OJ26" s="108" t="str">
        <f>IF($A26&lt;=①基本情報と建物情報の入力!$G$20, IF(①基本情報と建物情報の入力!$H48&gt;=3, (FX26*$MS26/2+GA26*$MT26/2+GD26*$MU26/2+GG26*$MV26/2)*$MM26,"-"),"-")</f>
        <v>-</v>
      </c>
      <c r="OK26" s="109" t="str">
        <f>IF($A26&lt;=①基本情報と建物情報の入力!$G$20, IF(①基本情報と建物情報の入力!$H48&gt;=1, (GH26*($MS26+$MX26)/2+GK26*($MT26+$MX26)/2+GN26*($MU26+$MX26)/2+GQ26*($MV26+$MX26)/2)*$MN26,"-"),"-")</f>
        <v>-</v>
      </c>
      <c r="OL26" s="108" t="str">
        <f>IF($A26&lt;=①基本情報と建物情報の入力!$G$20, IF(①基本情報と建物情報の入力!$H48&gt;=2, (GI26*($MS26+$MX26)/2+GL26*($MT26+$MX26)/2+GO26*($MU26+$MX26)/2+GR26*($MV26+$MX26)/2)*$MN26,"-"),"-")</f>
        <v>-</v>
      </c>
      <c r="OM26" s="110" t="str">
        <f>IF($A26&lt;=①基本情報と建物情報の入力!$G$20, IF(①基本情報と建物情報の入力!$H48&gt;=3, (GJ26*($MS26+$MX26)/2+GM26*($MT26+$MX26)/2+GP26*($MU26+$MX26)/2+GS26*($MV26+$MX26)/2)*$MN26,"-"),"-")</f>
        <v>-</v>
      </c>
      <c r="ON26" s="109" t="str">
        <f>IF($A26&lt;=①基本情報と建物情報の入力!$G$20, IF(①基本情報と建物情報の入力!$H48&gt;=1, (GT26+GW26)*($MS26+$MX26)/2*$MO26/2,"-"),"-")</f>
        <v>-</v>
      </c>
      <c r="OO26" s="108" t="str">
        <f>IF($A26&lt;=①基本情報と建物情報の入力!$G$20, IF(①基本情報と建物情報の入力!$H48&gt;=2, (GU26+GX26)*($MS26+$MX26)/2*$MO26/2,"-"),"-")</f>
        <v>-</v>
      </c>
      <c r="OP26" s="110" t="str">
        <f>IF($A26&lt;=①基本情報と建物情報の入力!$G$20, IF(①基本情報と建物情報の入力!$H48&gt;=3, (GV26+GY26)*($MS26+$MX26)/2*$MO26/2,"-"),"-")</f>
        <v>-</v>
      </c>
      <c r="OQ26" s="109" t="str">
        <f>IF($A26&lt;=①基本情報と建物情報の入力!$G$20, IF(①基本情報と建物情報の入力!$H48&gt;=1, (HL26+HO26)*$MX26*$MQ26/2 + (HR26+HU26)*$MX26*$MQ26,"-"),"-")</f>
        <v>-</v>
      </c>
      <c r="OR26" s="108" t="str">
        <f>IF($A26&lt;=①基本情報と建物情報の入力!$G$20, IF(①基本情報と建物情報の入力!$H48&gt;=2, (HM26+HP26)*$MX26*$MQ26/2 + (HS26+HV26)*$MX26*$MQ26,"-"),"-")</f>
        <v>-</v>
      </c>
      <c r="OS26" s="110" t="str">
        <f>IF($A26&lt;=①基本情報と建物情報の入力!$G$20, IF(①基本情報と建物情報の入力!$H48&gt;=3, (HN26+HQ26)*$MX26*$MQ26/2 + (HT26+HW26)*$MX26*$MQ26,"-"),"-")</f>
        <v>-</v>
      </c>
      <c r="OT26" s="108" t="str">
        <f>IF($A26&lt;=①基本情報と建物情報の入力!$G$20, IF(①基本情報と建物情報の入力!$H48&gt;=1, SUM(MZ26,NC26,NF26,NI26,NL26)+SUM(NP26,NS26,NV26,NY26,OB26,OE26,OH26,OK26,ON26,OQ26), "-"), "-")</f>
        <v>-</v>
      </c>
      <c r="OU26" s="108" t="str">
        <f>IF($A26&lt;=①基本情報と建物情報の入力!$G$20, IF(①基本情報と建物情報の入力!$H48&gt;=2, SUM(NA26,ND26,NG26,NJ26,NM26)+SUM(NQ26,NT26,NW26,NZ26,OC26,OF26,OI26,OL26,OO26,OR26), "-"), "-")</f>
        <v>-</v>
      </c>
      <c r="OV26" s="108" t="str">
        <f>IF($A26&lt;=①基本情報と建物情報の入力!$G$20, IF(①基本情報と建物情報の入力!$H48&gt;=3, SUM(NB26,NE26,NH26,NK26,NN26)+SUM(NR26,NU26,NX26,OA26,OD26,OG26,OJ26,OM26,OP26,OS26), "-"), "-")</f>
        <v>-</v>
      </c>
      <c r="OW26" s="113" t="str">
        <f>IF($A26&lt;=①基本情報と建物情報の入力!$G$20, IF(①基本情報と建物情報の入力!$H48&gt;=1, ROUNDUP(OT26/HY26*100, 1),"-"),"-")</f>
        <v>-</v>
      </c>
      <c r="OX26" s="114" t="str">
        <f>IF($A26&lt;=①基本情報と建物情報の入力!$G$20, IF(①基本情報と建物情報の入力!$H48&gt;=2, ROUNDUP(OU26/HZ26*100, 1),"-"),"-")</f>
        <v>-</v>
      </c>
      <c r="OY26" s="114" t="str">
        <f>IF($A26&lt;=①基本情報と建物情報の入力!$G$20, IF(①基本情報と建物情報の入力!$H48&gt;=3, ROUNDUP(OV26/IA26*100, 1),"-"),"-")</f>
        <v>-</v>
      </c>
      <c r="OZ26" s="111"/>
      <c r="PA26" s="225" t="str">
        <f>IF($A26&lt;=①基本情報と建物情報の入力!$G$20, 0.93,"-")</f>
        <v>-</v>
      </c>
      <c r="PB26" s="226" t="str">
        <f>IF($A26&lt;=①基本情報と建物情報の入力!$G$20, IF(①基本情報と建物情報の入力!$H48&gt;=1, ①基本情報と建物情報の入力!$H$69,"-"),"-")</f>
        <v>-</v>
      </c>
      <c r="PC26" s="220" t="str">
        <f>IF($A26&lt;=①基本情報と建物情報の入力!$G$20, 0.034*1*IC26, "-")</f>
        <v>-</v>
      </c>
      <c r="PD26" s="220" t="str">
        <f>IF($A26&lt;=①基本情報と建物情報の入力!$G$20, 0.034*1*IH26, "-")</f>
        <v>-</v>
      </c>
      <c r="PE26" s="220" t="str">
        <f>IF($A26&lt;=①基本情報と建物情報の入力!$G$20, IF(①基本情報と建物情報の入力!$H48&gt;=1, $PA26*$PB26,"-"),"-")</f>
        <v>-</v>
      </c>
      <c r="PF26" s="220" t="str">
        <f>IF($A26&lt;=①基本情報と建物情報の入力!$G$20, IF(①基本情報と建物情報の入力!$H48&gt;=1, $PA26*$PB26,"-"),"-")</f>
        <v>-</v>
      </c>
      <c r="PG26" s="220" t="str">
        <f>IF($A26&lt;=①基本情報と建物情報の入力!$G$20, IF(①基本情報と建物情報の入力!$H48&gt;=1, $PA26*$PB26,"-"),"-")</f>
        <v>-</v>
      </c>
      <c r="PH26" s="220" t="str">
        <f>IF($A26&lt;=①基本情報と建物情報の入力!$G$20, IF(①基本情報と建物情報の入力!$H48&gt;=1, $PA26*$PB26,"-"),"-")</f>
        <v>-</v>
      </c>
      <c r="PI26" s="220" t="str">
        <f>IF($A26&lt;=①基本情報と建物情報の入力!$G$20, 0.034*1*IK26, "-")</f>
        <v>-</v>
      </c>
      <c r="PJ26" s="220" t="str">
        <f>IF($A26&lt;=①基本情報と建物情報の入力!$G$20, 0.034*1*IE26, "-")</f>
        <v>-</v>
      </c>
      <c r="PK26" s="111"/>
      <c r="PL26" s="220" t="str">
        <f>IF($A26&lt;=①基本情報と建物情報の入力!$G$20, 0.034*1*IM26, "-")</f>
        <v>-</v>
      </c>
      <c r="PM26" s="220" t="str">
        <f>IF($A26&lt;=①基本情報と建物情報の入力!$G$20, 0.034*1*IN26, "-")</f>
        <v>-</v>
      </c>
      <c r="PN26" s="220" t="str">
        <f>IF($A26&lt;=①基本情報と建物情報の入力!$G$20, 0.034*1*IO26, "-")</f>
        <v>-</v>
      </c>
      <c r="PO26" s="220" t="str">
        <f>IF($A26&lt;=①基本情報と建物情報の入力!$G$20, 0.034*1*IP26, "-")</f>
        <v>-</v>
      </c>
      <c r="PP26" s="220" t="str">
        <f>IF($A26&lt;=①基本情報と建物情報の入力!$G$20, 0.034*1*IQ26, "-")</f>
        <v>-</v>
      </c>
      <c r="PQ26" s="220" t="str">
        <f>IF($A26&lt;=①基本情報と建物情報の入力!$G$20, 0.034*1*IR26, "-")</f>
        <v>-</v>
      </c>
      <c r="PR26" s="220" t="str">
        <f>IF($A26&lt;=①基本情報と建物情報の入力!$G$20, 0.034*1*IS26, "-")</f>
        <v>-</v>
      </c>
      <c r="PS26" s="220" t="str">
        <f>IF($A26&lt;=①基本情報と建物情報の入力!$G$20, 0.034*1*IT26, "-")</f>
        <v>-</v>
      </c>
      <c r="PT26" s="220" t="str">
        <f>IF($A26&lt;=①基本情報と建物情報の入力!$G$20, 0.034*1*IU26, "-")</f>
        <v>-</v>
      </c>
      <c r="PU26" s="220" t="str">
        <f>IF($A26&lt;=①基本情報と建物情報の入力!$G$20, 0.034*1*IV26, "-")</f>
        <v>-</v>
      </c>
      <c r="PV26" s="220" t="str">
        <f>IF($A26&lt;=①基本情報と建物情報の入力!$G$20, 0.034*1*IW26, "-")</f>
        <v>-</v>
      </c>
      <c r="PW26" s="111"/>
      <c r="PX26" s="115" t="str">
        <f>IF($A26&lt;=①基本情報と建物情報の入力!$G$20, INDEX(方位係数!$B$21:$I$30, MATCH(PX$4, 方位係数!$A$21:$A$30,0), MATCH(①基本情報と建物情報の入力!$G$13, 方位係数!$B$20:$I$20,0)),"-")</f>
        <v>-</v>
      </c>
      <c r="PY26" s="112" t="str">
        <f>IF($A26&lt;=①基本情報と建物情報の入力!$G$20, INDEX(方位係数!$B$21:$I$30, MATCH(PY$4, 方位係数!$A$21:$A$30,0), MATCH(①基本情報と建物情報の入力!$G$13, 方位係数!$B$20:$I$20,0)),"-")</f>
        <v>-</v>
      </c>
      <c r="PZ26" s="112" t="str">
        <f>IF($A26&lt;=①基本情報と建物情報の入力!$G$20, INDEX(方位係数!$B$21:$I$30, MATCH(PZ$4, 方位係数!$A$21:$A$30,0), MATCH(①基本情報と建物情報の入力!$G$13, 方位係数!$B$20:$I$20,0)),"-")</f>
        <v>-</v>
      </c>
      <c r="QA26" s="112" t="str">
        <f>IF($A26&lt;=①基本情報と建物情報の入力!$G$20, INDEX(方位係数!$B$21:$I$30, MATCH(QA$4, 方位係数!$A$21:$A$30,0), MATCH(①基本情報と建物情報の入力!$G$13, 方位係数!$B$20:$I$20,0)),"-")</f>
        <v>-</v>
      </c>
      <c r="QB26" s="112" t="str">
        <f>IF($A26&lt;=①基本情報と建物情報の入力!$G$20, INDEX(方位係数!$B$21:$I$30, MATCH(QB$4, 方位係数!$A$21:$A$30,0), MATCH(①基本情報と建物情報の入力!$G$13, 方位係数!$B$20:$I$20,0)),"-")</f>
        <v>-</v>
      </c>
      <c r="QC26" s="112" t="str">
        <f>IF($A26&lt;=①基本情報と建物情報の入力!$G$20, INDEX(方位係数!$B$21:$I$30, MATCH(QC$4, 方位係数!$A$21:$A$30,0), MATCH(①基本情報と建物情報の入力!$G$13, 方位係数!$B$20:$I$20,0)),"-")</f>
        <v>-</v>
      </c>
      <c r="QD26" s="111"/>
      <c r="QE26" s="225" t="str">
        <f>IF($A26&lt;=①基本情報と建物情報の入力!$G$20, IF(①基本情報と建物情報の入力!$H48&gt;=1, W26*$QB26*$PC26,"-"),"-")</f>
        <v>-</v>
      </c>
      <c r="QF26" s="220" t="str">
        <f>IF($A26&lt;=①基本情報と建物情報の入力!$G$20, IF(①基本情報と建物情報の入力!$H48&gt;=2, X26*$QB26*$PC26,"-"),"-")</f>
        <v>-</v>
      </c>
      <c r="QG26" s="220" t="str">
        <f>IF($A26&lt;=①基本情報と建物情報の入力!$G$20, IF(①基本情報と建物情報の入力!$H48&gt;=3, Y26*$QB26*$PC26,"-"),"-")</f>
        <v>-</v>
      </c>
      <c r="QH26" s="225" t="str">
        <f>IF($A26&lt;=①基本情報と建物情報の入力!$G$20, IF(①基本情報と建物情報の入力!$H48&gt;=1, (BB26*$PX26+BE26*$PY26+BH26*$PZ26+BK26*$QA26)*$PD26,"-"),"-")</f>
        <v>-</v>
      </c>
      <c r="QI26" s="220" t="str">
        <f>IF($A26&lt;=①基本情報と建物情報の入力!$G$20, IF(①基本情報と建物情報の入力!$H48&gt;=2, (BC26*$PX26+BF26*$PY26+BI26*$PZ26+BL26*$QA26)*$PD26,"-"),"-")</f>
        <v>-</v>
      </c>
      <c r="QJ26" s="226" t="str">
        <f>IF($A26&lt;=①基本情報と建物情報の入力!$G$20, IF(①基本情報と建物情報の入力!$H48&gt;=3, (BD26*$PX26+BG26*$PY26+BJ26*$PZ26+BM26*$QA26)*$PD26,"-"),"-")</f>
        <v>-</v>
      </c>
      <c r="QK26" s="225" t="str">
        <f>IF($A26&lt;=①基本情報と建物情報の入力!$G$20, IF(①基本情報と建物情報の入力!$H48&gt;=1, AD26*$PX26*$PE26+AG26*$PY26*$PF26+AJ26*$PZ26*$PG26+AM26*$QA26*$PH26,"-"),"-")</f>
        <v>-</v>
      </c>
      <c r="QL26" s="220" t="str">
        <f>IF($A26&lt;=①基本情報と建物情報の入力!$G$20, IF(①基本情報と建物情報の入力!$H48&gt;=2, AE26*$PX26*$PE26+AH26*$PY26*$PF26+AK26*$PZ26*$PG26+AN26*$QA26*$PH26,"-"),"-")</f>
        <v>-</v>
      </c>
      <c r="QM26" s="226" t="str">
        <f>IF($A26&lt;=①基本情報と建物情報の入力!$G$20, IF(①基本情報と建物情報の入力!$H48&gt;=3, AF26*$PX26*$PE26+AI26*$PY26*$PF26+AL26*$PZ26*$PG26+AO26*$QA26*$PH26,"-"),"-")</f>
        <v>-</v>
      </c>
      <c r="QN26" s="225" t="str">
        <f>IF($A26&lt;=①基本情報と建物情報の入力!$G$20, IF(①基本情報と建物情報の入力!$H48&gt;=1, (AP26*PX26+AS26*PY26+AV26*PZ26+AY26*$QA26)*$PI26,"-"),"-")</f>
        <v>-</v>
      </c>
      <c r="QO26" s="220" t="str">
        <f>IF($A26&lt;=①基本情報と建物情報の入力!$G$20, IF(①基本情報と建物情報の入力!$H48&gt;=2, (AQ26*PX26+AT26*PY26+AW26*PZ26+AZ26*$QA26)*$PI26,"-"),"-")</f>
        <v>-</v>
      </c>
      <c r="QP26" s="226" t="str">
        <f>IF($A26&lt;=①基本情報と建物情報の入力!$G$20, IF(①基本情報と建物情報の入力!$H48&gt;=3, (AR26*PX26+AU26*PY26+AX26*PZ26+BA26*$QA26)*$PI26,"-"),"-")</f>
        <v>-</v>
      </c>
      <c r="QQ26" s="225" t="str">
        <f>IF($A26&lt;=①基本情報と建物情報の入力!$G$20, IF(①基本情報と建物情報の入力!$H48&gt;=1, Z26*$QC26*$PJ26,"-"),"-")</f>
        <v>-</v>
      </c>
      <c r="QR26" s="220" t="str">
        <f>IF($A26&lt;=①基本情報と建物情報の入力!$G$20, IF(①基本情報と建物情報の入力!$H48&gt;=2, AA26*$QC26*$PJ26,"-"),"-")</f>
        <v>-</v>
      </c>
      <c r="QS26" s="226" t="str">
        <f>IF($A26&lt;=①基本情報と建物情報の入力!$G$20, IF(①基本情報と建物情報の入力!$H48&gt;=3, AB26*$QC26*$PJ26,"-"),"-")</f>
        <v>-</v>
      </c>
      <c r="QT26" s="111"/>
      <c r="QU26" s="225" t="str">
        <f>IF($A26&lt;=①基本情報と建物情報の入力!$G$20, IF(①基本情報と建物情報の入力!$H48&gt;=1, (CJ26*($QB26+$PX26)/2+CM26*($QB26+$PY26)/2+CP26*($QB26+$PZ26)/2+CS26*($QB26+$QA26)/2)*$PL26,"-"),"-")</f>
        <v>-</v>
      </c>
      <c r="QV26" s="220" t="str">
        <f>IF($A26&lt;=①基本情報と建物情報の入力!$G$20, IF(①基本情報と建物情報の入力!$H48&gt;=2, (CK26*($QB26+$PX26)/2+CN26*($QB26+$PY26)/2+CQ26*($QB26+$PZ26)/2+CT26*($QB26+$QA26)/2)*$PL26,"-"),"-")</f>
        <v>-</v>
      </c>
      <c r="QW26" s="226" t="str">
        <f>IF($A26&lt;=①基本情報と建物情報の入力!$G$20, IF(①基本情報と建物情報の入力!$H48&gt;=3, (CL26*($QB26+$PX26)/2+CO26*($QB26+$PY26)/2+CR26*($QB26+$PZ26)/2+CU26*($QB26+$QA26)/2)*$PL26,"-"),"-")</f>
        <v>-</v>
      </c>
      <c r="QX26" s="225" t="str">
        <f>IF($A26&lt;=①基本情報と建物情報の入力!$G$20, IF(①基本情報と建物情報の入力!$H48&gt;=1, (CV26*($QB26+$PX26)/2+CY26*($QB26+$PX26)/2)*$PM26/2,"-"),"-")</f>
        <v>-</v>
      </c>
      <c r="QY26" s="220" t="str">
        <f>IF($A26&lt;=①基本情報と建物情報の入力!$G$20, IF(①基本情報と建物情報の入力!$H48&gt;=2, (CW26*($QB26+$PX26)/2+CZ26*($QB26+$PX26)/2)*$PM26/2,"-"),"-")</f>
        <v>-</v>
      </c>
      <c r="QZ26" s="226" t="str">
        <f>IF($A26&lt;=①基本情報と建物情報の入力!$G$20, IF(①基本情報と建物情報の入力!$H48&gt;=3, (CX26*($QB26+$PX26)/2+DA26*($QB26+$PX26)/2)*$PM26/2,"-"),"-")</f>
        <v>-</v>
      </c>
      <c r="RA26" s="225" t="str">
        <f>IF($A26&lt;=①基本情報と建物情報の入力!$G$20, IF(①基本情報と建物情報の入力!$H48&gt;=1, (DB26+DE26)*$QB26*$PN26/2 + (DH26+DK26)*$QB26*$PN26,"-"),"-")</f>
        <v>-</v>
      </c>
      <c r="RB26" s="220" t="str">
        <f>IF($A26&lt;=①基本情報と建物情報の入力!$G$20, IF(①基本情報と建物情報の入力!$H48&gt;=2, (DC26+DF26)*$QB26*$PN26/2 + (DI26+DL26)*$QB26*$PN26,"-"),"-")</f>
        <v>-</v>
      </c>
      <c r="RC26" s="226" t="str">
        <f>IF($A26&lt;=①基本情報と建物情報の入力!$G$20, IF(①基本情報と建物情報の入力!$H48&gt;=3, (DD26+DG26)*$QB26*$PN26/2 + (DJ26+DM26)*$QB26*$PN26,"-"),"-")</f>
        <v>-</v>
      </c>
      <c r="RD26" s="225" t="str">
        <f>IF($A26&lt;=①基本情報と建物情報の入力!$G$20, IF(①基本情報と建物情報の入力!$H48&gt;=1, (DN26*($PX26+$PY26)/2 +DW26*($QA26+$PX26)/2 + DQ26*($PY26+$PZ26)/2 + DT26*($PZ26+$QA26)/2)*$PO26,"-"),"-")</f>
        <v>-</v>
      </c>
      <c r="RE26" s="220" t="str">
        <f>IF($A26&lt;=①基本情報と建物情報の入力!$G$20, IF(①基本情報と建物情報の入力!$H48&gt;=2, (DO26*($PX26+$PY26)/2 +DX26*($QA26+$PX26)/2 + DR26*($PY26+$PZ26)/2 + DU26*($PZ26+$QA26)/2)*$PO26,"-"),"-")</f>
        <v>-</v>
      </c>
      <c r="RF26" s="226" t="str">
        <f>IF($A26&lt;=①基本情報と建物情報の入力!$G$20, IF(①基本情報と建物情報の入力!$H48&gt;=3, (DP26*($PX26+$PY26)/2 +DY26*($QA26+$PX26)/2 + DS26*($PY26+$PZ26)/2 + DV26*($PZ26+$QA26)/2)*$PO26,"-"),"-")</f>
        <v>-</v>
      </c>
      <c r="RG26" s="225" t="str">
        <f>IF($A26&lt;=①基本情報と建物情報の入力!$G$20, IF(①基本情報と建物情報の入力!$H48&gt;=1, ((DZ26+EC26)*$PX26+(EF26+EI26)*$PZ26)*$PP26/2 + (EL26*$PX26+EO26*$PY26+ER26*$PZ26+EU26*$QA26)*$PP26,"-"),"-")</f>
        <v>-</v>
      </c>
      <c r="RH26" s="220" t="str">
        <f>IF($A26&lt;=①基本情報と建物情報の入力!$G$20, IF(①基本情報と建物情報の入力!$H48&gt;=2, ((EA26+ED26)*$PX26+(EG26+EJ26)*$PZ26)*$PP26/2 + (EM26*$PX26+EP26*$PY26+ES26*$PZ26+EV26*$QA26)*$PP26,"-"),"-")</f>
        <v>-</v>
      </c>
      <c r="RI26" s="226" t="str">
        <f>IF($A26&lt;=①基本情報と建物情報の入力!$G$20, IF(①基本情報と建物情報の入力!$H48&gt;=3, ((EB26+EE26)*$PX26+(EH26+EK26)*$PZ26)*$PP26/2 + (EN26*$PX26+EQ26*$PY26+ET26*$PZ26+EW26*$QA26)*$PP26,"-"),"-")</f>
        <v>-</v>
      </c>
      <c r="RJ26" s="225" t="str">
        <f>IF($A26&lt;=①基本情報と建物情報の入力!$G$20, IF(①基本情報と建物情報の入力!$H48&gt;=1, ((EX26+FA26)*$PX26+(FD26+FG26)*$PY26+ (FJ26+FM26)*$PZ26 +(FP26+FS26)*$QA26)*$PQ26/2,"-"),"-")</f>
        <v>-</v>
      </c>
      <c r="RK26" s="220" t="str">
        <f>IF($A26&lt;=①基本情報と建物情報の入力!$G$20, IF(①基本情報と建物情報の入力!$H48&gt;=2, ((EY26+FB26)*$PX26+(FE26+FH26)*$PY26+ (FK26+FN26)*$PZ26 +(FQ26+FT26)*$QA26)*$PQ26/2,"-"),"-")</f>
        <v>-</v>
      </c>
      <c r="RL26" s="226" t="str">
        <f>IF($A26&lt;=①基本情報と建物情報の入力!$G$20, IF(①基本情報と建物情報の入力!$H48&gt;=3, ((EZ26+FC26)*$PX26+(FF26+FI26)*$PY26+ (FL26+FO26)*$PZ26 +(FR26+FU26)*$QA26)*$PQ26/2,"-"),"-")</f>
        <v>-</v>
      </c>
      <c r="RM26" s="225" t="str">
        <f>IF($A26&lt;=①基本情報と建物情報の入力!$G$20, IF(①基本情報と建物情報の入力!$H48&gt;=1, (FV26*$PX26/2+FY26*$PY26/2+GB26*$PZ26/2+GE26*$QA26/2)*$PR26,"-"),"-")</f>
        <v>-</v>
      </c>
      <c r="RN26" s="220" t="str">
        <f>IF($A26&lt;=①基本情報と建物情報の入力!$G$20, IF(①基本情報と建物情報の入力!$H48&gt;=2, (FW26*$PX26/2+FZ26*$PY26/2+GC26*$PZ26/2+GF26*$QA26/2)*$PR26,"-"),"-")</f>
        <v>-</v>
      </c>
      <c r="RO26" s="226" t="str">
        <f>IF($A26&lt;=①基本情報と建物情報の入力!$G$20, IF(①基本情報と建物情報の入力!$H48&gt;=3, (FX26*$PX26/2+GA26*$PY26/2+GD26*$PZ26/2+GG26*$QA26/2)*$PR26,"-"),"-")</f>
        <v>-</v>
      </c>
      <c r="RP26" s="225" t="str">
        <f>IF($A26&lt;=①基本情報と建物情報の入力!$G$20, IF(①基本情報と建物情報の入力!$H48&gt;=1, (GH26*($PX26+$QC26)/2+GK26*($PY26+$QC26)/2+GN26*($PZ26+$QC26)/2+GQ26*($QA26+$QC26)/2)*$PS26,"-"),"-")</f>
        <v>-</v>
      </c>
      <c r="RQ26" s="220" t="str">
        <f>IF($A26&lt;=①基本情報と建物情報の入力!$G$20, IF(①基本情報と建物情報の入力!$H48&gt;=2, (GI26*($PX26+$QC26)/2+GL26*($PY26+$QC26)/2+GO26*($PZ26+$QC26)/2+GR26*($QA26+$QC26)/2)*$PS26,"-"),"-")</f>
        <v>-</v>
      </c>
      <c r="RR26" s="226" t="str">
        <f>IF($A26&lt;=①基本情報と建物情報の入力!$G$20, IF(①基本情報と建物情報の入力!$H48&gt;=3, (GJ26*($PX26+$QC26)/2+GM26*($PY26+$QC26)/2+GP26*($PZ26+$QC26)/2+GS26*($QA26+$QC26)/2)*$PS26,"-"),"-")</f>
        <v>-</v>
      </c>
      <c r="RS26" s="225" t="str">
        <f>IF($A26&lt;=①基本情報と建物情報の入力!$G$20, IF(①基本情報と建物情報の入力!$H48&gt;=1, (GT26+GW26)*($PX26+$QC26)/2*$PT26/2,"-"),"-")</f>
        <v>-</v>
      </c>
      <c r="RT26" s="220" t="str">
        <f>IF($A26&lt;=①基本情報と建物情報の入力!$G$20, IF(①基本情報と建物情報の入力!$H48&gt;=2, (GU26+GX26)*($PX26+$QC26)/2*$PT26/2,"-"),"-")</f>
        <v>-</v>
      </c>
      <c r="RU26" s="226" t="str">
        <f>IF($A26&lt;=①基本情報と建物情報の入力!$G$20, IF(①基本情報と建物情報の入力!$H48&gt;=3, (GV26+GY26)*($PX26+$QC26)/2*$PT26/2,"-"),"-")</f>
        <v>-</v>
      </c>
      <c r="RV26" s="225" t="str">
        <f>IF($A26&lt;=①基本情報と建物情報の入力!$G$20, IF(①基本情報と建物情報の入力!$H48&gt;=1, (HL26+HO26)*$QC26*$PV26/2 + (HR26+HU26)*$QC26*$PV26,"-"),"-")</f>
        <v>-</v>
      </c>
      <c r="RW26" s="220" t="str">
        <f>IF($A26&lt;=①基本情報と建物情報の入力!$G$20, IF(①基本情報と建物情報の入力!$H48&gt;=2, (HM26+HP26)*$QC26*$PV26/2 + (HS26+HV26)*$QC26*$PV26,"-"),"-")</f>
        <v>-</v>
      </c>
      <c r="RX26" s="226" t="str">
        <f>IF($A26&lt;=①基本情報と建物情報の入力!$G$20, IF(①基本情報と建物情報の入力!$H48&gt;=3, (HN26+HQ26)*$QC26*$PV26/2 + (HT26+HW26)*$QC26*$PV26,"-"),"-")</f>
        <v>-</v>
      </c>
      <c r="RY26" s="108" t="str">
        <f>IF($A26&lt;=①基本情報と建物情報の入力!$G$20, IF(①基本情報と建物情報の入力!$H48&gt;=1, SUM(QE26,QH26,QK26,QN26,QQ26)+SUM(QU26,QX26,RA26,RD26,RG26,RJ26,RM26,RP26,RS26,RV26), "-"), "-")</f>
        <v>-</v>
      </c>
      <c r="RZ26" s="108" t="str">
        <f>IF($A26&lt;=①基本情報と建物情報の入力!$G$20, IF(①基本情報と建物情報の入力!$H48&gt;=2, SUM(QF26,QI26,QL26,QO26,QR26)+SUM(QV26,QY26,RB26,RE26,RH26,RK26,RN26,RQ26,RT26,RW26), "-"), "-")</f>
        <v>-</v>
      </c>
      <c r="SA26" s="108" t="str">
        <f>IF($A26&lt;=①基本情報と建物情報の入力!$G$20, IF(①基本情報と建物情報の入力!$H48&gt;=3, SUM(QG26,QJ26,QM26,QP26,QS26)+SUM(QW26,QZ26,RC26,RF26,RI26,RL26,RO26,RR26,RU26,RX26), "-"), "-")</f>
        <v>-</v>
      </c>
      <c r="SB26" s="113" t="str">
        <f>IF($A26&lt;=①基本情報と建物情報の入力!$G$20, IF(①基本情報と建物情報の入力!$H48&gt;=1, ROUNDUP(RY26/HY26*100,1),"-"),"-")</f>
        <v>-</v>
      </c>
      <c r="SC26" s="114" t="str">
        <f>IF($A26&lt;=①基本情報と建物情報の入力!$G$20, IF(①基本情報と建物情報の入力!$H48&gt;=2,ROUNDUP(RZ26/HZ26*100,1),"-"),"-")</f>
        <v>-</v>
      </c>
      <c r="SD26" s="116" t="str">
        <f>IF($A26&lt;=①基本情報と建物情報の入力!$G$20, IF(①基本情報と建物情報の入力!$H48&gt;=3, ROUNDUP(SA26/IA26*100,1),"-"),"-")</f>
        <v>-</v>
      </c>
      <c r="SE26" s="111"/>
      <c r="SF26" s="135" t="str">
        <f>IF($A26&lt;=①基本情報と建物情報の入力!$G$20, IF(①基本情報と建物情報の入力!$H48&gt;=1, 1,"-"), "-")</f>
        <v>-</v>
      </c>
      <c r="SG26" s="136" t="str">
        <f>IF($A26&lt;=①基本情報と建物情報の入力!$G$20, IF(①基本情報と建物情報の入力!$H48&gt;=2, 1,"-"), "-")</f>
        <v>-</v>
      </c>
      <c r="SH26" s="137" t="str">
        <f>IF($A26&lt;=①基本情報と建物情報の入力!$G$20, IF(①基本情報と建物情報の入力!$H48&gt;=3, ①基本情報と建物情報の入力!$H48-2,"-"), "-")</f>
        <v>-</v>
      </c>
      <c r="SI26" s="109" t="str">
        <f>IF($A26&lt;=①基本情報と建物情報の入力!$G$20, IF(①基本情報と建物情報の入力!$H48&gt;=1, HY26*SF26, "-"),"-")</f>
        <v>-</v>
      </c>
      <c r="SJ26" s="108" t="str">
        <f>IF($A26&lt;=①基本情報と建物情報の入力!$G$20, IF(①基本情報と建物情報の入力!$H48&gt;=2, HZ26*SG26, "-"),"-")</f>
        <v>-</v>
      </c>
      <c r="SK26" s="110" t="str">
        <f>IF($A26&lt;=①基本情報と建物情報の入力!$G$20, IF(①基本情報と建物情報の入力!$H48&gt;=3, IA26*SH26, "-"),"-")</f>
        <v>-</v>
      </c>
      <c r="SL26" s="109" t="str">
        <f>IF($A26&lt;=①基本情報と建物情報の入力!$G$20, IF(①基本情報と建物情報の入力!$H48&gt;=1,  LN26*SF26, "-"),"-")</f>
        <v>-</v>
      </c>
      <c r="SM26" s="108" t="str">
        <f>IF($A26&lt;=①基本情報と建物情報の入力!$G$20, IF(①基本情報と建物情報の入力!$H48&gt;=2,  LO26*SG26, "-"),"-")</f>
        <v>-</v>
      </c>
      <c r="SN26" s="110" t="str">
        <f>IF($A26&lt;=①基本情報と建物情報の入力!$G$20, IF(①基本情報と建物情報の入力!$H48&gt;=3,  LP26*SH26, "-"),"-")</f>
        <v>-</v>
      </c>
      <c r="SO26" s="109" t="str">
        <f>IF($A26&lt;=①基本情報と建物情報の入力!$G$20, IF(①基本情報と建物情報の入力!$H48&gt;=1,  RY26*SF26, "-"),"-")</f>
        <v>-</v>
      </c>
      <c r="SP26" s="108" t="str">
        <f>IF($A26&lt;=①基本情報と建物情報の入力!$G$20, IF(①基本情報と建物情報の入力!$H48&gt;=2,  RZ26*SG26, "-"),"-")</f>
        <v>-</v>
      </c>
      <c r="SQ26" s="110" t="str">
        <f>IF($A26&lt;=①基本情報と建物情報の入力!$G$20, IF(①基本情報と建物情報の入力!$H48&gt;=3,  SA26*SH26, "-"),"-")</f>
        <v>-</v>
      </c>
      <c r="SR26" s="117"/>
      <c r="SS26" s="117"/>
      <c r="ST26" s="111"/>
      <c r="SU26" s="135" t="str">
        <f>IF($A26&lt;=①基本情報と建物情報の入力!$G$20,IF(①基本情報と建物情報の入力!$H48&gt;=1,③一次エネルギー消費量の計算結果!E72-③一次エネルギー消費量の計算結果!F72,"-"),"-")</f>
        <v>-</v>
      </c>
      <c r="SV26" s="136" t="str">
        <f>IF($A26&lt;=①基本情報と建物情報の入力!$G$20,IF(①基本情報と建物情報の入力!$H48&gt;=2,③一次エネルギー消費量の計算結果!E73-③一次エネルギー消費量の計算結果!F73,"-"),"-")</f>
        <v>-</v>
      </c>
      <c r="SW26" s="137" t="str">
        <f>IF($A26&lt;=①基本情報と建物情報の入力!$G$20,IF(①基本情報と建物情報の入力!$H48&gt;=3,③一次エネルギー消費量の計算結果!E74-③一次エネルギー消費量の計算結果!F74,"-"),"-")</f>
        <v>-</v>
      </c>
      <c r="SX26" s="135" t="str">
        <f>IF($A26&lt;=①基本情報と建物情報の入力!$G$20,IF(①基本情報と建物情報の入力!$H48&gt;=1,③一次エネルギー消費量の計算結果!G72-③一次エネルギー消費量の計算結果!H72,"-"),"-")</f>
        <v>-</v>
      </c>
      <c r="SY26" s="136" t="str">
        <f>IF($A26&lt;=①基本情報と建物情報の入力!$G$20,IF(①基本情報と建物情報の入力!$H48&gt;=2,③一次エネルギー消費量の計算結果!G73-③一次エネルギー消費量の計算結果!H73,"-"),"-")</f>
        <v>-</v>
      </c>
      <c r="SZ26" s="137" t="str">
        <f>IF($A26&lt;=①基本情報と建物情報の入力!$G$20,IF(①基本情報と建物情報の入力!$H48&gt;=3,③一次エネルギー消費量の計算結果!G74-③一次エネルギー消費量の計算結果!H74,"-"),"-")</f>
        <v>-</v>
      </c>
      <c r="TA26" s="135" t="str">
        <f>IF($A26&lt;=①基本情報と建物情報の入力!$G$20, IF(①基本情報と建物情報の入力!$H48&gt;=1,SU26*SF26,"-"), "-")</f>
        <v>-</v>
      </c>
      <c r="TB26" s="136" t="str">
        <f>IF($A26&lt;=①基本情報と建物情報の入力!$G$20, IF(①基本情報と建物情報の入力!$H48&gt;=2,SV26*SG26,"-"), "-")</f>
        <v>-</v>
      </c>
      <c r="TC26" s="137" t="str">
        <f>IF($A26&lt;=①基本情報と建物情報の入力!$G$20, IF(①基本情報と建物情報の入力!$H48&gt;=3,SW26*SH26,"-"), "-")</f>
        <v>-</v>
      </c>
      <c r="TD26" s="135" t="str">
        <f>IF($A26&lt;=①基本情報と建物情報の入力!$G$20, IF(①基本情報と建物情報の入力!$H48&gt;=1,SX26*SF26,"-"), "-")</f>
        <v>-</v>
      </c>
      <c r="TE26" s="136" t="str">
        <f>IF($A26&lt;=①基本情報と建物情報の入力!$G$20, IF(①基本情報と建物情報の入力!$H48&gt;=2,SY26*SG26,"-"), "-")</f>
        <v>-</v>
      </c>
      <c r="TF26" s="136" t="str">
        <f>IF($A26&lt;=①基本情報と建物情報の入力!$G$20, IF(①基本情報と建物情報の入力!$H48&gt;=3,SZ26*SH26,"-"), "-")</f>
        <v>-</v>
      </c>
      <c r="TG26" s="117"/>
      <c r="TH26" s="117"/>
    </row>
    <row r="27" spans="1:528" s="16" customFormat="1" x14ac:dyDescent="0.45">
      <c r="A27" s="94">
        <f t="shared" si="0"/>
        <v>21</v>
      </c>
      <c r="B27" s="95" t="s">
        <v>65</v>
      </c>
      <c r="C27" s="96" t="str">
        <f>IF(A27&lt;=①基本情報と建物情報の入力!$G$20, ①基本情報と建物情報の入力!$G$19/①基本情報と建物情報の入力!$G$20, "-")</f>
        <v>-</v>
      </c>
      <c r="D27" s="96" t="str">
        <f>IF(A27&lt;=①基本情報と建物情報の入力!$G$20, IF(①基本情報と建物情報の入力!H49&gt;=1, (①基本情報と建物情報の入力!$D49+SQRT(①基本情報と建物情報の入力!$D49^2-16*①基本情報と建物情報の入力!$C49))/4, "-"), "-")</f>
        <v>-</v>
      </c>
      <c r="E27" s="96" t="str">
        <f>IF(A27&lt;=①基本情報と建物情報の入力!$G$20, IF(①基本情報と建物情報の入力!H49&gt;=1, (①基本情報と建物情報の入力!$D49-SQRT(①基本情報と建物情報の入力!$D49^2-16*①基本情報と建物情報の入力!$C49))/4, "-"), "-")</f>
        <v>-</v>
      </c>
      <c r="F27" s="96" t="str">
        <f>IF(A27&lt;=①基本情報と建物情報の入力!$G$20, IF(①基本情報と建物情報の入力!H49&gt;=1, IF(A27=①基本情報と建物情報の入力!$G$20, ①基本情報と建物情報の入力!$C49, ①基本情報と建物情報の入力!G49), "-"), "-")</f>
        <v>-</v>
      </c>
      <c r="G27" s="96" t="str">
        <f>IF(A27&lt;=①基本情報と建物情報の入力!$G$20, IF(①基本情報と建物情報の入力!H49&gt;=1, IF(A27=1, 0, ①基本情報と建物情報の入力!F49), "-"), "-")</f>
        <v>-</v>
      </c>
      <c r="H27" s="96" t="str">
        <f>IF(A27&lt;=①基本情報と建物情報の入力!$G$20, IF(①基本情報と建物情報の入力!H49&gt;=1, IF(A27=1, 0, ①基本情報と建物情報の入力!C49-G27), "-"), "-")</f>
        <v>-</v>
      </c>
      <c r="I27" s="96" t="str">
        <f>IF(A27&lt;=①基本情報と建物情報の入力!$G$20, IF(①基本情報と建物情報の入力!H49&gt;=1, IF(A27=1, ①基本情報と建物情報の入力!C49, 0), "-"), "-")</f>
        <v>-</v>
      </c>
      <c r="J27" s="97" t="str">
        <f>IF(A27&lt;=①基本情報と建物情報の入力!$G$20,IF(①基本情報と建物情報の入力!H49&gt;=1, ①基本情報と建物情報の入力!$E49*(1-(0.24/①基本情報と建物情報の入力!$H49))*0.64,"-"), "-")</f>
        <v>-</v>
      </c>
      <c r="K27" s="96" t="str">
        <f>IF(A27&lt;=①基本情報と建物情報の入力!$G$20,IF(①基本情報と建物情報の入力!H49&gt;=1,①基本情報と建物情報の入力!$E49*0.12/①基本情報と建物情報の入力!$H49,"-"), "-")</f>
        <v>-</v>
      </c>
      <c r="L27" s="96" t="str">
        <f>IF(A27&lt;=①基本情報と建物情報の入力!$G$20,IF(①基本情報と建物情報の入力!H49&gt;=1,①基本情報と建物情報の入力!$E49*(1-(0.24/①基本情報と建物情報の入力!$H49))*0.36,"-"), "-")</f>
        <v>-</v>
      </c>
      <c r="M27" s="98" t="str">
        <f>IF(A27&lt;=①基本情報と建物情報の入力!$G$20,IF(①基本情報と建物情報の入力!H49&gt;=1,①基本情報と建物情報の入力!$E49*0.12/①基本情報と建物情報の入力!$H49,"-"), "-")</f>
        <v>-</v>
      </c>
      <c r="N27" s="97" t="str">
        <f>IF(A27&lt;=①基本情報と建物情報の入力!$G$20, IF(①基本情報と建物情報の入力!H49&gt;=1,①基本情報と建物情報の入力!C49/①基本情報と建物情報の入力!H49, "-"), "-")</f>
        <v>-</v>
      </c>
      <c r="O27" s="96" t="str">
        <f>IF(A27&lt;=①基本情報と建物情報の入力!$G$20, IF(①基本情報と建物情報の入力!H49&gt;=2, ①基本情報と建物情報の入力!C49/①基本情報と建物情報の入力!H49, "-"),"-")</f>
        <v>-</v>
      </c>
      <c r="P27" s="98" t="str">
        <f>IF(A27&lt;=①基本情報と建物情報の入力!$G$20, IF(①基本情報と建物情報の入力!H49&gt;=3, ①基本情報と建物情報の入力!C49/①基本情報と建物情報の入力!H49, "-"),"-")</f>
        <v>-</v>
      </c>
      <c r="Q27" s="97" t="str">
        <f>IF($A27&lt;=①基本情報と建物情報の入力!$G$20, IF(①基本情報と建物情報の入力!$H49&gt;=1, IF(①基本情報と建物情報の入力!$I49="有り", N27*室面積の比率!$B$4, N27*室面積の比率!$B$5),"-"), "-")</f>
        <v>-</v>
      </c>
      <c r="R27" s="96" t="str">
        <f>IF($A27&lt;=①基本情報と建物情報の入力!$G$20, IF(①基本情報と建物情報の入力!$H49&gt;=2, IF(①基本情報と建物情報の入力!$I49="有り", O27*室面積の比率!$B$4, O27*室面積の比率!$B$5),"-"), "-")</f>
        <v>-</v>
      </c>
      <c r="S27" s="98" t="str">
        <f>IF($A27&lt;=①基本情報と建物情報の入力!$G$20, IF(①基本情報と建物情報の入力!$H49&gt;=3, IF(①基本情報と建物情報の入力!$I49="有り", P27*室面積の比率!$B$4, P27*室面積の比率!$B$5),"-"), "-")</f>
        <v>-</v>
      </c>
      <c r="T27" s="97" t="str">
        <f>IF($A27&lt;=①基本情報と建物情報の入力!$G$20, IF(①基本情報と建物情報の入力!$H49&gt;=1, IF(①基本情報と建物情報の入力!$I49="有り", N27*室面積の比率!$C$4, 0),"-"), "-")</f>
        <v>-</v>
      </c>
      <c r="U27" s="96" t="str">
        <f>IF($A27&lt;=①基本情報と建物情報の入力!$G$20, IF(①基本情報と建物情報の入力!$H49&gt;=2, IF(①基本情報と建物情報の入力!$I49="有り", O27*室面積の比率!$C$4, 0),"-"), "-")</f>
        <v>-</v>
      </c>
      <c r="V27" s="98" t="str">
        <f>IF($A27&lt;=①基本情報と建物情報の入力!$G$20, IF(①基本情報と建物情報の入力!$H49&gt;=3, IF(①基本情報と建物情報の入力!$I49="有り", P27*室面積の比率!$C$4, 0),"-"), "-")</f>
        <v>-</v>
      </c>
      <c r="W27" s="97" t="str">
        <f>IF(A27&lt;=①基本情報と建物情報の入力!$G$20, IF(①基本情報と建物情報の入力!H49&gt;=1, F27/①基本情報と建物情報の入力!H49, "-"),"-")</f>
        <v>-</v>
      </c>
      <c r="X27" s="96" t="str">
        <f>IF(A27&lt;=①基本情報と建物情報の入力!$G$20, IF(①基本情報と建物情報の入力!H49&gt;=2, F27/①基本情報と建物情報の入力!H49, "-"),"-")</f>
        <v>-</v>
      </c>
      <c r="Y27" s="98" t="str">
        <f>IF(A27&lt;=①基本情報と建物情報の入力!$G$20, IF(①基本情報と建物情報の入力!H49&gt;=3, F27/①基本情報と建物情報の入力!H49, "-"),"-")</f>
        <v>-</v>
      </c>
      <c r="Z27" s="97" t="str">
        <f>IF(A27&lt;=①基本情報と建物情報の入力!$G$20, IF(①基本情報と建物情報の入力!H49&gt;=1, G27/①基本情報と建物情報の入力!H49, "-"),"-")</f>
        <v>-</v>
      </c>
      <c r="AA27" s="96" t="str">
        <f>IF(A27&lt;=①基本情報と建物情報の入力!$G$20, IF(①基本情報と建物情報の入力!H49&gt;=2, G27/①基本情報と建物情報の入力!H49, "-"),"-")</f>
        <v>-</v>
      </c>
      <c r="AB27" s="98" t="str">
        <f>IF(A27&lt;=①基本情報と建物情報の入力!$G$20, IF(①基本情報と建物情報の入力!H49&gt;=3, G27/①基本情報と建物情報の入力!H49, "-"),"-")</f>
        <v>-</v>
      </c>
      <c r="AC27" s="99"/>
      <c r="AD27" s="97" t="str">
        <f>IF(A27&lt;=①基本情報と建物情報の入力!$G$20, IF(①基本情報と建物情報の入力!H49&gt;=1,J27/①基本情報と建物情報の入力!H49,"-"), "-")</f>
        <v>-</v>
      </c>
      <c r="AE27" s="96" t="str">
        <f>IF(A27&lt;=①基本情報と建物情報の入力!$G$20, IF(①基本情報と建物情報の入力!H49&gt;=2,J27/①基本情報と建物情報の入力!H49,"-"), "-")</f>
        <v>-</v>
      </c>
      <c r="AF27" s="98" t="str">
        <f>IF(A27&lt;=①基本情報と建物情報の入力!$G$20, IF(①基本情報と建物情報の入力!H49&gt;=3,J27/①基本情報と建物情報の入力!H49,"-"), "-")</f>
        <v>-</v>
      </c>
      <c r="AG27" s="97" t="str">
        <f>IF(A27&lt;=①基本情報と建物情報の入力!$G$20,IF(①基本情報と建物情報の入力!H49&gt;=1,K27,"-"), "-")</f>
        <v>-</v>
      </c>
      <c r="AH27" s="96" t="str">
        <f>IF(A27&lt;=①基本情報と建物情報の入力!$G$20,IF(①基本情報と建物情報の入力!H49&gt;=2,0,"-"), "-")</f>
        <v>-</v>
      </c>
      <c r="AI27" s="98" t="str">
        <f>IF(A27&lt;=①基本情報と建物情報の入力!$G$20,IF(①基本情報と建物情報の入力!H49&gt;=3,0,"-"), "-")</f>
        <v>-</v>
      </c>
      <c r="AJ27" s="96" t="str">
        <f>IF(A27&lt;=①基本情報と建物情報の入力!$G$20, IF(①基本情報と建物情報の入力!H49&gt;=1,L27/①基本情報と建物情報の入力!H49,"-"), "-")</f>
        <v>-</v>
      </c>
      <c r="AK27" s="96" t="str">
        <f>IF(A27&lt;=①基本情報と建物情報の入力!$G$20, IF(①基本情報と建物情報の入力!H49&gt;=2,L27/①基本情報と建物情報の入力!H49,"-"), "-")</f>
        <v>-</v>
      </c>
      <c r="AL27" s="96" t="str">
        <f>IF(A27&lt;=①基本情報と建物情報の入力!$G$20, IF(①基本情報と建物情報の入力!H49&gt;=3,L27/①基本情報と建物情報の入力!H49,"-"), "-")</f>
        <v>-</v>
      </c>
      <c r="AM27" s="97" t="str">
        <f>IF(A27&lt;=①基本情報と建物情報の入力!$G$20,IF(①基本情報と建物情報の入力!H49&gt;=1,IF(①基本情報と建物情報の入力!H49=1, M27,0), "-"),"-")</f>
        <v>-</v>
      </c>
      <c r="AN27" s="96" t="str">
        <f>IF(A27&lt;=①基本情報と建物情報の入力!$G$20, IF(①基本情報と建物情報の入力!H49&gt;=2, M27, "-"), "-")</f>
        <v>-</v>
      </c>
      <c r="AO27" s="98" t="str">
        <f>IF(A27&lt;=①基本情報と建物情報の入力!$G$20,IF(①基本情報と建物情報の入力!H49&gt;=3, 0, "-"),"-")</f>
        <v>-</v>
      </c>
      <c r="AP27" s="97" t="str">
        <f>IF(A27&lt;=①基本情報と建物情報の入力!$G$20,IF(①基本情報と建物情報の入力!H49&gt;=1,0,"-"), "-")</f>
        <v>-</v>
      </c>
      <c r="AQ27" s="96" t="str">
        <f>IF(A27&lt;=①基本情報と建物情報の入力!$G$20,IF(①基本情報と建物情報の入力!H49&gt;=2,0,"-"), "-")</f>
        <v>-</v>
      </c>
      <c r="AR27" s="98" t="str">
        <f>IF(A27&lt;=①基本情報と建物情報の入力!$G$20,IF(①基本情報と建物情報の入力!H49&gt;=3,0,"-"), "-")</f>
        <v>-</v>
      </c>
      <c r="AS27" s="97" t="str">
        <f>IF(A27&lt;=①基本情報と建物情報の入力!$G$20,IF(①基本情報と建物情報の入力!H49&gt;=1,0,"-"), "-")</f>
        <v>-</v>
      </c>
      <c r="AT27" s="96" t="str">
        <f>IF(A27&lt;=①基本情報と建物情報の入力!$G$20,IF(①基本情報と建物情報の入力!H49&gt;=2,0,"-"), "-")</f>
        <v>-</v>
      </c>
      <c r="AU27" s="98" t="str">
        <f>IF(A27&lt;=①基本情報と建物情報の入力!$G$20,IF(①基本情報と建物情報の入力!H49&gt;=3,0,"-"), "-")</f>
        <v>-</v>
      </c>
      <c r="AV27" s="97" t="str">
        <f>IF(A27&lt;=①基本情報と建物情報の入力!$G$20,IF(①基本情報と建物情報の入力!H49&gt;=1,1.6,"-"), "-")</f>
        <v>-</v>
      </c>
      <c r="AW27" s="96" t="str">
        <f>IF(A27&lt;=①基本情報と建物情報の入力!$G$20,IF(①基本情報と建物情報の入力!H49&gt;=2,1.6,"-"), "-")</f>
        <v>-</v>
      </c>
      <c r="AX27" s="98" t="str">
        <f>IF(A27&lt;=①基本情報と建物情報の入力!$G$20,IF(①基本情報と建物情報の入力!H49&gt;=3,1.6,"-"), "-")</f>
        <v>-</v>
      </c>
      <c r="AY27" s="96" t="str">
        <f>IF(A27&lt;=①基本情報と建物情報の入力!$G$20,IF(①基本情報と建物情報の入力!H49&gt;=1,0,"-"), "-")</f>
        <v>-</v>
      </c>
      <c r="AZ27" s="96" t="str">
        <f>IF(A27&lt;=①基本情報と建物情報の入力!$G$20,IF(①基本情報と建物情報の入力!H49&gt;=2,0,"-"), "-")</f>
        <v>-</v>
      </c>
      <c r="BA27" s="96" t="str">
        <f>IF(A27&lt;=①基本情報と建物情報の入力!$G$20,IF(①基本情報と建物情報の入力!H49&gt;=3,0,"-"), "-")</f>
        <v>-</v>
      </c>
      <c r="BB27" s="97" t="str">
        <f>IF(A27&lt;=①基本情報と建物情報の入力!$G$20, IF(①基本情報と建物情報の入力!H49&gt;=1,(D27*C27-J27)/①基本情報と建物情報の入力!H49, "-"), "-")</f>
        <v>-</v>
      </c>
      <c r="BC27" s="96" t="str">
        <f>IF(A27&lt;=①基本情報と建物情報の入力!$G$20, IF(①基本情報と建物情報の入力!H49&gt;=2,(D27*C27-J27)/①基本情報と建物情報の入力!H49, "-"), "-")</f>
        <v>-</v>
      </c>
      <c r="BD27" s="98" t="str">
        <f>IF(A27&lt;=①基本情報と建物情報の入力!$G$20, IF(①基本情報と建物情報の入力!H49&gt;=3,(D27*C27-J27)/①基本情報と建物情報の入力!H49, "-"), "-")</f>
        <v>-</v>
      </c>
      <c r="BE27" s="96" t="str">
        <f>IF(A27&lt;=①基本情報と建物情報の入力!$G$20, IF(①基本情報と建物情報の入力!H49&gt;=1,E27*C27-K27, "-"), "-")</f>
        <v>-</v>
      </c>
      <c r="BF27" s="96" t="str">
        <f>IF(A27&lt;=①基本情報と建物情報の入力!$G$20, IF(①基本情報と建物情報の入力!H49&gt;=2,0, "-"), "-")</f>
        <v>-</v>
      </c>
      <c r="BG27" s="96" t="str">
        <f>IF(A27&lt;=①基本情報と建物情報の入力!$G$20, IF(①基本情報と建物情報の入力!H49&gt;=3,0, "-"), "-")</f>
        <v>-</v>
      </c>
      <c r="BH27" s="97" t="str">
        <f>IF(A27&lt;=①基本情報と建物情報の入力!$G$20, IF(①基本情報と建物情報の入力!H49&gt;=1,(D27*C27-L27)/①基本情報と建物情報の入力!H49-AV27, "-"), "-")</f>
        <v>-</v>
      </c>
      <c r="BI27" s="96" t="str">
        <f>IF(A27&lt;=①基本情報と建物情報の入力!$G$20, IF(①基本情報と建物情報の入力!H49&gt;=2,(D27*C27-L27)/①基本情報と建物情報の入力!H49-AV27, "-"), "-")</f>
        <v>-</v>
      </c>
      <c r="BJ27" s="98" t="str">
        <f>IF(A27&lt;=①基本情報と建物情報の入力!$G$20, IF(①基本情報と建物情報の入力!H49&gt;=3,(D27*C27-L27)/①基本情報と建物情報の入力!H49-AV27, "-"), "-")</f>
        <v>-</v>
      </c>
      <c r="BK27" s="97" t="str">
        <f>IF(A27&lt;=①基本情報と建物情報の入力!$G$20, IF(①基本情報と建物情報の入力!H49&gt;=1,IF(①基本情報と建物情報の入力!H49=1, E27*C27-K27, 0), "-"), "-")</f>
        <v>-</v>
      </c>
      <c r="BL27" s="96" t="str">
        <f>IF(A27&lt;=①基本情報と建物情報の入力!$G$20, IF(①基本情報と建物情報の入力!H49&gt;=2,E27*C27-M27, "-"), "-")</f>
        <v>-</v>
      </c>
      <c r="BM27" s="98" t="str">
        <f>IF(A27&lt;=①基本情報と建物情報の入力!$G$20, IF(①基本情報と建物情報の入力!H49&gt;=3,0, "-"), "-")</f>
        <v>-</v>
      </c>
      <c r="BN27" s="96" t="str">
        <f>IF(A27&lt;=①基本情報と建物情報の入力!$G$20, IF(①基本情報と建物情報の入力!H49&gt;=1, 0, "-"), "-")</f>
        <v>-</v>
      </c>
      <c r="BO27" s="96" t="str">
        <f>IF(A27&lt;=①基本情報と建物情報の入力!$G$20, IF(①基本情報と建物情報の入力!H49&gt;=2, 0, "-"), "-")</f>
        <v>-</v>
      </c>
      <c r="BP27" s="98" t="str">
        <f>IF(A27&lt;=①基本情報と建物情報の入力!$G$20, IF(①基本情報と建物情報の入力!H49&gt;=3, 0, "-"), "-")</f>
        <v>-</v>
      </c>
      <c r="BQ27" s="96" t="str">
        <f>IF(A27&lt;=①基本情報と建物情報の入力!$G$20, IF(①基本情報と建物情報の入力!H49&gt;=1, 0, "-"), "-")</f>
        <v>-</v>
      </c>
      <c r="BR27" s="96" t="str">
        <f>IF(A27&lt;=①基本情報と建物情報の入力!$G$20, IF(①基本情報と建物情報の入力!H49&gt;=2, E27*C27, "-"), "-")</f>
        <v>-</v>
      </c>
      <c r="BS27" s="98" t="str">
        <f>IF(A27&lt;=①基本情報と建物情報の入力!$G$20, IF(①基本情報と建物情報の入力!H49&gt;=3, E27*C27, "-"), "-")</f>
        <v>-</v>
      </c>
      <c r="BT27" s="96" t="str">
        <f>IF(A27&lt;=①基本情報と建物情報の入力!$G$20, IF(①基本情報と建物情報の入力!H49&gt;=1, 0, "-"), "-")</f>
        <v>-</v>
      </c>
      <c r="BU27" s="96" t="str">
        <f>IF(A27&lt;=①基本情報と建物情報の入力!$G$20, IF(①基本情報と建物情報の入力!H49&gt;=2, 0, "-"), "-")</f>
        <v>-</v>
      </c>
      <c r="BV27" s="98" t="str">
        <f>IF(A27&lt;=①基本情報と建物情報の入力!$G$20, IF(①基本情報と建物情報の入力!H49&gt;=3, 0, "-"), "-")</f>
        <v>-</v>
      </c>
      <c r="BW27" s="97" t="str">
        <f>IF(A27&lt;=①基本情報と建物情報の入力!$G$20, IF(①基本情報と建物情報の入力!H49&gt;=1, IF(①基本情報と建物情報の入力!H49=1, 0, E27*C27), "-"), "-")</f>
        <v>-</v>
      </c>
      <c r="BX27" s="96" t="str">
        <f>IF(A27&lt;=①基本情報と建物情報の入力!$G$20, IF(①基本情報と建物情報の入力!H49&gt;=2, 0, "-"), "-")</f>
        <v>-</v>
      </c>
      <c r="BY27" s="98" t="str">
        <f>IF(A27&lt;=①基本情報と建物情報の入力!$G$20, IF(①基本情報と建物情報の入力!H49&gt;=3, E27*C27, "-"), "-")</f>
        <v>-</v>
      </c>
      <c r="BZ27" s="96" t="str">
        <f>IF(A27&lt;=①基本情報と建物情報の入力!$G$20, IF(①基本情報と建物情報の入力!H49&gt;=1,  H27/①基本情報と建物情報の入力!H49, "-"), "-")</f>
        <v>-</v>
      </c>
      <c r="CA27" s="96" t="str">
        <f>IF(A27&lt;=①基本情報と建物情報の入力!$G$20, IF(①基本情報と建物情報の入力!H49&gt;=2,  H27/①基本情報と建物情報の入力!H49, "-"), "-")</f>
        <v>-</v>
      </c>
      <c r="CB27" s="96" t="str">
        <f>IF(A27&lt;=①基本情報と建物情報の入力!$G$20, IF(①基本情報と建物情報の入力!H49&gt;=3,  H27/①基本情報と建物情報の入力!H49, "-"), "-")</f>
        <v>-</v>
      </c>
      <c r="CC27" s="97" t="str">
        <f>IF(A27&lt;=①基本情報と建物情報の入力!$G$20, IF(①基本情報と建物情報の入力!H49&gt;=1, I27/①基本情報と建物情報の入力!H49, "-"), "-")</f>
        <v>-</v>
      </c>
      <c r="CD27" s="96" t="str">
        <f>IF(A27&lt;=①基本情報と建物情報の入力!$G$20, IF(①基本情報と建物情報の入力!H49&gt;=2, I27/①基本情報と建物情報の入力!H49, "-"), "-")</f>
        <v>-</v>
      </c>
      <c r="CE27" s="98" t="str">
        <f>IF(A27&lt;=①基本情報と建物情報の入力!$G$20, IF(①基本情報と建物情報の入力!H49&gt;=3, I27/①基本情報と建物情報の入力!H49, "-"), "-")</f>
        <v>-</v>
      </c>
      <c r="CF27" s="96" t="str">
        <f>IF(A27&lt;=①基本情報と建物情報の入力!$G$20, IF(①基本情報と建物情報の入力!H49&gt;=1, IF(A27=①基本情報と建物情報の入力!$G$20, 0,(①基本情報と建物情報の入力!C49-F27)/①基本情報と建物情報の入力!H49), "-"), "-")</f>
        <v>-</v>
      </c>
      <c r="CG27" s="96" t="str">
        <f>IF(A27&lt;=①基本情報と建物情報の入力!$G$20, IF(①基本情報と建物情報の入力!H49&gt;=2, IF(A27=①基本情報と建物情報の入力!$G$20, 0,(①基本情報と建物情報の入力!C49-F27)/①基本情報と建物情報の入力!H49), "-"), "-")</f>
        <v>-</v>
      </c>
      <c r="CH27" s="96" t="str">
        <f>IF(A27&lt;=①基本情報と建物情報の入力!$G$20, IF(①基本情報と建物情報の入力!H49&gt;=3, IF(A27=①基本情報と建物情報の入力!$G$20, 0,(①基本情報と建物情報の入力!C49-F27)/①基本情報と建物情報の入力!H49), "-"), "-")</f>
        <v>-</v>
      </c>
      <c r="CI27" s="99"/>
      <c r="CJ27" s="97" t="str">
        <f>IF(A27&lt;=①基本情報と建物情報の入力!$G$20, IF(①基本情報と建物情報の入力!H49&gt;=1, IF(F27=0, 0, D27/①基本情報と建物情報の入力!H49), "-"), "-")</f>
        <v>-</v>
      </c>
      <c r="CK27" s="96" t="str">
        <f>IF(A27&lt;=①基本情報と建物情報の入力!$G$20, IF(①基本情報と建物情報の入力!H49&gt;=2, IF(F27=0, 0, D27/①基本情報と建物情報の入力!H49), "-"), "-")</f>
        <v>-</v>
      </c>
      <c r="CL27" s="98" t="str">
        <f>IF(A27&lt;=①基本情報と建物情報の入力!$G$20, IF(①基本情報と建物情報の入力!H49&gt;=3, IF(F27=0, 0, D27/①基本情報と建物情報の入力!H49), "-"), "-")</f>
        <v>-</v>
      </c>
      <c r="CM27" s="97" t="str">
        <f>IF(A27&lt;=①基本情報と建物情報の入力!$G$20, IF(①基本情報と建物情報の入力!H49&gt;=1, F27/D27, "-"), "-")</f>
        <v>-</v>
      </c>
      <c r="CN27" s="96" t="str">
        <f>IF(A27&lt;=①基本情報と建物情報の入力!$G$20, IF(①基本情報と建物情報の入力!H49&gt;=2, 0, "-"), "-")</f>
        <v>-</v>
      </c>
      <c r="CO27" s="98" t="str">
        <f>IF(A27&lt;=①基本情報と建物情報の入力!$G$20, IF(①基本情報と建物情報の入力!H49&gt;=3, 0, "-"), "-")</f>
        <v>-</v>
      </c>
      <c r="CP27" s="97" t="str">
        <f>IF(A27&lt;=①基本情報と建物情報の入力!$G$20, IF(①基本情報と建物情報の入力!H49&gt;=1, IF(A27=①基本情報と建物情報の入力!$G$20, D27/①基本情報と建物情報の入力!H49, 0), "-"), "-")</f>
        <v>-</v>
      </c>
      <c r="CQ27" s="96" t="str">
        <f>IF(A27&lt;=①基本情報と建物情報の入力!$G$20, IF(①基本情報と建物情報の入力!H49&gt;=2, IF(A27=①基本情報と建物情報の入力!$G$20, D27/①基本情報と建物情報の入力!H49, 0), "-"), "-")</f>
        <v>-</v>
      </c>
      <c r="CR27" s="98" t="str">
        <f>IF(A27&lt;=①基本情報と建物情報の入力!$G$20, IF(①基本情報と建物情報の入力!H49&gt;=3, IF(A27=①基本情報と建物情報の入力!$G$20, D27/①基本情報と建物情報の入力!H49, 0), "-"), "-")</f>
        <v>-</v>
      </c>
      <c r="CS27" s="97" t="str">
        <f>IF(A27&lt;=①基本情報と建物情報の入力!$G$20, IF(①基本情報と建物情報の入力!H49&gt;=1, IF(①基本情報と建物情報の入力!H49=1, F27/D27, 0), "-"), "-")</f>
        <v>-</v>
      </c>
      <c r="CT27" s="96" t="str">
        <f>IF(A27&lt;=①基本情報と建物情報の入力!$G$20, IF(①基本情報と建物情報の入力!H49&gt;=2, F27/D27, "-"), "-")</f>
        <v>-</v>
      </c>
      <c r="CU27" s="98" t="str">
        <f>IF(A27&lt;=①基本情報と建物情報の入力!$G$20, IF(①基本情報と建物情報の入力!H49&gt;=3, 0, "-"), "-")</f>
        <v>-</v>
      </c>
      <c r="CV27" s="96" t="str">
        <f>IF(A27&lt;=①基本情報と建物情報の入力!$G$20, IF(①基本情報と建物情報の入力!H49&gt;=1, IF(OR(F27=0,A27=①基本情報と建物情報の入力!$G$20), 0, D27/①基本情報と建物情報の入力!H49), "-"), "-")</f>
        <v>-</v>
      </c>
      <c r="CW27" s="96" t="str">
        <f>IF(A27&lt;=①基本情報と建物情報の入力!$G$20, IF(①基本情報と建物情報の入力!H49&gt;=2, IF(OR(F27=0,A27=①基本情報と建物情報の入力!$G$20), 0, D27/①基本情報と建物情報の入力!H49), "-"), "-")</f>
        <v>-</v>
      </c>
      <c r="CX27" s="96" t="str">
        <f>IF(A27&lt;=①基本情報と建物情報の入力!$G$20, IF(①基本情報と建物情報の入力!H49&gt;=3, IF(OR(F27=0,A27=①基本情報と建物情報の入力!$G$20), 0, D27/①基本情報と建物情報の入力!H49), "-"), "-")</f>
        <v>-</v>
      </c>
      <c r="CY27" s="97" t="str">
        <f>IF(A27&lt;=①基本情報と建物情報の入力!$G$20, IF(①基本情報と建物情報の入力!H49&gt;=1, IF(OR(F26=0,A27=1), 0, D27/①基本情報と建物情報の入力!H49), "-"), "-")</f>
        <v>-</v>
      </c>
      <c r="CZ27" s="96" t="str">
        <f>IF(A27&lt;=①基本情報と建物情報の入力!$G$20, IF(①基本情報と建物情報の入力!H49&gt;=2, IF(OR(F26=0,A27=1), 0, D27/①基本情報と建物情報の入力!H49), "-"), "-")</f>
        <v>-</v>
      </c>
      <c r="DA27" s="98" t="str">
        <f>IF(A27&lt;=①基本情報と建物情報の入力!$G$20, IF(①基本情報と建物情報の入力!H49&gt;=3, IF(OR(F26=0,A27=1), 0, D27/①基本情報と建物情報の入力!H49), "-"), "-")</f>
        <v>-</v>
      </c>
      <c r="DB27" s="97" t="str">
        <f>IF(A27&lt;=①基本情報と建物情報の入力!$G$20, IF(①基本情報と建物情報の入力!H49&gt;=1, 0, "-"), "-")</f>
        <v>-</v>
      </c>
      <c r="DC27" s="96" t="str">
        <f>IF(A27&lt;=①基本情報と建物情報の入力!$G$20, IF(①基本情報と建物情報の入力!H49&gt;=2, IF(①基本情報と建物情報の入力!H49=1, 0, F27/D27), "-"), "-")</f>
        <v>-</v>
      </c>
      <c r="DD27" s="98" t="str">
        <f>IF(A27&lt;=①基本情報と建物情報の入力!$G$20, IF(①基本情報と建物情報の入力!H49&gt;=3, IF(①基本情報と建物情報の入力!H49=1, 0, F27/D27), "-"), "-")</f>
        <v>-</v>
      </c>
      <c r="DE27" s="96" t="str">
        <f>IF(A27&lt;=①基本情報と建物情報の入力!$G$20, IF(①基本情報と建物情報の入力!H49&gt;=1, IF(①基本情報と建物情報の入力!H49=1, 0, F27/D27), "-"), "-")</f>
        <v>-</v>
      </c>
      <c r="DF27" s="96" t="str">
        <f>IF(A27&lt;=①基本情報と建物情報の入力!$G$20, IF(①基本情報と建物情報の入力!H49&gt;=2, 0, "-"), "-")</f>
        <v>-</v>
      </c>
      <c r="DG27" s="96" t="str">
        <f>IF(A27&lt;=①基本情報と建物情報の入力!$G$20, IF(①基本情報と建物情報の入力!H49&gt;=3, IF(①基本情報と建物情報の入力!H49=1, 0, F27/D27), "-"), "-")</f>
        <v>-</v>
      </c>
      <c r="DH27" s="97" t="str">
        <f>IF(A27&lt;=①基本情報と建物情報の入力!$G$20, IF(①基本情報と建物情報の入力!H49&gt;=1, (F27/D27)*(D27/①基本情報と建物情報の入力!H49/20), "-"), "-")</f>
        <v>-</v>
      </c>
      <c r="DI27" s="96" t="str">
        <f>IF(A27&lt;=①基本情報と建物情報の入力!$G$20, IF(①基本情報と建物情報の入力!H49&gt;=2, (F27/D27)*(D27/①基本情報と建物情報の入力!H49/20), "-"), "-")</f>
        <v>-</v>
      </c>
      <c r="DJ27" s="98" t="str">
        <f>IF(A27&lt;=①基本情報と建物情報の入力!$G$20, IF(①基本情報と建物情報の入力!H49&gt;=3, (F27/D27)*(D27/①基本情報と建物情報の入力!H49/20), "-"), "-")</f>
        <v>-</v>
      </c>
      <c r="DK27" s="97" t="str">
        <f>IF(A27&lt;=①基本情報と建物情報の入力!$G$20, IF(①基本情報と建物情報の入力!H49&gt;=1, (D27/①基本情報と建物情報の入力!H49)*(F27/D27/20), "-"), "-")</f>
        <v>-</v>
      </c>
      <c r="DL27" s="96" t="str">
        <f>IF(A27&lt;=①基本情報と建物情報の入力!$G$20, IF(①基本情報と建物情報の入力!H49&gt;=2, (D27/①基本情報と建物情報の入力!H49)*(F27/D27/20), "-"), "-")</f>
        <v>-</v>
      </c>
      <c r="DM27" s="98" t="str">
        <f>IF(A27&lt;=①基本情報と建物情報の入力!$G$20, IF(①基本情報と建物情報の入力!H49&gt;=3, (D27/①基本情報と建物情報の入力!H49)*(F27/D27/20), "-"), "-")</f>
        <v>-</v>
      </c>
      <c r="DN27" s="97" t="str">
        <f>IF(A27&lt;=①基本情報と建物情報の入力!$G$20, IF(①基本情報と建物情報の入力!H49&gt;=1,  C27, "-"), "-")</f>
        <v>-</v>
      </c>
      <c r="DO27" s="96" t="str">
        <f>IF(A27&lt;=①基本情報と建物情報の入力!$G$20, IF(①基本情報と建物情報の入力!H49&gt;=2, 0, "-"), "-")</f>
        <v>-</v>
      </c>
      <c r="DP27" s="98" t="str">
        <f>IF(A27&lt;=①基本情報と建物情報の入力!$G$20, IF(①基本情報と建物情報の入力!H49&gt;=3, 0, "-"), "-")</f>
        <v>-</v>
      </c>
      <c r="DQ27" s="97" t="str">
        <f>IF(A27&lt;=①基本情報と建物情報の入力!$G$20, IF(①基本情報と建物情報の入力!H49&gt;=1,  C27, "-"), "-")</f>
        <v>-</v>
      </c>
      <c r="DR27" s="96" t="str">
        <f>IF(A27&lt;=①基本情報と建物情報の入力!$G$20, IF(①基本情報と建物情報の入力!H49&gt;=2, 0, "-"), "-")</f>
        <v>-</v>
      </c>
      <c r="DS27" s="98" t="str">
        <f>IF(A27&lt;=①基本情報と建物情報の入力!$G$20, IF(①基本情報と建物情報の入力!H49&gt;=3, 0, "-"), "-")</f>
        <v>-</v>
      </c>
      <c r="DT27" s="97" t="str">
        <f>IF(A27&lt;=①基本情報と建物情報の入力!$G$20, IF(①基本情報と建物情報の入力!H49&gt;=1, IF(①基本情報と建物情報の入力!H49=1, C27, 0), "-"), "-")</f>
        <v>-</v>
      </c>
      <c r="DU27" s="96" t="str">
        <f>IF(A27&lt;=①基本情報と建物情報の入力!$G$20, IF(①基本情報と建物情報の入力!H49&gt;=2, C27, "-"), "-")</f>
        <v>-</v>
      </c>
      <c r="DV27" s="98" t="str">
        <f>IF(A27&lt;=①基本情報と建物情報の入力!$G$20, IF(①基本情報と建物情報の入力!H49&gt;=3, 0, "-"), "-")</f>
        <v>-</v>
      </c>
      <c r="DW27" s="97" t="str">
        <f>IF(A27&lt;=①基本情報と建物情報の入力!$G$20, IF(①基本情報と建物情報の入力!H49&gt;=1, IF(①基本情報と建物情報の入力!H49=1, C27, 0), "-"), "-")</f>
        <v>-</v>
      </c>
      <c r="DX27" s="96" t="str">
        <f>IF(A27&lt;=①基本情報と建物情報の入力!$G$20, IF(①基本情報と建物情報の入力!H49&gt;=2, C27, "-"), "-")</f>
        <v>-</v>
      </c>
      <c r="DY27" s="98" t="str">
        <f>IF(A27&lt;=①基本情報と建物情報の入力!$G$20, IF(①基本情報と建物情報の入力!H49&gt;=3, 0, "-"), "-")</f>
        <v>-</v>
      </c>
      <c r="DZ27" s="97" t="str">
        <f>IF(A27&lt;=①基本情報と建物情報の入力!$G$20, IF(①基本情報と建物情報の入力!H49&gt;=1, 0, "-"), "-")</f>
        <v>-</v>
      </c>
      <c r="EA27" s="96" t="str">
        <f>IF(A27&lt;=①基本情報と建物情報の入力!$G$20, IF(①基本情報と建物情報の入力!H49&gt;=2, IF(①基本情報と建物情報の入力!H49=1, 0, C27), "-"), "-")</f>
        <v>-</v>
      </c>
      <c r="EB27" s="98" t="str">
        <f>IF(A27&lt;=①基本情報と建物情報の入力!$G$20, IF(①基本情報と建物情報の入力!H49&gt;=3, IF(①基本情報と建物情報の入力!H49=1, 0, C27), "-"), "-")</f>
        <v>-</v>
      </c>
      <c r="EC27" s="97" t="str">
        <f>IF(A27&lt;=①基本情報と建物情報の入力!$G$20, IF(①基本情報と建物情報の入力!H49&gt;=1, IF(①基本情報と建物情報の入力!H49=1, 0, C27), "-"), "-")</f>
        <v>-</v>
      </c>
      <c r="ED27" s="96" t="str">
        <f>IF(A27&lt;=①基本情報と建物情報の入力!$G$20, IF(①基本情報と建物情報の入力!H49&gt;=2, 0, "-"), "-")</f>
        <v>-</v>
      </c>
      <c r="EE27" s="98" t="str">
        <f>IF(A27&lt;=①基本情報と建物情報の入力!$G$20, IF(①基本情報と建物情報の入力!H49&gt;=3, IF(①基本情報と建物情報の入力!H49=1, 0, C27), "-"), "-")</f>
        <v>-</v>
      </c>
      <c r="EF27" s="97" t="str">
        <f>IF(A27&lt;=①基本情報と建物情報の入力!$G$20, IF(①基本情報と建物情報の入力!H49&gt;=1, 0, "-"), "-")</f>
        <v>-</v>
      </c>
      <c r="EG27" s="96" t="str">
        <f>IF(A27&lt;=①基本情報と建物情報の入力!$G$20, IF(①基本情報と建物情報の入力!H49&gt;=2, IF(①基本情報と建物情報の入力!H49=1, 0, C27), "-"), "-")</f>
        <v>-</v>
      </c>
      <c r="EH27" s="98" t="str">
        <f>IF(A27&lt;=①基本情報と建物情報の入力!$G$20, IF(①基本情報と建物情報の入力!H49&gt;=3, IF(①基本情報と建物情報の入力!H49=1, 0, C27), "-"), "-")</f>
        <v>-</v>
      </c>
      <c r="EI27" s="96" t="str">
        <f>IF(A27&lt;=①基本情報と建物情報の入力!$G$20, IF(①基本情報と建物情報の入力!H49&gt;=1, IF(①基本情報と建物情報の入力!H49=1, 0, C27), "-"), "-")</f>
        <v>-</v>
      </c>
      <c r="EJ27" s="96" t="str">
        <f>IF(A27&lt;=①基本情報と建物情報の入力!$G$20, IF(①基本情報と建物情報の入力!H49&gt;=2, 0, "-"), "-")</f>
        <v>-</v>
      </c>
      <c r="EK27" s="96" t="str">
        <f>IF(A27&lt;=①基本情報と建物情報の入力!$G$20, IF(①基本情報と建物情報の入力!H49&gt;=3, IF(①基本情報と建物情報の入力!H49=1, 0, C27), "-"), "-")</f>
        <v>-</v>
      </c>
      <c r="EL27" s="97" t="str">
        <f>IF(A27&lt;=①基本情報と建物情報の入力!$G$20, IF(①基本情報と建物情報の入力!H49&gt;=1, C27*D27/①基本情報と建物情報の入力!H49/20, "-"), "-")</f>
        <v>-</v>
      </c>
      <c r="EM27" s="96" t="str">
        <f>IF(A27&lt;=①基本情報と建物情報の入力!$G$20, IF(①基本情報と建物情報の入力!H49&gt;=2, C27*D27/①基本情報と建物情報の入力!H49/20, "-"), "-")</f>
        <v>-</v>
      </c>
      <c r="EN27" s="98" t="str">
        <f>IF(A27&lt;=①基本情報と建物情報の入力!$G$20, IF(①基本情報と建物情報の入力!H49&gt;=3, C27*D27/①基本情報と建物情報の入力!H49/20, "-"), "-")</f>
        <v>-</v>
      </c>
      <c r="EO27" s="97" t="str">
        <f>IF(A27&lt;=①基本情報と建物情報の入力!$G$20, IF(①基本情報と建物情報の入力!H49&gt;=1, C27*E27/20, "-"), "-")</f>
        <v>-</v>
      </c>
      <c r="EP27" s="96" t="str">
        <f>IF(A27&lt;=①基本情報と建物情報の入力!$G$20, IF(①基本情報と建物情報の入力!H49&gt;=2, 0, "-"), "-")</f>
        <v>-</v>
      </c>
      <c r="EQ27" s="98" t="str">
        <f>IF(A27&lt;=①基本情報と建物情報の入力!$G$20, IF(①基本情報と建物情報の入力!H49&gt;=3, 0, "-"), "-")</f>
        <v>-</v>
      </c>
      <c r="ER27" s="97" t="str">
        <f>IF(A27&lt;=①基本情報と建物情報の入力!$G$20, IF(①基本情報と建物情報の入力!H49&gt;=1, C27*D27/①基本情報と建物情報の入力!H49/20, "-"), "-")</f>
        <v>-</v>
      </c>
      <c r="ES27" s="96" t="str">
        <f>IF(A27&lt;=①基本情報と建物情報の入力!$G$20, IF(①基本情報と建物情報の入力!H49&gt;=2, C27*D27/①基本情報と建物情報の入力!H49/20, "-"), "-")</f>
        <v>-</v>
      </c>
      <c r="ET27" s="98" t="str">
        <f>IF(A27&lt;=①基本情報と建物情報の入力!$G$20, IF(①基本情報と建物情報の入力!H49&gt;=3, C27*D27/①基本情報と建物情報の入力!H49/20, "-"), "-")</f>
        <v>-</v>
      </c>
      <c r="EU27" s="97" t="str">
        <f>IF(A27&lt;=①基本情報と建物情報の入力!$G$20, IF(①基本情報と建物情報の入力!H49&gt;=1, IF(①基本情報と建物情報の入力!H49=1, C27*E27/20, 0), "-"), "-")</f>
        <v>-</v>
      </c>
      <c r="EV27" s="96" t="str">
        <f>IF(A27&lt;=①基本情報と建物情報の入力!$G$20, IF(①基本情報と建物情報の入力!H49&gt;=2, C27*E27/20, "-"), "-")</f>
        <v>-</v>
      </c>
      <c r="EW27" s="98" t="str">
        <f>IF(A27&lt;=①基本情報と建物情報の入力!$G$20, IF(①基本情報と建物情報の入力!H49&gt;=3, 0, "-"), "-")</f>
        <v>-</v>
      </c>
      <c r="EX27" s="97" t="str">
        <f>IF(A27&lt;=①基本情報と建物情報の入力!$G$20, IF(①基本情報と建物情報の入力!H49&gt;=1, IF(A27=①基本情報と建物情報の入力!$G$20, 0, IF(AND(W27=0, G28=0), D27/①基本情報と建物情報の入力!H49, 0)), "-"), "-")</f>
        <v>-</v>
      </c>
      <c r="EY27" s="96" t="str">
        <f>IF(A27&lt;=①基本情報と建物情報の入力!$G$20, IF(①基本情報と建物情報の入力!H49&gt;=2, IF(A27=①基本情報と建物情報の入力!$G$20, 0, IF(AND(X27=0, G28=0), D27/①基本情報と建物情報の入力!H49, 0)), "-"), "-")</f>
        <v>-</v>
      </c>
      <c r="EZ27" s="98" t="str">
        <f>IF(A27&lt;=①基本情報と建物情報の入力!$G$20, IF(①基本情報と建物情報の入力!H49&gt;=3, IF(A27=①基本情報と建物情報の入力!$G$20, 0, IF(AND(Y27=0, G28=0), D27/①基本情報と建物情報の入力!H49, 0)), "-"), "-")</f>
        <v>-</v>
      </c>
      <c r="FA27" s="97" t="str">
        <f>IF(A27&lt;=①基本情報と建物情報の入力!$G$20, IF(①基本情報と建物情報の入力!H49&gt;=1, IF(A27=1, 0, IF(AND(F26=0, Z27=0), D27/①基本情報と建物情報の入力!H49, 0)), "-"), "-")</f>
        <v>-</v>
      </c>
      <c r="FB27" s="96" t="str">
        <f>IF(A27&lt;=①基本情報と建物情報の入力!$G$20, IF(①基本情報と建物情報の入力!H49&gt;=2, IF(A27=1, 0, IF(AND(F26=0, AA27=0), D27/①基本情報と建物情報の入力!H49, 0)), "-"), "-")</f>
        <v>-</v>
      </c>
      <c r="FC27" s="98" t="str">
        <f>IF(A27&lt;=①基本情報と建物情報の入力!$G$20, IF(①基本情報と建物情報の入力!H49&gt;=3, IF(A27=1, 0, IF(AND(F26=0, AB27=0), D27/①基本情報と建物情報の入力!H49, 0)), "-"), "-")</f>
        <v>-</v>
      </c>
      <c r="FD27" s="97" t="str">
        <f>IF(A27&lt;=①基本情報と建物情報の入力!$G$20, IF(①基本情報と建物情報の入力!H49&gt;=1, IF(A27=①基本情報と建物情報の入力!$G$20, 0, E27-F27/D27), "-"), "-")</f>
        <v>-</v>
      </c>
      <c r="FE27" s="96" t="str">
        <f>IF(A27&lt;=①基本情報と建物情報の入力!$G$20, IF(①基本情報と建物情報の入力!H49&gt;=2, 0, "-"), "-")</f>
        <v>-</v>
      </c>
      <c r="FF27" s="98" t="str">
        <f>IF(A27&lt;=①基本情報と建物情報の入力!$G$20, IF(①基本情報と建物情報の入力!H49&gt;=3, 0, "-"), "-")</f>
        <v>-</v>
      </c>
      <c r="FG27" s="97" t="str">
        <f>IF(A27&lt;=①基本情報と建物情報の入力!$G$20, IF(①基本情報と建物情報の入力!H49&gt;=1, IF(A27=1, 0, E27-G27/D27), "-"), "-")</f>
        <v>-</v>
      </c>
      <c r="FH27" s="96" t="str">
        <f>IF(A27&lt;=①基本情報と建物情報の入力!$G$20, IF(①基本情報と建物情報の入力!H49&gt;=2, 0, "-"), "-")</f>
        <v>-</v>
      </c>
      <c r="FI27" s="98" t="str">
        <f>IF(A27&lt;=①基本情報と建物情報の入力!$G$20, IF(①基本情報と建物情報の入力!H49&gt;=3, 0, "-"), "-")</f>
        <v>-</v>
      </c>
      <c r="FJ27" s="97" t="str">
        <f>IF(A27&lt;=①基本情報と建物情報の入力!$G$20, IF(①基本情報と建物情報の入力!H49&gt;=1, IF(A27=①基本情報と建物情報の入力!$G$20, 0, D27/①基本情報と建物情報の入力!H49), "-"), "-")</f>
        <v>-</v>
      </c>
      <c r="FK27" s="96" t="str">
        <f>IF(A27&lt;=①基本情報と建物情報の入力!$G$20, IF(①基本情報と建物情報の入力!H49&gt;=2, IF(A27=①基本情報と建物情報の入力!$G$20, 0, D27/①基本情報と建物情報の入力!H49), "-"), "-")</f>
        <v>-</v>
      </c>
      <c r="FL27" s="98" t="str">
        <f>IF(A27&lt;=①基本情報と建物情報の入力!$G$20, IF(①基本情報と建物情報の入力!H49&gt;=3, IF(A27=①基本情報と建物情報の入力!$G$20, 0, D27/①基本情報と建物情報の入力!H49), "-"), "-")</f>
        <v>-</v>
      </c>
      <c r="FM27" s="97" t="str">
        <f>IF(A27&lt;=①基本情報と建物情報の入力!$G$20, IF(①基本情報と建物情報の入力!H49&gt;=1, IF(A27=1, 0, D27/①基本情報と建物情報の入力!H49), "-"), "-")</f>
        <v>-</v>
      </c>
      <c r="FN27" s="96" t="str">
        <f>IF(A27&lt;=①基本情報と建物情報の入力!$G$20, IF(①基本情報と建物情報の入力!H49&gt;=2, IF(A27=1, 0, D27/①基本情報と建物情報の入力!H49), "-"), "-")</f>
        <v>-</v>
      </c>
      <c r="FO27" s="98" t="str">
        <f>IF(A27&lt;=①基本情報と建物情報の入力!$G$20, IF(①基本情報と建物情報の入力!H49&gt;=3, IF(A27=1, 0, D27/①基本情報と建物情報の入力!H49), "-"), "-")</f>
        <v>-</v>
      </c>
      <c r="FP27" s="97" t="str">
        <f>IF(A27&lt;=①基本情報と建物情報の入力!$G$20, IF(①基本情報と建物情報の入力!H49&gt;=1, IF(A27=①基本情報と建物情報の入力!$G$20, 0, IF(①基本情報と建物情報の入力!H49=1, E27-F27/D27, 0)), "-"), "-")</f>
        <v>-</v>
      </c>
      <c r="FQ27" s="96" t="str">
        <f>IF(A27&lt;=①基本情報と建物情報の入力!$G$20, IF(①基本情報と建物情報の入力!H49&gt;=2, IF(A27=①基本情報と建物情報の入力!$G$20, 0, E27-F27/D27), "-"), "-")</f>
        <v>-</v>
      </c>
      <c r="FR27" s="98" t="str">
        <f>IF(A27&lt;=①基本情報と建物情報の入力!$G$20, IF(①基本情報と建物情報の入力!H49&gt;=3, 0, "-"), "-")</f>
        <v>-</v>
      </c>
      <c r="FS27" s="97" t="str">
        <f>IF(A27&lt;=①基本情報と建物情報の入力!$G$20, IF(①基本情報と建物情報の入力!H49&gt;=1, IF(A27=1, 0, IF(①基本情報と建物情報の入力!H49=1, E27-G27/D27, 0)), "-"), "-")</f>
        <v>-</v>
      </c>
      <c r="FT27" s="96" t="str">
        <f>IF(A27&lt;=①基本情報と建物情報の入力!$G$20, IF(①基本情報と建物情報の入力!H49&gt;=2, IF(A27=1, 0, E27-G27/D27), "-"), "-")</f>
        <v>-</v>
      </c>
      <c r="FU27" s="98" t="str">
        <f>IF(A27&lt;=①基本情報と建物情報の入力!$G$20, IF(①基本情報と建物情報の入力!H49&gt;=3, 0, "-"), "-")</f>
        <v>-</v>
      </c>
      <c r="FV27" s="97" t="str">
        <f>IF(A27&lt;=①基本情報と建物情報の入力!$G$20, IF(①基本情報と建物情報の入力!H49&gt;=1, IF(A27=1, D27/①基本情報と建物情報の入力!H49, 0), "-"), "-")</f>
        <v>-</v>
      </c>
      <c r="FW27" s="96" t="str">
        <f>IF(A27&lt;=①基本情報と建物情報の入力!$G$20, IF(①基本情報と建物情報の入力!H49&gt;=2, IF(A27=1, D27/①基本情報と建物情報の入力!H49, 0), "-"), "-")</f>
        <v>-</v>
      </c>
      <c r="FX27" s="98" t="str">
        <f>IF(A27&lt;=①基本情報と建物情報の入力!$G$20, IF(①基本情報と建物情報の入力!H49&gt;=3, IF(A27=1, D27/①基本情報と建物情報の入力!H49, 0), "-"), "-")</f>
        <v>-</v>
      </c>
      <c r="FY27" s="97" t="str">
        <f>IF(A27&lt;=①基本情報と建物情報の入力!$G$20, IF(①基本情報と建物情報の入力!H49&gt;=1, IF(A27=1, E27, 0), "-"), "-")</f>
        <v>-</v>
      </c>
      <c r="FZ27" s="96" t="str">
        <f>IF(A27&lt;=①基本情報と建物情報の入力!$G$20, IF(①基本情報と建物情報の入力!H49&gt;=2, 0, "-"), "-")</f>
        <v>-</v>
      </c>
      <c r="GA27" s="98" t="str">
        <f>IF(A27&lt;=①基本情報と建物情報の入力!$G$20, IF(①基本情報と建物情報の入力!H49&gt;=3, 0, "-"), "-")</f>
        <v>-</v>
      </c>
      <c r="GB27" s="97" t="str">
        <f>IF(A27&lt;=①基本情報と建物情報の入力!$G$20, IF(①基本情報と建物情報の入力!H49&gt;=1, IF(A27=1, D27/①基本情報と建物情報の入力!H49, 0), "-"), "-")</f>
        <v>-</v>
      </c>
      <c r="GC27" s="96" t="str">
        <f>IF(A27&lt;=①基本情報と建物情報の入力!$G$20, IF(①基本情報と建物情報の入力!H49&gt;=2, IF(A27=1, D27/①基本情報と建物情報の入力!H49, 0), "-"), "-")</f>
        <v>-</v>
      </c>
      <c r="GD27" s="98" t="str">
        <f>IF(A27&lt;=①基本情報と建物情報の入力!$G$20, IF(①基本情報と建物情報の入力!H49&gt;=3, IF(A27=1, D27/①基本情報と建物情報の入力!H49, 0), "-"), "-")</f>
        <v>-</v>
      </c>
      <c r="GE27" s="97" t="str">
        <f>IF(A27&lt;=①基本情報と建物情報の入力!$G$20, IF(①基本情報と建物情報の入力!H49&gt;=1, IF(A27=1, IF(①基本情報と建物情報の入力!H49=1, E27, 0), 0), "-"), "-")</f>
        <v>-</v>
      </c>
      <c r="GF27" s="96" t="str">
        <f>IF(A27&lt;=①基本情報と建物情報の入力!$G$20, IF(①基本情報と建物情報の入力!H49&gt;=2, IF(A27=1, E27, 0), "-"), "-")</f>
        <v>-</v>
      </c>
      <c r="GG27" s="98" t="str">
        <f>IF(A27&lt;=①基本情報と建物情報の入力!$G$20, IF(①基本情報と建物情報の入力!H49&gt;=3, 0, "-"), "-")</f>
        <v>-</v>
      </c>
      <c r="GH27" s="97" t="str">
        <f>IF(A27&lt;=①基本情報と建物情報の入力!$G$20, IF(①基本情報と建物情報の入力!H49&gt;=1, IF(G27=0, 0, D27/①基本情報と建物情報の入力!H49), "-"), "-")</f>
        <v>-</v>
      </c>
      <c r="GI27" s="96" t="str">
        <f>IF(A27&lt;=①基本情報と建物情報の入力!$G$20, IF(①基本情報と建物情報の入力!H49&gt;=2, IF(G27=0, 0, D27/①基本情報と建物情報の入力!H49), "-"), "-")</f>
        <v>-</v>
      </c>
      <c r="GJ27" s="98" t="str">
        <f>IF(A27&lt;=①基本情報と建物情報の入力!$G$20, IF(①基本情報と建物情報の入力!H49&gt;=3, IF(G27=0, 0, D27/①基本情報と建物情報の入力!H49), "-"), "-")</f>
        <v>-</v>
      </c>
      <c r="GK27" s="97" t="str">
        <f>IF(A27&lt;=①基本情報と建物情報の入力!$G$20, IF(①基本情報と建物情報の入力!H49&gt;=1, G27/D27, "-"), "-")</f>
        <v>-</v>
      </c>
      <c r="GL27" s="96" t="str">
        <f>IF(A27&lt;=①基本情報と建物情報の入力!$G$20, IF(①基本情報と建物情報の入力!H49&gt;=2, 0, "-"), "-")</f>
        <v>-</v>
      </c>
      <c r="GM27" s="98" t="str">
        <f>IF(A27&lt;=①基本情報と建物情報の入力!$G$20, IF(①基本情報と建物情報の入力!H49&gt;=3, 0, "-"), "-")</f>
        <v>-</v>
      </c>
      <c r="GN27" s="96" t="str">
        <f>IF(A27&lt;=①基本情報と建物情報の入力!$G$20, IF(①基本情報と建物情報の入力!H49&gt;=1, 0, "-"), "-")</f>
        <v>-</v>
      </c>
      <c r="GO27" s="96" t="str">
        <f>IF(A27&lt;=①基本情報と建物情報の入力!$G$20, IF(①基本情報と建物情報の入力!H49&gt;=2, 0, "-"), "-")</f>
        <v>-</v>
      </c>
      <c r="GP27" s="96" t="str">
        <f>IF(A27&lt;=①基本情報と建物情報の入力!$G$20, IF(①基本情報と建物情報の入力!H49&gt;=3, 0, "-"), "-")</f>
        <v>-</v>
      </c>
      <c r="GQ27" s="97" t="str">
        <f>IF(A27&lt;=①基本情報と建物情報の入力!$G$20, IF(①基本情報と建物情報の入力!H49&gt;=1, IF(①基本情報と建物情報の入力!H49=1, G27/D27, 0), "-"), "-")</f>
        <v>-</v>
      </c>
      <c r="GR27" s="96" t="str">
        <f>IF(A27&lt;=①基本情報と建物情報の入力!$G$20, IF(①基本情報と建物情報の入力!H49&gt;=2, G27/D27, "-"), "-")</f>
        <v>-</v>
      </c>
      <c r="GS27" s="98" t="str">
        <f>IF(A27&lt;=①基本情報と建物情報の入力!$G$20, IF(①基本情報と建物情報の入力!H49&gt;=3, 0, "-"), "-")</f>
        <v>-</v>
      </c>
      <c r="GT27" s="97" t="str">
        <f>IF(A27&lt;=①基本情報と建物情報の入力!$G$20, IF(①基本情報と建物情報の入力!H49&gt;=1, IF(OR(G28=0,A27=①基本情報と建物情報の入力!$G$20), 0, D27/①基本情報と建物情報の入力!H49), "-"), "-")</f>
        <v>-</v>
      </c>
      <c r="GU27" s="96" t="str">
        <f>IF(A27&lt;=①基本情報と建物情報の入力!$G$20, IF(①基本情報と建物情報の入力!H49&gt;=2, IF(OR(G28=0,A27=①基本情報と建物情報の入力!$G$20), 0, D27/①基本情報と建物情報の入力!H49), "-"), "-")</f>
        <v>-</v>
      </c>
      <c r="GV27" s="98" t="str">
        <f>IF(A27&lt;=①基本情報と建物情報の入力!$G$20, IF(①基本情報と建物情報の入力!H49&gt;=3, IF(OR(G28=0,A27=①基本情報と建物情報の入力!$G$20), 0, D27/①基本情報と建物情報の入力!H49), "-"), "-")</f>
        <v>-</v>
      </c>
      <c r="GW27" s="97" t="str">
        <f>IF(A27&lt;=①基本情報と建物情報の入力!$G$20, IF(①基本情報と建物情報の入力!H49&gt;=1, IF(G27=0, 0, D27/①基本情報と建物情報の入力!H49), "-"), "-")</f>
        <v>-</v>
      </c>
      <c r="GX27" s="96" t="str">
        <f>IF(A27&lt;=①基本情報と建物情報の入力!$G$20, IF(①基本情報と建物情報の入力!H49&gt;=2, IF(G27=0, 0, D27/①基本情報と建物情報の入力!H49), "-"), "-")</f>
        <v>-</v>
      </c>
      <c r="GY27" s="98" t="str">
        <f>IF(A27&lt;=①基本情報と建物情報の入力!$G$20, IF(①基本情報と建物情報の入力!H49&gt;=3, IF(G27=0, 0, D27/①基本情報と建物情報の入力!H49), "-"), "-")</f>
        <v>-</v>
      </c>
      <c r="GZ27" s="97" t="str">
        <f>IF(A27&lt;=①基本情報と建物情報の入力!$G$20, IF(①基本情報と建物情報の入力!H49&gt;=1, 0, "-"), "-")</f>
        <v>-</v>
      </c>
      <c r="HA27" s="96" t="str">
        <f>IF(A27&lt;=①基本情報と建物情報の入力!$G$20, IF(①基本情報と建物情報の入力!H49&gt;=2, IF(OR(①基本情報と建物情報の入力!H49=1,A27&lt;&gt;1), 0, E27), "-"), "-")</f>
        <v>-</v>
      </c>
      <c r="HB27" s="98" t="str">
        <f>IF(A27&lt;=①基本情報と建物情報の入力!$G$20, IF(①基本情報と建物情報の入力!H49&gt;=3, IF(OR(①基本情報と建物情報の入力!H49=1,A27&lt;&gt;1), 0, E27), "-"), "-")</f>
        <v>-</v>
      </c>
      <c r="HC27" s="97" t="str">
        <f>IF(A27&lt;=①基本情報と建物情報の入力!$G$20, IF(①基本情報と建物情報の入力!H49&gt;=1, IF(OR(①基本情報と建物情報の入力!H49=1,A27&lt;&gt;1), 0, E27), "-"), "-")</f>
        <v>-</v>
      </c>
      <c r="HD27" s="96" t="str">
        <f>IF(A27&lt;=①基本情報と建物情報の入力!$G$20, IF(①基本情報と建物情報の入力!H49&gt;=2, 0, "-"), "-")</f>
        <v>-</v>
      </c>
      <c r="HE27" s="98" t="str">
        <f>IF(A27&lt;=①基本情報と建物情報の入力!$G$20, IF(①基本情報と建物情報の入力!H49&gt;=3, IF(OR(①基本情報と建物情報の入力!H49=1,A27&lt;&gt;1), 0, E27), "-"), "-")</f>
        <v>-</v>
      </c>
      <c r="HF27" s="97" t="str">
        <f>IF(A27&lt;=①基本情報と建物情報の入力!$G$20, IF(①基本情報と建物情報の入力!H49&gt;=1, IF(A27=1, E27*(D27/①基本情報と建物情報の入力!H49/20), 0), "-"), "-")</f>
        <v>-</v>
      </c>
      <c r="HG27" s="96" t="str">
        <f>IF(A27&lt;=①基本情報と建物情報の入力!$G$20, IF(①基本情報と建物情報の入力!H49&gt;=2, IF(A27=1, E27*(D27/①基本情報と建物情報の入力!H49/20), 0), "-"), "-")</f>
        <v>-</v>
      </c>
      <c r="HH27" s="98" t="str">
        <f>IF(A27&lt;=①基本情報と建物情報の入力!$G$20, IF(①基本情報と建物情報の入力!H49&gt;=3, IF(A27=1, E27*(D27/①基本情報と建物情報の入力!H49/20), 0), "-"), "-")</f>
        <v>-</v>
      </c>
      <c r="HI27" s="97" t="str">
        <f>IF(A27&lt;=①基本情報と建物情報の入力!$G$20, IF(①基本情報と建物情報の入力!H49&gt;=1, IF(A27=1, D27*(E27/①基本情報と建物情報の入力!H49/20), 0), "-"), "-")</f>
        <v>-</v>
      </c>
      <c r="HJ27" s="96" t="str">
        <f>IF(A27&lt;=①基本情報と建物情報の入力!$G$20, IF(①基本情報と建物情報の入力!H49&gt;=2, IF(A27=1, D27*(E27/①基本情報と建物情報の入力!H49/20), 0), "-"), "-")</f>
        <v>-</v>
      </c>
      <c r="HK27" s="98" t="str">
        <f>IF(A27&lt;=①基本情報と建物情報の入力!$G$20, IF(①基本情報と建物情報の入力!H49&gt;=3, IF(A27=1, D27*(E27/①基本情報と建物情報の入力!H49/20), 0), "-"), "-")</f>
        <v>-</v>
      </c>
      <c r="HL27" s="97" t="str">
        <f>IF(A27&lt;=①基本情報と建物情報の入力!$G$20, IF(①基本情報と建物情報の入力!H49&gt;=1, 0, "-"), "-")</f>
        <v>-</v>
      </c>
      <c r="HM27" s="96" t="str">
        <f>IF(A27&lt;=①基本情報と建物情報の入力!$G$20, IF(①基本情報と建物情報の入力!H49&gt;=2, IF(①基本情報と建物情報の入力!H49=1, 0, G27/D27), "-"), "-")</f>
        <v>-</v>
      </c>
      <c r="HN27" s="98" t="str">
        <f>IF(A27&lt;=①基本情報と建物情報の入力!$G$20, IF(①基本情報と建物情報の入力!H49&gt;=3, IF(①基本情報と建物情報の入力!H49=1, 0, G27/D27), "-"), "-")</f>
        <v>-</v>
      </c>
      <c r="HO27" s="97" t="str">
        <f>IF(A27&lt;=①基本情報と建物情報の入力!$G$20, IF(①基本情報と建物情報の入力!H49&gt;=1, IF(①基本情報と建物情報の入力!H49=1, 0, G27/D27), "-"), "-")</f>
        <v>-</v>
      </c>
      <c r="HP27" s="96" t="str">
        <f>IF(A27&lt;=①基本情報と建物情報の入力!$G$20, IF(①基本情報と建物情報の入力!H49&gt;=2, 0, "-"), "-")</f>
        <v>-</v>
      </c>
      <c r="HQ27" s="98" t="str">
        <f>IF(A27&lt;=①基本情報と建物情報の入力!$G$20, IF(①基本情報と建物情報の入力!H49&gt;=3, IF(①基本情報と建物情報の入力!H49=1, 0, G27/D27), "-"), "-")</f>
        <v>-</v>
      </c>
      <c r="HR27" s="97" t="str">
        <f>IF(A27&lt;=①基本情報と建物情報の入力!$G$20, IF(①基本情報と建物情報の入力!H49&gt;=1, (G27/D27)*(D27/①基本情報と建物情報の入力!H49/20), "-"), "-")</f>
        <v>-</v>
      </c>
      <c r="HS27" s="96" t="str">
        <f>IF(A27&lt;=①基本情報と建物情報の入力!$G$20, IF(①基本情報と建物情報の入力!H49&gt;=2, (G27/D27)*(D27/①基本情報と建物情報の入力!H49/20), "-"), "-")</f>
        <v>-</v>
      </c>
      <c r="HT27" s="98" t="str">
        <f>IF(A27&lt;=①基本情報と建物情報の入力!$G$20, IF(①基本情報と建物情報の入力!H49&gt;=3, (G27/D27)*(D27/①基本情報と建物情報の入力!H49/20), "-"), "-")</f>
        <v>-</v>
      </c>
      <c r="HU27" s="97" t="str">
        <f>IF(A27&lt;=①基本情報と建物情報の入力!$G$20, IF(①基本情報と建物情報の入力!H49&gt;=1, (D27/①基本情報と建物情報の入力!H49)*(G27/D27/20), "-"), "-")</f>
        <v>-</v>
      </c>
      <c r="HV27" s="96" t="str">
        <f>IF(A27&lt;=①基本情報と建物情報の入力!$G$20, IF(①基本情報と建物情報の入力!H49&gt;=2, (D27/①基本情報と建物情報の入力!H49)*(G27/D27/20), "-"), "-")</f>
        <v>-</v>
      </c>
      <c r="HW27" s="98" t="str">
        <f>IF(A27&lt;=①基本情報と建物情報の入力!$G$20, IF(①基本情報と建物情報の入力!H49&gt;=3, (D27/①基本情報と建物情報の入力!H49)*(G27/D27/20), "-"), "-")</f>
        <v>-</v>
      </c>
      <c r="HX27" s="99"/>
      <c r="HY27" s="96" t="str">
        <f>IF($A27&lt;=①基本情報と建物情報の入力!$G$20, IF(①基本情報と建物情報の入力!$H49&gt;=1, SUM(W27,CF27,Z27,BZ27,CC27,AD27,AG27,AJ27,AM27,AP27,AS27,AV27,AY27,BB27,BE27,BH27,BK27,BN27,BQ27,BT27,BW27),"-"),"-")</f>
        <v>-</v>
      </c>
      <c r="HZ27" s="96" t="str">
        <f>IF($A27&lt;=①基本情報と建物情報の入力!$G$20, IF(①基本情報と建物情報の入力!$H49&gt;=2, SUM(X27,CG27,AA27,CA27,CD27,AE27,AH27,AK27,AN27,AQ27,AT27,AW27,AZ27,BC27,BF27,BI27,BL27,BO27,BR27,BU27,BX27),"-"),"-")</f>
        <v>-</v>
      </c>
      <c r="IA27" s="96" t="str">
        <f>IF($A27&lt;=①基本情報と建物情報の入力!$G$20, IF(①基本情報と建物情報の入力!$H49&gt;=3, SUM(Y27,CH27,AB27,CB27,CE27,AF27,AI27,AL27,AO27,AR27,AU27,AX27,BA27,BD27,BG27,BJ27,BM27,BP27,BS27,BV27,BY27),"-"),"-")</f>
        <v>-</v>
      </c>
      <c r="IB27" s="99"/>
      <c r="IC27" s="96" t="str">
        <f>IF($A27&lt;=①基本情報と建物情報の入力!$G$20, ①基本情報と建物情報の入力!H$62, "-")</f>
        <v>-</v>
      </c>
      <c r="ID27" s="96" t="str">
        <f>IF(A27&lt;=①基本情報と建物情報の入力!$G$20, ①基本情報と建物情報の入力!$H$66/(2*(0.09-0.15)*①基本情報と建物情報の入力!$H$66+1),"-")</f>
        <v>-</v>
      </c>
      <c r="IE27" s="96" t="str">
        <f>IF($A27&lt;=①基本情報と建物情報の入力!$G$20, ①基本情報と建物情報の入力!H$64, "-")</f>
        <v>-</v>
      </c>
      <c r="IF27" s="96" t="str">
        <f>IF($A27&lt;=①基本情報と建物情報の入力!$G$20, ①基本情報と建物情報の入力!H$63, "-")</f>
        <v>-</v>
      </c>
      <c r="IG27" s="96" t="str">
        <f>IF($A27&lt;=①基本情報と建物情報の入力!$G$20, ①基本情報と建物情報の入力!H$66, "-")</f>
        <v>-</v>
      </c>
      <c r="IH27" s="96" t="str">
        <f>IF($A27&lt;=①基本情報と建物情報の入力!$G$20, ①基本情報と建物情報の入力!H$61, "-")</f>
        <v>-</v>
      </c>
      <c r="II27" s="96" t="str">
        <f>IF($A27&lt;=①基本情報と建物情報の入力!$G$20, ①基本情報と建物情報の入力!H$65, "-")</f>
        <v>-</v>
      </c>
      <c r="IJ27" s="96" t="str">
        <f>IF($A27&lt;=①基本情報と建物情報の入力!$G$20, ①基本情報と建物情報の入力!H$67, "-")</f>
        <v>-</v>
      </c>
      <c r="IK27" s="98" t="str">
        <f>IF($A27&lt;=①基本情報と建物情報の入力!$G$20, 4.65, "-")</f>
        <v>-</v>
      </c>
      <c r="IL27" s="99"/>
      <c r="IM27" s="97" t="str">
        <f t="array" ref="IM27">IF($A27&lt;=①基本情報と建物情報の入力!$G$20,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7" s="96" t="str">
        <f t="array" ref="IN27">IF($A27&lt;=①基本情報と建物情報の入力!$G$20,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7" s="96" t="str">
        <f t="array" ref="IO27">IF($A27&lt;=①基本情報と建物情報の入力!$G$20,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7" s="96" t="str">
        <f>IF($A27&lt;=①基本情報と建物情報の入力!$G$20,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7" s="96" t="str">
        <f t="array" ref="IQ27">IF($A27&lt;=①基本情報と建物情報の入力!$G$20,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7" s="96" t="str">
        <f t="array" ref="IR27">IF($A27&lt;=①基本情報と建物情報の入力!$G$20,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7" s="96" t="str">
        <f t="array" ref="IS27">IF($A27&lt;=①基本情報と建物情報の入力!$G$20,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7" s="96" t="str">
        <f t="array" ref="IT27">IF($A27&lt;=①基本情報と建物情報の入力!$G$20,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7" s="96" t="str">
        <f t="array" ref="IU27">IF($A27&lt;=①基本情報と建物情報の入力!$G$20,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7" s="96" t="str">
        <f t="array" ref="IV27">IF($A27&lt;=①基本情報と建物情報の入力!$G$20,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7" s="98" t="str">
        <f t="array" ref="IW27">IF($A27&lt;=①基本情報と建物情報の入力!$G$20,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7" s="99"/>
      <c r="IY27" s="97" t="str">
        <f>IF($A27&lt;=①基本情報と建物情報の入力!$G$20, 温度差係数!$A$10, "-")</f>
        <v>-</v>
      </c>
      <c r="IZ27" s="96" t="str">
        <f>IF($A27&lt;=①基本情報と建物情報の入力!$G$20,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7" s="96" t="str">
        <f>IF($A27&lt;=①基本情報と建物情報の入力!$G$20, 温度差係数!$B$10, "-")</f>
        <v>-</v>
      </c>
      <c r="JB27" s="98" t="str">
        <f>IF($A27&lt;=①基本情報と建物情報の入力!$G$20, INDEX(温度差係数!$C$10:$J$10, 0, MATCH(①基本情報と建物情報の入力!$G$13, 温度差係数!$C$9:$J$9, 0)), "-")</f>
        <v>-</v>
      </c>
      <c r="JC27" s="99"/>
      <c r="JD27" s="97" t="str">
        <f>IF($A27&lt;=①基本情報と建物情報の入力!$G$20, IF(①基本情報と建物情報の入力!$H49&gt;=1, W27*$IY27*$IC27,"-"),"-")</f>
        <v>-</v>
      </c>
      <c r="JE27" s="96" t="str">
        <f>IF($A27&lt;=①基本情報と建物情報の入力!$G$20, IF(①基本情報と建物情報の入力!$H49&gt;=2, X27*$IY27*$IC27,"-"),"-")</f>
        <v>-</v>
      </c>
      <c r="JF27" s="98" t="str">
        <f>IF($A27&lt;=①基本情報と建物情報の入力!$G$20, IF(①基本情報と建物情報の入力!$H49&gt;=3, Y27*$IY27*$IC27,"-"),"-")</f>
        <v>-</v>
      </c>
      <c r="JG27" s="97" t="str">
        <f>IF($A27&lt;=①基本情報と建物情報の入力!$G$20, IF(①基本情報と建物情報の入力!$H49&gt;=1, CF27*$JB27*$ID27,"-"),"-")</f>
        <v>-</v>
      </c>
      <c r="JH27" s="96" t="str">
        <f>IF($A27&lt;=①基本情報と建物情報の入力!$G$20, IF(①基本情報と建物情報の入力!$H49&gt;=2, CG27*$JB27*$ID27,"-"),"-")</f>
        <v>-</v>
      </c>
      <c r="JI27" s="98" t="str">
        <f>IF($A27&lt;=①基本情報と建物情報の入力!$G$20, IF(①基本情報と建物情報の入力!$H49&gt;=3, CH27*$JB27*$ID27,"-"),"-")</f>
        <v>-</v>
      </c>
      <c r="JJ27" s="97" t="str">
        <f>IF($A27&lt;=①基本情報と建物情報の入力!$G$20, IF(①基本情報と建物情報の入力!$H49&gt;=1, ((BB27+BE27+BK27)*$IY27+BH27*$IZ27)*$IH27,"-"),"-")</f>
        <v>-</v>
      </c>
      <c r="JK27" s="96" t="str">
        <f>IF($A27&lt;=①基本情報と建物情報の入力!$G$20, IF(①基本情報と建物情報の入力!$H49&gt;=2, ((BC27+BF27+BL27)*$IY27+BI27*$IZ27)*$IH27,"-"),"-")</f>
        <v>-</v>
      </c>
      <c r="JL27" s="98" t="str">
        <f>IF($A27&lt;=①基本情報と建物情報の入力!$G$20, IF(①基本情報と建物情報の入力!$H49&gt;=3, ((BD27+BG27+BM27)*$IY27+BJ27*$IZ27)*$IH27,"-"),"-")</f>
        <v>-</v>
      </c>
      <c r="JM27" s="97" t="str">
        <f>IF($A27&lt;=①基本情報と建物情報の入力!$G$20, IF(①基本情報と建物情報の入力!$H49&gt;=1, (BN27+BQ27+BT27+BW27)*$JB27*$II27,"-"),"-")</f>
        <v>-</v>
      </c>
      <c r="JN27" s="96" t="str">
        <f>IF($A27&lt;=①基本情報と建物情報の入力!$G$20, IF(①基本情報と建物情報の入力!$H49&gt;=2, (BO27+BR27+BU27+BX27)*$JB27*$II27,"-"),"-")</f>
        <v>-</v>
      </c>
      <c r="JO27" s="98" t="str">
        <f>IF($A27&lt;=①基本情報と建物情報の入力!$G$20, IF(①基本情報と建物情報の入力!$H49&gt;=3, (BP27+BS27+BV27+BY27)*$JB27*$II27,"-"),"-")</f>
        <v>-</v>
      </c>
      <c r="JP27" s="97" t="str">
        <f>IF($A27&lt;=①基本情報と建物情報の入力!$G$20, IF(①基本情報と建物情報の入力!$H49&gt;=1, ((AD27+AG27+AM27)*$IY27+AJ27*$IZ27)*$IJ27,"-"),"-")</f>
        <v>-</v>
      </c>
      <c r="JQ27" s="96" t="str">
        <f>IF($A27&lt;=①基本情報と建物情報の入力!$G$20, IF(①基本情報と建物情報の入力!$H49&gt;=2, ((AE27+AH27+AN27)*$IY27+AK27*$IZ27)*$IJ27,"-"),"-")</f>
        <v>-</v>
      </c>
      <c r="JR27" s="98" t="str">
        <f>IF($A27&lt;=①基本情報と建物情報の入力!$G$20, IF(①基本情報と建物情報の入力!$H49&gt;=3, ((AF27+AI27+AO27)*$IY27+AL27*$IZ27)*$IJ27,"-"),"-")</f>
        <v>-</v>
      </c>
      <c r="JS27" s="97" t="str">
        <f>IF($A27&lt;=①基本情報と建物情報の入力!$G$20, IF(①基本情報と建物情報の入力!$H49&gt;=1, ((AP27+AS27+AY27)*IY27+AV27*$IZ27)*$IK27,"-"),"-")</f>
        <v>-</v>
      </c>
      <c r="JT27" s="96" t="str">
        <f>IF($A27&lt;=①基本情報と建物情報の入力!$G$20, IF(①基本情報と建物情報の入力!$H49&gt;=2, ((AQ27+AT27+AZ27)*IY27+AW27*$IZ27)*$IK27,"-"),"-")</f>
        <v>-</v>
      </c>
      <c r="JU27" s="98" t="str">
        <f>IF($A27&lt;=①基本情報と建物情報の入力!$G$20, IF(①基本情報と建物情報の入力!$H49&gt;=3, ((AR27+AU27+BA27)*IY27+AX27*$IZ27)*$IK27,"-"),"-")</f>
        <v>-</v>
      </c>
      <c r="JV27" s="97" t="str">
        <f>IF($A27&lt;=①基本情報と建物情報の入力!$G$20, IF(①基本情報と建物情報の入力!$H49&gt;=1, BZ27*$JB27*$IG27,"-"),"-")</f>
        <v>-</v>
      </c>
      <c r="JW27" s="96" t="str">
        <f>IF($A27&lt;=①基本情報と建物情報の入力!$G$20, IF(①基本情報と建物情報の入力!$H49&gt;=2, CA27*$JB27*$IG27,"-"),"-")</f>
        <v>-</v>
      </c>
      <c r="JX27" s="98" t="str">
        <f>IF($A27&lt;=①基本情報と建物情報の入力!$G$20, IF(①基本情報と建物情報の入力!$H49&gt;=3, CB27*$IG27*$JB27,"-"),"-")</f>
        <v>-</v>
      </c>
      <c r="JY27" s="97" t="str">
        <f>IF($A27&lt;=①基本情報と建物情報の入力!$G$20, IF(①基本情報と建物情報の入力!$H49&gt;=1, CC27*$JA27*$IF27,"-"),"-")</f>
        <v>-</v>
      </c>
      <c r="JZ27" s="96" t="str">
        <f>IF($A27&lt;=①基本情報と建物情報の入力!$G$20, IF(①基本情報と建物情報の入力!$H49&gt;=2, CD27*$JA27*$IF27,"-"),"-")</f>
        <v>-</v>
      </c>
      <c r="KA27" s="98" t="str">
        <f>IF($A27&lt;=①基本情報と建物情報の入力!$G$20, IF(①基本情報と建物情報の入力!$H49&gt;=3, CE27*$JA27*$IF27,"-"),"-")</f>
        <v>-</v>
      </c>
      <c r="KB27" s="97" t="str">
        <f>IF($A27&lt;=①基本情報と建物情報の入力!$G$20, IF(①基本情報と建物情報の入力!$H49&gt;=1, Z27*$IY27*$IE27,"-"),"-")</f>
        <v>-</v>
      </c>
      <c r="KC27" s="96" t="str">
        <f>IF($A27&lt;=①基本情報と建物情報の入力!$G$20, IF(①基本情報と建物情報の入力!$H49&gt;=2, AA27*$IY27*$IE27,"-"),"-")</f>
        <v>-</v>
      </c>
      <c r="KD27" s="98" t="str">
        <f>IF($A27&lt;=①基本情報と建物情報の入力!$G$20, IF(①基本情報と建物情報の入力!$H49&gt;=3, AB27*$IY27*$IE27,"-"),"-")</f>
        <v>-</v>
      </c>
      <c r="KE27" s="99"/>
      <c r="KF27" s="97" t="str">
        <f>IF($A27&lt;=①基本情報と建物情報の入力!$G$20, IF(①基本情報と建物情報の入力!$H49&gt;=1, (CJ27+CM27+CP27+CS27)*$IY27*$IM27,"-"),"-")</f>
        <v>-</v>
      </c>
      <c r="KG27" s="96" t="str">
        <f>IF($A27&lt;=①基本情報と建物情報の入力!$G$20, IF(①基本情報と建物情報の入力!$H49&gt;=2, (CK27+CN27+CQ27+CT27)*$IY27*$IM27,"-"),"-")</f>
        <v>-</v>
      </c>
      <c r="KH27" s="98" t="str">
        <f>IF($A27&lt;=①基本情報と建物情報の入力!$G$20, IF(①基本情報と建物情報の入力!$H49&gt;=3, (CL27+CO27+CR27+CU27)*$IY27*$IM27,"-"),"-")</f>
        <v>-</v>
      </c>
      <c r="KI27" s="97" t="str">
        <f>IF($A27&lt;=①基本情報と建物情報の入力!$G$20, IF(①基本情報と建物情報の入力!$H49&gt;=1, (CV27+CY27)*$IY27*$IN27/2,"-"),"-")</f>
        <v>-</v>
      </c>
      <c r="KJ27" s="96" t="str">
        <f>IF($A27&lt;=①基本情報と建物情報の入力!$G$20, IF(①基本情報と建物情報の入力!$H49&gt;=2, (CW27+CZ27)*$IY27*$IN27/2,"-"),"-")</f>
        <v>-</v>
      </c>
      <c r="KK27" s="98" t="str">
        <f>IF($A27&lt;=①基本情報と建物情報の入力!$G$20, IF(①基本情報と建物情報の入力!$H49&gt;=3, (CX27+DA27)*$IY27*$IN27/2,"-"),"-")</f>
        <v>-</v>
      </c>
      <c r="KL27" s="97" t="str">
        <f>IF($A27&lt;=①基本情報と建物情報の入力!$G$20, IF(①基本情報と建物情報の入力!$H49&gt;=1, (DB27+DE27)*$IY27*$IO27/2 + (DH27+DK27)*$IY27*$IO27,"-"),"-")</f>
        <v>-</v>
      </c>
      <c r="KM27" s="96" t="str">
        <f>IF($A27&lt;=①基本情報と建物情報の入力!$G$20, IF(①基本情報と建物情報の入力!$H49&gt;=2, (DC27+DF27)*$IY27*$IO27/2 + (DI27+DL27)*$IY27*$IO27,"-"),"-")</f>
        <v>-</v>
      </c>
      <c r="KN27" s="98" t="str">
        <f>IF($A27&lt;=①基本情報と建物情報の入力!$G$20, IF(①基本情報と建物情報の入力!$H49&gt;=3, (DD27+DG27)*$IY27*$IO27/2 + (DJ27+DM27)*$IY27*$IO27,"-"),"-")</f>
        <v>-</v>
      </c>
      <c r="KO27" s="97" t="str">
        <f>IF($A27&lt;=①基本情報と建物情報の入力!$G$20, IF(①基本情報と建物情報の入力!$H49&gt;=1, ((DN27+DW27)*$IY27 + DQ27*($IY27/2+$IZ27/2) + DT27*($IZ27/2+$IY27/2))*$IP27,"-"),"-")</f>
        <v>-</v>
      </c>
      <c r="KP27" s="96" t="str">
        <f>IF($A27&lt;=①基本情報と建物情報の入力!$G$20, IF(①基本情報と建物情報の入力!$H49&gt;=2, ((DO27+DX27)*$IY27 + DR27*($IY27/2+$IZ27/2) + DU27*($IZ27/2+$IY27/2))*$IP27,"-"),"-")</f>
        <v>-</v>
      </c>
      <c r="KQ27" s="98" t="str">
        <f>IF($A27&lt;=①基本情報と建物情報の入力!$G$20, IF(①基本情報と建物情報の入力!$H49&gt;=3, ((DP27+DY27)*$IY27 + DS27*($IY27/2+$IZ27/2) + DV27*($IZ27/2+$IY27/2))*$IP27,"-"),"-")</f>
        <v>-</v>
      </c>
      <c r="KR27" s="97" t="str">
        <f>IF($A27&lt;=①基本情報と建物情報の入力!$G$20, IF(①基本情報と建物情報の入力!$H49&gt;=1, ((DZ27+EC27)*$IY27+(EF27+EI27)*$IZ27)*$IQ27/2 + ((EL27+EO27+EU27)*$IY27+ER27*$IZ27)*$IQ27,"-"),"-")</f>
        <v>-</v>
      </c>
      <c r="KS27" s="96" t="str">
        <f>IF($A27&lt;=①基本情報と建物情報の入力!$G$20, IF(①基本情報と建物情報の入力!$H49&gt;=2, ((EA27+ED27)*$IY27+(EG27+EJ27)*$IZ27)*$IQ27/2 + ((EM27+EP27+EV27)*$IY27+ES27*$IZ27)*$IQ27,"-"),"-")</f>
        <v>-</v>
      </c>
      <c r="KT27" s="98" t="str">
        <f>IF($A27&lt;=①基本情報と建物情報の入力!$G$20, IF(①基本情報と建物情報の入力!$H49&gt;=3, ((EB27+EE27)*$IY27+(EH27+EK27)*$IZ27)*$IQ27/2 + ((EN27+EQ27+EW27)*$IY27+ET27*$IZ27)*$IQ27,"-"),"-")</f>
        <v>-</v>
      </c>
      <c r="KU27" s="97" t="str">
        <f>IF($A27&lt;=①基本情報と建物情報の入力!$G$20, IF(①基本情報と建物情報の入力!$H49&gt;=1, ((EX27+FA27+FD27+FG27+FP27+FS27)*$IY27 + (FJ27+FM27)*$IZ27)*$IR27/2,"-"),"-")</f>
        <v>-</v>
      </c>
      <c r="KV27" s="96" t="str">
        <f>IF($A27&lt;=①基本情報と建物情報の入力!$G$20, IF(①基本情報と建物情報の入力!$H49&gt;=2, ((EY27+FB27+FE27+FH27+FQ27+FT27)*$IY27 + (FK27+FN27)*$IZ27)*$IR27/2,"-"),"-")</f>
        <v>-</v>
      </c>
      <c r="KW27" s="98" t="str">
        <f>IF($A27&lt;=①基本情報と建物情報の入力!$G$20, IF(①基本情報と建物情報の入力!$H49&gt;=3, ((EZ27+FC27+FF27+FI27+FR27+FU27)*$IY27 + (FL27+FO27)*$IZ27)*$IR27/2,"-"),"-")</f>
        <v>-</v>
      </c>
      <c r="KX27" s="97" t="str">
        <f>IF($A27&lt;=①基本情報と建物情報の入力!$G$20, IF(①基本情報と建物情報の入力!$H49&gt;=1, ((FV27+FY27+GE27)*$IY27 + GB27*$IZ27)*$IS27,"-"),"-")</f>
        <v>-</v>
      </c>
      <c r="KY27" s="96" t="str">
        <f>IF($A27&lt;=①基本情報と建物情報の入力!$G$20, IF(①基本情報と建物情報の入力!$H49&gt;=2, ((FW27+FZ27+GF27)*$IY27 + GC27*$IZ27)*$IS27,"-"),"-")</f>
        <v>-</v>
      </c>
      <c r="KZ27" s="98" t="str">
        <f>IF($A27&lt;=①基本情報と建物情報の入力!$G$20, IF(①基本情報と建物情報の入力!$H49&gt;=3, ((FX27+GA27+GG27)*$IY27 + GD27*$IZ27)*$IS27,"-"),"-")</f>
        <v>-</v>
      </c>
      <c r="LA27" s="97" t="str">
        <f>IF($A27&lt;=①基本情報と建物情報の入力!$G$20, IF(①基本情報と建物情報の入力!$H49&gt;=1, (GH27+GK27+GN27+GQ27)*$IY27*$IT27,"-"),"-")</f>
        <v>-</v>
      </c>
      <c r="LB27" s="96" t="str">
        <f>IF($A27&lt;=①基本情報と建物情報の入力!$G$20, IF(①基本情報と建物情報の入力!$H49&gt;=2, (GI27+GL27+GO27+GR27)*$IY27*$IT27,"-"),"-")</f>
        <v>-</v>
      </c>
      <c r="LC27" s="98" t="str">
        <f>IF($A27&lt;=①基本情報と建物情報の入力!$G$20, IF(①基本情報と建物情報の入力!$H49&gt;=3, (GJ27+GM27+GP27+GS27)*$IY27*$IT27,"-"),"-")</f>
        <v>-</v>
      </c>
      <c r="LD27" s="97" t="str">
        <f>IF($A27&lt;=①基本情報と建物情報の入力!$G$20, IF(①基本情報と建物情報の入力!$H49&gt;=1, (GT27+GW27)*$IY27*$IU27/2,"-"),"-")</f>
        <v>-</v>
      </c>
      <c r="LE27" s="96" t="str">
        <f>IF($A27&lt;=①基本情報と建物情報の入力!$G$20, IF(①基本情報と建物情報の入力!$H49&gt;=2, (GU27+GX27)*$IY27*$IU27/2,"-"),"-")</f>
        <v>-</v>
      </c>
      <c r="LF27" s="98" t="str">
        <f>IF($A27&lt;=①基本情報と建物情報の入力!$G$20, IF(①基本情報と建物情報の入力!$H49&gt;=3, (GV27+GY27)*$IY27*$IU27/2,"-"),"-")</f>
        <v>-</v>
      </c>
      <c r="LG27" s="97" t="str">
        <f>IF($A27&lt;=①基本情報と建物情報の入力!$G$20, IF(①基本情報と建物情報の入力!$H49&gt;=1, (GZ27+HC27)*$JA27*$IV27/2 + (HF27+HI27)*$JA27*$IV27,"-"),"-")</f>
        <v>-</v>
      </c>
      <c r="LH27" s="96" t="str">
        <f>IF($A27&lt;=①基本情報と建物情報の入力!$G$20, IF(①基本情報と建物情報の入力!$H49&gt;=2, (HA27+HD27)*$JA27*$IV27/2 + (HG27+HJ27)*$JA27*$IV27,"-"),"-")</f>
        <v>-</v>
      </c>
      <c r="LI27" s="98" t="str">
        <f>IF($A27&lt;=①基本情報と建物情報の入力!$G$20, IF(①基本情報と建物情報の入力!$H49&gt;=3, (HB27+HE27)*$JA27*$IV27/2 + (HH27+HK27)*$JA27*$IV27,"-"),"-")</f>
        <v>-</v>
      </c>
      <c r="LJ27" s="97" t="str">
        <f>IF($A27&lt;=①基本情報と建物情報の入力!$G$20, IF(①基本情報と建物情報の入力!$H49&gt;=1, (HL27+HO27)*$IY27*$IW27/2 + (HR27+HU27)*$IY27*$IW27,"-"),"-")</f>
        <v>-</v>
      </c>
      <c r="LK27" s="96" t="str">
        <f>IF($A27&lt;=①基本情報と建物情報の入力!$G$20, IF(①基本情報と建物情報の入力!$H49&gt;=2, (HM27+HP27)*$IY27*$IW27/2 + (HS27+HV27)*$IY27*$IW27,"-"),"-")</f>
        <v>-</v>
      </c>
      <c r="LL27" s="98" t="str">
        <f>IF($A27&lt;=①基本情報と建物情報の入力!$G$20, IF(①基本情報と建物情報の入力!$H49&gt;=3, (HN27+HQ27)*$IY27*$IW27/2 + (HT27+HW27)*$IY27*$IW27,"-"),"-")</f>
        <v>-</v>
      </c>
      <c r="LM27" s="99"/>
      <c r="LN27" s="97" t="str">
        <f>IF($A27&lt;=①基本情報と建物情報の入力!$G$20, IF(①基本情報と建物情報の入力!$H49&gt;=1, SUM(JJ27,JD27,JY27,KB27,JM27,JV27,JG27,JP27,JS27)+SUM(KO27,KF27,LA27,KR27,KL27,KU27,LJ27,KI27,LD27,KX27,LG27),"-"),"-")</f>
        <v>-</v>
      </c>
      <c r="LO27" s="96" t="str">
        <f>IF($A27&lt;=①基本情報と建物情報の入力!$G$20, IF(①基本情報と建物情報の入力!$H49&gt;=2, SUM(JK27,JE27,JZ27,KC27,JN27,JW27,JH27,JQ27,JT27)+SUM(KP27,KG27,LB27,KS27,KM27,KV27,LK27,KJ27,LE27,KY27,LH27),"-"),"-")</f>
        <v>-</v>
      </c>
      <c r="LP27" s="98" t="str">
        <f>IF($A27&lt;=①基本情報と建物情報の入力!$G$20, IF(①基本情報と建物情報の入力!$H49&gt;=3, SUM(JL27,JF27,KA27,KD27,JO27,JX27,JI27,JR27,JU27)+SUM(KQ27,KH27,LC27,KT27,KN27,KW27,LL27,KK27,LF27,KZ27,LI27),"-"),"-")</f>
        <v>-</v>
      </c>
      <c r="LQ27" s="96" t="str">
        <f>IF($A27&lt;=①基本情報と建物情報の入力!$G$20, IF(①基本情報と建物情報の入力!$H49&gt;=1, ROUNDUP(LN27/HY27, 2),"-"),"-")</f>
        <v>-</v>
      </c>
      <c r="LR27" s="96" t="str">
        <f>IF($A27&lt;=①基本情報と建物情報の入力!$G$20, IF(①基本情報と建物情報の入力!$H49&gt;=2, ROUNDUP(LO27/HZ27, 2),"-"),"-")</f>
        <v>-</v>
      </c>
      <c r="LS27" s="96" t="str">
        <f>IF($A27&lt;=①基本情報と建物情報の入力!$G$20, IF(①基本情報と建物情報の入力!$H49&gt;=3, ROUNDUP(LP27/IA27, 2),"-"),"-")</f>
        <v>-</v>
      </c>
      <c r="LT27" s="99"/>
      <c r="LU27" s="96" t="str">
        <f>IF($A27&lt;=①基本情報と建物情報の入力!$G$20, 0.51,"-")</f>
        <v>-</v>
      </c>
      <c r="LV27" s="96" t="str">
        <f>IF($A27&lt;=①基本情報と建物情報の入力!$G$20, IF(①基本情報と建物情報の入力!$H49&gt;=1, ①基本情報と建物情報の入力!$H$68,"-"),"-")</f>
        <v>-</v>
      </c>
      <c r="LW27" s="99"/>
      <c r="LX27" s="221" t="str">
        <f>IF($A27&lt;=①基本情報と建物情報の入力!$G$20, 0.034*1*IC27, "-")</f>
        <v>-</v>
      </c>
      <c r="LY27" s="218" t="str">
        <f>IF($A27&lt;=①基本情報と建物情報の入力!$G$20, 0.034*1*IH27, "-")</f>
        <v>-</v>
      </c>
      <c r="LZ27" s="218" t="str">
        <f>IF($A27&lt;=①基本情報と建物情報の入力!$G$20, IF(①基本情報と建物情報の入力!$H49&gt;=1, $LU27*$LV27,"-"),"-")</f>
        <v>-</v>
      </c>
      <c r="MA27" s="218" t="str">
        <f>IF($A27&lt;=①基本情報と建物情報の入力!$G$20, IF(①基本情報と建物情報の入力!$H49&gt;=1, $LU27*$LV27,"-"),"-")</f>
        <v>-</v>
      </c>
      <c r="MB27" s="218" t="str">
        <f>IF($A27&lt;=①基本情報と建物情報の入力!$G$20, IF(①基本情報と建物情報の入力!$H49&gt;=1, $LU27*$LV27,"-"),"-")</f>
        <v>-</v>
      </c>
      <c r="MC27" s="218" t="str">
        <f>IF($A27&lt;=①基本情報と建物情報の入力!$G$20, IF(①基本情報と建物情報の入力!$H49&gt;=1, $LU27*$LV27,"-"),"-")</f>
        <v>-</v>
      </c>
      <c r="MD27" s="218" t="str">
        <f>IF($A27&lt;=①基本情報と建物情報の入力!$G$20, 0.034*1*IK27, "-")</f>
        <v>-</v>
      </c>
      <c r="ME27" s="218" t="str">
        <f>IF($A27&lt;=①基本情報と建物情報の入力!$G$20, 0.034*1*IE27, "-")</f>
        <v>-</v>
      </c>
      <c r="MF27" s="99"/>
      <c r="MG27" s="218" t="str">
        <f>IF($A27&lt;=①基本情報と建物情報の入力!$G$20, 0.034*1*IM27, "-")</f>
        <v>-</v>
      </c>
      <c r="MH27" s="218" t="str">
        <f>IF($A27&lt;=①基本情報と建物情報の入力!$G$20, 0.034*1*IN27, "-")</f>
        <v>-</v>
      </c>
      <c r="MI27" s="218" t="str">
        <f>IF($A27&lt;=①基本情報と建物情報の入力!$G$20, 0.034*1*IO27, "-")</f>
        <v>-</v>
      </c>
      <c r="MJ27" s="218" t="str">
        <f>IF($A27&lt;=①基本情報と建物情報の入力!$G$20, 0.034*1*IP27, "-")</f>
        <v>-</v>
      </c>
      <c r="MK27" s="218" t="str">
        <f>IF($A27&lt;=①基本情報と建物情報の入力!$G$20, 0.034*1*IQ27, "-")</f>
        <v>-</v>
      </c>
      <c r="ML27" s="218" t="str">
        <f>IF($A27&lt;=①基本情報と建物情報の入力!$G$20, 0.034*1*IR27, "-")</f>
        <v>-</v>
      </c>
      <c r="MM27" s="218" t="str">
        <f>IF($A27&lt;=①基本情報と建物情報の入力!$G$20, 0.034*1*IS27, "-")</f>
        <v>-</v>
      </c>
      <c r="MN27" s="218" t="str">
        <f>IF($A27&lt;=①基本情報と建物情報の入力!$G$20, 0.034*1*IT27, "-")</f>
        <v>-</v>
      </c>
      <c r="MO27" s="218" t="str">
        <f>IF($A27&lt;=①基本情報と建物情報の入力!$G$20, 0.034*1*IU27, "-")</f>
        <v>-</v>
      </c>
      <c r="MP27" s="218" t="str">
        <f>IF($A27&lt;=①基本情報と建物情報の入力!$G$20, 0.034*1*IV27, "-")</f>
        <v>-</v>
      </c>
      <c r="MQ27" s="222" t="str">
        <f>IF($A27&lt;=①基本情報と建物情報の入力!$G$20, 0.034*1*IW27, "-")</f>
        <v>-</v>
      </c>
      <c r="MR27" s="99"/>
      <c r="MS27" s="100" t="str">
        <f>IF($A27&lt;=①基本情報と建物情報の入力!$G$20, INDEX(方位係数!$B$7:$H$16, MATCH(MS$4, 方位係数!$A$7:$A$16,0), MATCH(①基本情報と建物情報の入力!$G$13, 方位係数!$B$6:$I$6,0)),"-")</f>
        <v>-</v>
      </c>
      <c r="MT27" s="100" t="str">
        <f>IF($A27&lt;=①基本情報と建物情報の入力!$G$20, INDEX(方位係数!$B$7:$H$16, MATCH(MT$4, 方位係数!$A$7:$A$16,0), MATCH(①基本情報と建物情報の入力!$G$13, 方位係数!$B$6:$I$6,0)),"-")</f>
        <v>-</v>
      </c>
      <c r="MU27" s="100" t="str">
        <f>IF($A27&lt;=①基本情報と建物情報の入力!$G$20, INDEX(方位係数!$B$7:$H$16, MATCH(MU$4, 方位係数!$A$7:$A$16,0), MATCH(①基本情報と建物情報の入力!$G$13, 方位係数!$B$6:$I$6,0)),"-")</f>
        <v>-</v>
      </c>
      <c r="MV27" s="100" t="str">
        <f>IF($A27&lt;=①基本情報と建物情報の入力!$G$20, INDEX(方位係数!$B$7:$H$16, MATCH(MV$4, 方位係数!$A$7:$A$16,0), MATCH(①基本情報と建物情報の入力!$G$13, 方位係数!$B$6:$I$6,0)),"-")</f>
        <v>-</v>
      </c>
      <c r="MW27" s="100" t="str">
        <f>IF($A27&lt;=①基本情報と建物情報の入力!$G$20, INDEX(方位係数!$B$7:$H$16, MATCH(MW$4, 方位係数!$A$7:$A$16,0), MATCH(①基本情報と建物情報の入力!$G$13, 方位係数!$B$6:$I$6,0)),"-")</f>
        <v>-</v>
      </c>
      <c r="MX27" s="100" t="str">
        <f>IF($A27&lt;=①基本情報と建物情報の入力!$G$20, INDEX(方位係数!$B$7:$H$16, MATCH(MX$4, 方位係数!$A$7:$A$16,0), MATCH(①基本情報と建物情報の入力!$G$13, 方位係数!$B$6:$I$6,0)),"-")</f>
        <v>-</v>
      </c>
      <c r="MY27" s="99"/>
      <c r="MZ27" s="97" t="str">
        <f>IF($A27&lt;=①基本情報と建物情報の入力!$G$20, IF(①基本情報と建物情報の入力!$H49&gt;=1, W27*$MW27*$LX27,"-"),"-")</f>
        <v>-</v>
      </c>
      <c r="NA27" s="96" t="str">
        <f>IF($A27&lt;=①基本情報と建物情報の入力!$G$20, IF(①基本情報と建物情報の入力!$H49&gt;=2, X27*$MW27*$LX27,"-"),"-")</f>
        <v>-</v>
      </c>
      <c r="NB27" s="98" t="str">
        <f>IF($A27&lt;=①基本情報と建物情報の入力!$G$20, IF(①基本情報と建物情報の入力!$H49&gt;=3, Y27*$MW27*$LX27,"-"),"-")</f>
        <v>-</v>
      </c>
      <c r="NC27" s="97" t="str">
        <f>IF($A27&lt;=①基本情報と建物情報の入力!$G$20, IF(①基本情報と建物情報の入力!$H49&gt;=1, (BB27*$MS27+BE27*$MT27+BH27*$MU27+BK27*$MV27)*$LY27,"-"),"-")</f>
        <v>-</v>
      </c>
      <c r="ND27" s="96" t="str">
        <f>IF($A27&lt;=①基本情報と建物情報の入力!$G$20, IF(①基本情報と建物情報の入力!$H49&gt;=2, (BC27*$MS27+BF27*$MT27+BI27*$MU27+BL27*$MV27)*$LY27,"-"),"-")</f>
        <v>-</v>
      </c>
      <c r="NE27" s="98" t="str">
        <f>IF($A27&lt;=①基本情報と建物情報の入力!$G$20, IF(①基本情報と建物情報の入力!$H49&gt;=3, (BD27*$MS27+BG27*$MT27+BJ27*$MU27+BM27*$MV27)*$LY27,"-"),"-")</f>
        <v>-</v>
      </c>
      <c r="NF27" s="97" t="str">
        <f>IF($A27&lt;=①基本情報と建物情報の入力!$G$20, IF(①基本情報と建物情報の入力!$H49&gt;=1, AD27*$MS27*$LZ27+AG27*$MT27*$MA27+AJ27*$MU27*$MB27+AM27*$MV27*$MC27,"-"),"-")</f>
        <v>-</v>
      </c>
      <c r="NG27" s="96" t="str">
        <f>IF($A27&lt;=①基本情報と建物情報の入力!$G$20, IF(①基本情報と建物情報の入力!$H49&gt;=2, AE27*$MS27*$LZ27+AH27*$MT27*$MA27+AK27*$MU27*$MB27+AN27*$MV27*$MC27,"-"),"-")</f>
        <v>-</v>
      </c>
      <c r="NH27" s="98" t="str">
        <f>IF($A27&lt;=①基本情報と建物情報の入力!$G$20, IF(①基本情報と建物情報の入力!$H49&gt;=3, AF27*$MS27*$LZ27+AI27*$MT27*$MA27+AL27*$MU27*$MB27+AO27*$MV27*$MC27,"-"),"-")</f>
        <v>-</v>
      </c>
      <c r="NI27" s="97" t="str">
        <f>IF($A27&lt;=①基本情報と建物情報の入力!$G$20, IF(①基本情報と建物情報の入力!$H49&gt;=1, (AP27*MS27+AS27*MT27+AV27*MU27+AY27*$MV27)*$MD27,"-"),"-")</f>
        <v>-</v>
      </c>
      <c r="NJ27" s="96" t="str">
        <f>IF($A27&lt;=①基本情報と建物情報の入力!$G$20, IF(①基本情報と建物情報の入力!$H49&gt;=2, (AQ27*MS27+AT27*MT27+AW27*MU27+AZ27*$MV27)*$MD27,"-"),"-")</f>
        <v>-</v>
      </c>
      <c r="NK27" s="98" t="str">
        <f>IF($A27&lt;=①基本情報と建物情報の入力!$G$20, IF(①基本情報と建物情報の入力!$H49&gt;=3, (AR27*MS27+AU27*MT27+AX27*MU27+BA27*$MV27)*$MD27,"-"),"-")</f>
        <v>-</v>
      </c>
      <c r="NL27" s="97" t="str">
        <f>IF($A27&lt;=①基本情報と建物情報の入力!$G$20, IF(①基本情報と建物情報の入力!$H49&gt;=1, Z27*$MX27*$ME27,"-"),"-")</f>
        <v>-</v>
      </c>
      <c r="NM27" s="96" t="str">
        <f>IF($A27&lt;=①基本情報と建物情報の入力!$G$20, IF(①基本情報と建物情報の入力!$H49&gt;=2, AA27*$MX27*$ME27,"-"),"-")</f>
        <v>-</v>
      </c>
      <c r="NN27" s="98" t="str">
        <f>IF($A27&lt;=①基本情報と建物情報の入力!$G$20, IF(①基本情報と建物情報の入力!$H49&gt;=3, AB27*$MX27*$ME27,"-"),"-")</f>
        <v>-</v>
      </c>
      <c r="NO27" s="99"/>
      <c r="NP27" s="97" t="str">
        <f>IF($A27&lt;=①基本情報と建物情報の入力!$G$20, IF(①基本情報と建物情報の入力!$H49&gt;=1, (CJ27*($MW27+$MS27)/2+CM27*($MW27+$MT27)/2+CP27*($MW27+$MU27)/2+CS27*($MW27+$MV27)/2)*$MG27,"-"),"-")</f>
        <v>-</v>
      </c>
      <c r="NQ27" s="96" t="str">
        <f>IF($A27&lt;=①基本情報と建物情報の入力!$G$20, IF(①基本情報と建物情報の入力!$H49&gt;=2, (CK27*($MW27+$MS27)/2+CN27*($MW27+$MT27)/2+CQ27*($MW27+$MU27)/2+CT27*($MW27+$MV27)/2)*$MG27,"-"),"-")</f>
        <v>-</v>
      </c>
      <c r="NR27" s="98" t="str">
        <f>IF($A27&lt;=①基本情報と建物情報の入力!$G$20, IF(①基本情報と建物情報の入力!$H49&gt;=3, (CL27*($MW27+$MS27)/2+CO27*($MW27+$MT27)/2+CR27*($MW27+$MU27)/2+CU27*($MW27+$MV27)/2)*$MG27,"-"),"-")</f>
        <v>-</v>
      </c>
      <c r="NS27" s="97" t="str">
        <f>IF($A27&lt;=①基本情報と建物情報の入力!$G$20, IF(①基本情報と建物情報の入力!$H49&gt;=1, (CV27*($MW27+$MS27)/2+CY27*($MW27+$MS27)/2)*$MH27/2,"-"),"-")</f>
        <v>-</v>
      </c>
      <c r="NT27" s="96" t="str">
        <f>IF($A27&lt;=①基本情報と建物情報の入力!$G$20, IF(①基本情報と建物情報の入力!$H49&gt;=2, (CW27*($MW27+$MS27)/2+CZ27*($MW27+$MS27)/2)*$MH27/2,"-"),"-")</f>
        <v>-</v>
      </c>
      <c r="NU27" s="98" t="str">
        <f>IF($A27&lt;=①基本情報と建物情報の入力!$G$20, IF(①基本情報と建物情報の入力!$H49&gt;=3, (CX27*($MW27+$MS27)/2+DA27*($MW27+$MS27)/2)*$MH27/2,"-"),"-")</f>
        <v>-</v>
      </c>
      <c r="NV27" s="97" t="str">
        <f>IF($A27&lt;=①基本情報と建物情報の入力!$G$20, IF(①基本情報と建物情報の入力!$H49&gt;=1, (DB27+DE27)*$MW27*$MI27/2 + (DH27+DK27)*$MW27*$MI27,"-"),"-")</f>
        <v>-</v>
      </c>
      <c r="NW27" s="96" t="str">
        <f>IF($A27&lt;=①基本情報と建物情報の入力!$G$20, IF(①基本情報と建物情報の入力!$H49&gt;=2, (DC27+DF27)*$MW27*$MI27/2 + (DI27+DL27)*$MW27*$MI27,"-"),"-")</f>
        <v>-</v>
      </c>
      <c r="NX27" s="98" t="str">
        <f>IF($A27&lt;=①基本情報と建物情報の入力!$G$20, IF(①基本情報と建物情報の入力!$H49&gt;=3, (DD27+DG27)*$MW27*$MI27/2 + (DJ27+DM27)*$MW27*$MI27,"-"),"-")</f>
        <v>-</v>
      </c>
      <c r="NY27" s="97" t="str">
        <f>IF($A27&lt;=①基本情報と建物情報の入力!$G$20, IF(①基本情報と建物情報の入力!$H49&gt;=1, (DN27*($MS27+$MT27)/2 +DW27*($MV27+$MS27)/2 + DQ27*($MT27+$MU27)/2 + DT27*($MU27+$MV27)/2)*$MJ27,"-"),"-")</f>
        <v>-</v>
      </c>
      <c r="NZ27" s="96" t="str">
        <f>IF($A27&lt;=①基本情報と建物情報の入力!$G$20, IF(①基本情報と建物情報の入力!$H49&gt;=2, (DO27*($MS27+$MT27)/2 +DX27*($MV27+$MS27)/2 + DR27*($MT27+$MU27)/2 + DU27*($MU27+$MV27)/2)*$MJ27,"-"),"-")</f>
        <v>-</v>
      </c>
      <c r="OA27" s="98" t="str">
        <f>IF($A27&lt;=①基本情報と建物情報の入力!$G$20, IF(①基本情報と建物情報の入力!$H49&gt;=3, (DP27*($MS27+$MT27)/2 +DY27*($MV27+$MS27)/2 + DS27*($MT27+$MU27)/2 + DV27*($MU27+$MV27)/2)*$MJ27,"-"),"-")</f>
        <v>-</v>
      </c>
      <c r="OB27" s="97" t="str">
        <f>IF($A27&lt;=①基本情報と建物情報の入力!$G$20, IF(①基本情報と建物情報の入力!$H49&gt;=1, ((DZ27+EC27)*$MS27+(EF27+EI27)*$MU27)*$MK27/2 + (EL27*$MS27+EO27*$MT27+ER27*$MU27+EU27*$MV27)*$MK27,"-"),"-")</f>
        <v>-</v>
      </c>
      <c r="OC27" s="96" t="str">
        <f>IF($A27&lt;=①基本情報と建物情報の入力!$G$20, IF(①基本情報と建物情報の入力!$H49&gt;=2, ((EA27+ED27)*$MS27+(EG27+EJ27)*$MU27)*$MK27/2 + (EM27*$MS27+EP27*$MT27+ES27*$MU27+EV27*$MV27)*$MK27,"-"),"-")</f>
        <v>-</v>
      </c>
      <c r="OD27" s="98" t="str">
        <f>IF($A27&lt;=①基本情報と建物情報の入力!$G$20, IF(①基本情報と建物情報の入力!$H49&gt;=3, ((EB27+EE27)*$MS27+(EH27+EK27)*$MU27)*$MK27/2 + (EN27*$MS27+EQ27*$MT27+ET27*$MU27+EW27*$MV27)*$MK27,"-"),"-")</f>
        <v>-</v>
      </c>
      <c r="OE27" s="97" t="str">
        <f>IF($A27&lt;=①基本情報と建物情報の入力!$G$20, IF(①基本情報と建物情報の入力!$H49&gt;=1, ((EX27+FA27)*$MS27+(FD27+FG27)*$MT27+ (FJ27+FM27)*$MU27 +(FP27+FS27)*$MV27)*$ML27/2,"-"),"-")</f>
        <v>-</v>
      </c>
      <c r="OF27" s="96" t="str">
        <f>IF($A27&lt;=①基本情報と建物情報の入力!$G$20, IF(①基本情報と建物情報の入力!$H49&gt;=2, ((EY27+FB27)*$MS27+(FE27+FH27)*$MT27+ (FK27+FN27)*$MU27 +(FQ27+FT27)*$MV27)*$ML27/2,"-"),"-")</f>
        <v>-</v>
      </c>
      <c r="OG27" s="98" t="str">
        <f>IF($A27&lt;=①基本情報と建物情報の入力!$G$20, IF(①基本情報と建物情報の入力!$H49&gt;=3, ((EZ27+FC27)*$MS27+(FF27+FI27)*$MT27+ (FL27+FO27)*$MU27 +(FR27+FU27)*$MV27)*$ML27/2,"-"),"-")</f>
        <v>-</v>
      </c>
      <c r="OH27" s="96" t="str">
        <f>IF($A27&lt;=①基本情報と建物情報の入力!$G$20, IF(①基本情報と建物情報の入力!$H49&gt;=1, (FV27*$MS27/2+FY27*$MT27/2+GB27*$MU27/2+GE27*$MV27/2)*$MM27,"-"),"-")</f>
        <v>-</v>
      </c>
      <c r="OI27" s="96" t="str">
        <f>IF($A27&lt;=①基本情報と建物情報の入力!$G$20, IF(①基本情報と建物情報の入力!$H49&gt;=2, (FW27*$MS27/2+FZ27*$MT27/2+GC27*$MU27/2+GF27*$MV27/2)*$MM27,"-"),"-")</f>
        <v>-</v>
      </c>
      <c r="OJ27" s="96" t="str">
        <f>IF($A27&lt;=①基本情報と建物情報の入力!$G$20, IF(①基本情報と建物情報の入力!$H49&gt;=3, (FX27*$MS27/2+GA27*$MT27/2+GD27*$MU27/2+GG27*$MV27/2)*$MM27,"-"),"-")</f>
        <v>-</v>
      </c>
      <c r="OK27" s="97" t="str">
        <f>IF($A27&lt;=①基本情報と建物情報の入力!$G$20, IF(①基本情報と建物情報の入力!$H49&gt;=1, (GH27*($MS27+$MX27)/2+GK27*($MT27+$MX27)/2+GN27*($MU27+$MX27)/2+GQ27*($MV27+$MX27)/2)*$MN27,"-"),"-")</f>
        <v>-</v>
      </c>
      <c r="OL27" s="96" t="str">
        <f>IF($A27&lt;=①基本情報と建物情報の入力!$G$20, IF(①基本情報と建物情報の入力!$H49&gt;=2, (GI27*($MS27+$MX27)/2+GL27*($MT27+$MX27)/2+GO27*($MU27+$MX27)/2+GR27*($MV27+$MX27)/2)*$MN27,"-"),"-")</f>
        <v>-</v>
      </c>
      <c r="OM27" s="98" t="str">
        <f>IF($A27&lt;=①基本情報と建物情報の入力!$G$20, IF(①基本情報と建物情報の入力!$H49&gt;=3, (GJ27*($MS27+$MX27)/2+GM27*($MT27+$MX27)/2+GP27*($MU27+$MX27)/2+GS27*($MV27+$MX27)/2)*$MN27,"-"),"-")</f>
        <v>-</v>
      </c>
      <c r="ON27" s="97" t="str">
        <f>IF($A27&lt;=①基本情報と建物情報の入力!$G$20, IF(①基本情報と建物情報の入力!$H49&gt;=1, (GT27+GW27)*($MS27+$MX27)/2*$MO27/2,"-"),"-")</f>
        <v>-</v>
      </c>
      <c r="OO27" s="96" t="str">
        <f>IF($A27&lt;=①基本情報と建物情報の入力!$G$20, IF(①基本情報と建物情報の入力!$H49&gt;=2, (GU27+GX27)*($MS27+$MX27)/2*$MO27/2,"-"),"-")</f>
        <v>-</v>
      </c>
      <c r="OP27" s="98" t="str">
        <f>IF($A27&lt;=①基本情報と建物情報の入力!$G$20, IF(①基本情報と建物情報の入力!$H49&gt;=3, (GV27+GY27)*($MS27+$MX27)/2*$MO27/2,"-"),"-")</f>
        <v>-</v>
      </c>
      <c r="OQ27" s="97" t="str">
        <f>IF($A27&lt;=①基本情報と建物情報の入力!$G$20, IF(①基本情報と建物情報の入力!$H49&gt;=1, (HL27+HO27)*$MX27*$MQ27/2 + (HR27+HU27)*$MX27*$MQ27,"-"),"-")</f>
        <v>-</v>
      </c>
      <c r="OR27" s="96" t="str">
        <f>IF($A27&lt;=①基本情報と建物情報の入力!$G$20, IF(①基本情報と建物情報の入力!$H49&gt;=2, (HM27+HP27)*$MX27*$MQ27/2 + (HS27+HV27)*$MX27*$MQ27,"-"),"-")</f>
        <v>-</v>
      </c>
      <c r="OS27" s="98" t="str">
        <f>IF($A27&lt;=①基本情報と建物情報の入力!$G$20, IF(①基本情報と建物情報の入力!$H49&gt;=3, (HN27+HQ27)*$MX27*$MQ27/2 + (HT27+HW27)*$MX27*$MQ27,"-"),"-")</f>
        <v>-</v>
      </c>
      <c r="OT27" s="96" t="str">
        <f>IF($A27&lt;=①基本情報と建物情報の入力!$G$20, IF(①基本情報と建物情報の入力!$H49&gt;=1, SUM(MZ27,NC27,NF27,NI27,NL27)+SUM(NP27,NS27,NV27,NY27,OB27,OE27,OH27,OK27,ON27,OQ27), "-"), "-")</f>
        <v>-</v>
      </c>
      <c r="OU27" s="96" t="str">
        <f>IF($A27&lt;=①基本情報と建物情報の入力!$G$20, IF(①基本情報と建物情報の入力!$H49&gt;=2, SUM(NA27,ND27,NG27,NJ27,NM27)+SUM(NQ27,NT27,NW27,NZ27,OC27,OF27,OI27,OL27,OO27,OR27), "-"), "-")</f>
        <v>-</v>
      </c>
      <c r="OV27" s="96" t="str">
        <f>IF($A27&lt;=①基本情報と建物情報の入力!$G$20, IF(①基本情報と建物情報の入力!$H49&gt;=3, SUM(NB27,NE27,NH27,NK27,NN27)+SUM(NR27,NU27,NX27,OA27,OD27,OG27,OJ27,OM27,OP27,OS27), "-"), "-")</f>
        <v>-</v>
      </c>
      <c r="OW27" s="101" t="str">
        <f>IF($A27&lt;=①基本情報と建物情報の入力!$G$20, IF(①基本情報と建物情報の入力!$H49&gt;=1, ROUNDUP(OT27/HY27*100, 1),"-"),"-")</f>
        <v>-</v>
      </c>
      <c r="OX27" s="102" t="str">
        <f>IF($A27&lt;=①基本情報と建物情報の入力!$G$20, IF(①基本情報と建物情報の入力!$H49&gt;=2, ROUNDUP(OU27/HZ27*100, 1),"-"),"-")</f>
        <v>-</v>
      </c>
      <c r="OY27" s="102" t="str">
        <f>IF($A27&lt;=①基本情報と建物情報の入力!$G$20, IF(①基本情報と建物情報の入力!$H49&gt;=3, ROUNDUP(OV27/IA27*100, 1),"-"),"-")</f>
        <v>-</v>
      </c>
      <c r="OZ27" s="99"/>
      <c r="PA27" s="221" t="str">
        <f>IF($A27&lt;=①基本情報と建物情報の入力!$G$20, 0.93,"-")</f>
        <v>-</v>
      </c>
      <c r="PB27" s="222" t="str">
        <f>IF($A27&lt;=①基本情報と建物情報の入力!$G$20, IF(①基本情報と建物情報の入力!$H49&gt;=1, ①基本情報と建物情報の入力!$H$69,"-"),"-")</f>
        <v>-</v>
      </c>
      <c r="PC27" s="218" t="str">
        <f>IF($A27&lt;=①基本情報と建物情報の入力!$G$20, 0.034*1*IC27, "-")</f>
        <v>-</v>
      </c>
      <c r="PD27" s="218" t="str">
        <f>IF($A27&lt;=①基本情報と建物情報の入力!$G$20, 0.034*1*IH27, "-")</f>
        <v>-</v>
      </c>
      <c r="PE27" s="218" t="str">
        <f>IF($A27&lt;=①基本情報と建物情報の入力!$G$20, IF(①基本情報と建物情報の入力!$H49&gt;=1, $PA27*$PB27,"-"),"-")</f>
        <v>-</v>
      </c>
      <c r="PF27" s="218" t="str">
        <f>IF($A27&lt;=①基本情報と建物情報の入力!$G$20, IF(①基本情報と建物情報の入力!$H49&gt;=1, $PA27*$PB27,"-"),"-")</f>
        <v>-</v>
      </c>
      <c r="PG27" s="218" t="str">
        <f>IF($A27&lt;=①基本情報と建物情報の入力!$G$20, IF(①基本情報と建物情報の入力!$H49&gt;=1, $PA27*$PB27,"-"),"-")</f>
        <v>-</v>
      </c>
      <c r="PH27" s="218" t="str">
        <f>IF($A27&lt;=①基本情報と建物情報の入力!$G$20, IF(①基本情報と建物情報の入力!$H49&gt;=1, $PA27*$PB27,"-"),"-")</f>
        <v>-</v>
      </c>
      <c r="PI27" s="218" t="str">
        <f>IF($A27&lt;=①基本情報と建物情報の入力!$G$20, 0.034*1*IK27, "-")</f>
        <v>-</v>
      </c>
      <c r="PJ27" s="218" t="str">
        <f>IF($A27&lt;=①基本情報と建物情報の入力!$G$20, 0.034*1*IE27, "-")</f>
        <v>-</v>
      </c>
      <c r="PK27" s="99"/>
      <c r="PL27" s="218" t="str">
        <f>IF($A27&lt;=①基本情報と建物情報の入力!$G$20, 0.034*1*IM27, "-")</f>
        <v>-</v>
      </c>
      <c r="PM27" s="218" t="str">
        <f>IF($A27&lt;=①基本情報と建物情報の入力!$G$20, 0.034*1*IN27, "-")</f>
        <v>-</v>
      </c>
      <c r="PN27" s="218" t="str">
        <f>IF($A27&lt;=①基本情報と建物情報の入力!$G$20, 0.034*1*IO27, "-")</f>
        <v>-</v>
      </c>
      <c r="PO27" s="218" t="str">
        <f>IF($A27&lt;=①基本情報と建物情報の入力!$G$20, 0.034*1*IP27, "-")</f>
        <v>-</v>
      </c>
      <c r="PP27" s="218" t="str">
        <f>IF($A27&lt;=①基本情報と建物情報の入力!$G$20, 0.034*1*IQ27, "-")</f>
        <v>-</v>
      </c>
      <c r="PQ27" s="218" t="str">
        <f>IF($A27&lt;=①基本情報と建物情報の入力!$G$20, 0.034*1*IR27, "-")</f>
        <v>-</v>
      </c>
      <c r="PR27" s="218" t="str">
        <f>IF($A27&lt;=①基本情報と建物情報の入力!$G$20, 0.034*1*IS27, "-")</f>
        <v>-</v>
      </c>
      <c r="PS27" s="218" t="str">
        <f>IF($A27&lt;=①基本情報と建物情報の入力!$G$20, 0.034*1*IT27, "-")</f>
        <v>-</v>
      </c>
      <c r="PT27" s="218" t="str">
        <f>IF($A27&lt;=①基本情報と建物情報の入力!$G$20, 0.034*1*IU27, "-")</f>
        <v>-</v>
      </c>
      <c r="PU27" s="218" t="str">
        <f>IF($A27&lt;=①基本情報と建物情報の入力!$G$20, 0.034*1*IV27, "-")</f>
        <v>-</v>
      </c>
      <c r="PV27" s="218" t="str">
        <f>IF($A27&lt;=①基本情報と建物情報の入力!$G$20, 0.034*1*IW27, "-")</f>
        <v>-</v>
      </c>
      <c r="PW27" s="99"/>
      <c r="PX27" s="103" t="str">
        <f>IF($A27&lt;=①基本情報と建物情報の入力!$G$20, INDEX(方位係数!$B$21:$I$30, MATCH(PX$4, 方位係数!$A$21:$A$30,0), MATCH(①基本情報と建物情報の入力!$G$13, 方位係数!$B$20:$I$20,0)),"-")</f>
        <v>-</v>
      </c>
      <c r="PY27" s="100" t="str">
        <f>IF($A27&lt;=①基本情報と建物情報の入力!$G$20, INDEX(方位係数!$B$21:$I$30, MATCH(PY$4, 方位係数!$A$21:$A$30,0), MATCH(①基本情報と建物情報の入力!$G$13, 方位係数!$B$20:$I$20,0)),"-")</f>
        <v>-</v>
      </c>
      <c r="PZ27" s="100" t="str">
        <f>IF($A27&lt;=①基本情報と建物情報の入力!$G$20, INDEX(方位係数!$B$21:$I$30, MATCH(PZ$4, 方位係数!$A$21:$A$30,0), MATCH(①基本情報と建物情報の入力!$G$13, 方位係数!$B$20:$I$20,0)),"-")</f>
        <v>-</v>
      </c>
      <c r="QA27" s="100" t="str">
        <f>IF($A27&lt;=①基本情報と建物情報の入力!$G$20, INDEX(方位係数!$B$21:$I$30, MATCH(QA$4, 方位係数!$A$21:$A$30,0), MATCH(①基本情報と建物情報の入力!$G$13, 方位係数!$B$20:$I$20,0)),"-")</f>
        <v>-</v>
      </c>
      <c r="QB27" s="100" t="str">
        <f>IF($A27&lt;=①基本情報と建物情報の入力!$G$20, INDEX(方位係数!$B$21:$I$30, MATCH(QB$4, 方位係数!$A$21:$A$30,0), MATCH(①基本情報と建物情報の入力!$G$13, 方位係数!$B$20:$I$20,0)),"-")</f>
        <v>-</v>
      </c>
      <c r="QC27" s="100" t="str">
        <f>IF($A27&lt;=①基本情報と建物情報の入力!$G$20, INDEX(方位係数!$B$21:$I$30, MATCH(QC$4, 方位係数!$A$21:$A$30,0), MATCH(①基本情報と建物情報の入力!$G$13, 方位係数!$B$20:$I$20,0)),"-")</f>
        <v>-</v>
      </c>
      <c r="QD27" s="99"/>
      <c r="QE27" s="221" t="str">
        <f>IF($A27&lt;=①基本情報と建物情報の入力!$G$20, IF(①基本情報と建物情報の入力!$H49&gt;=1, W27*$QB27*$PC27,"-"),"-")</f>
        <v>-</v>
      </c>
      <c r="QF27" s="218" t="str">
        <f>IF($A27&lt;=①基本情報と建物情報の入力!$G$20, IF(①基本情報と建物情報の入力!$H49&gt;=2, X27*$QB27*$PC27,"-"),"-")</f>
        <v>-</v>
      </c>
      <c r="QG27" s="218" t="str">
        <f>IF($A27&lt;=①基本情報と建物情報の入力!$G$20, IF(①基本情報と建物情報の入力!$H49&gt;=3, Y27*$QB27*$PC27,"-"),"-")</f>
        <v>-</v>
      </c>
      <c r="QH27" s="221" t="str">
        <f>IF($A27&lt;=①基本情報と建物情報の入力!$G$20, IF(①基本情報と建物情報の入力!$H49&gt;=1, (BB27*$PX27+BE27*$PY27+BH27*$PZ27+BK27*$QA27)*$PD27,"-"),"-")</f>
        <v>-</v>
      </c>
      <c r="QI27" s="218" t="str">
        <f>IF($A27&lt;=①基本情報と建物情報の入力!$G$20, IF(①基本情報と建物情報の入力!$H49&gt;=2, (BC27*$PX27+BF27*$PY27+BI27*$PZ27+BL27*$QA27)*$PD27,"-"),"-")</f>
        <v>-</v>
      </c>
      <c r="QJ27" s="222" t="str">
        <f>IF($A27&lt;=①基本情報と建物情報の入力!$G$20, IF(①基本情報と建物情報の入力!$H49&gt;=3, (BD27*$PX27+BG27*$PY27+BJ27*$PZ27+BM27*$QA27)*$PD27,"-"),"-")</f>
        <v>-</v>
      </c>
      <c r="QK27" s="221" t="str">
        <f>IF($A27&lt;=①基本情報と建物情報の入力!$G$20, IF(①基本情報と建物情報の入力!$H49&gt;=1, AD27*$PX27*$PE27+AG27*$PY27*$PF27+AJ27*$PZ27*$PG27+AM27*$QA27*$PH27,"-"),"-")</f>
        <v>-</v>
      </c>
      <c r="QL27" s="218" t="str">
        <f>IF($A27&lt;=①基本情報と建物情報の入力!$G$20, IF(①基本情報と建物情報の入力!$H49&gt;=2, AE27*$PX27*$PE27+AH27*$PY27*$PF27+AK27*$PZ27*$PG27+AN27*$QA27*$PH27,"-"),"-")</f>
        <v>-</v>
      </c>
      <c r="QM27" s="222" t="str">
        <f>IF($A27&lt;=①基本情報と建物情報の入力!$G$20, IF(①基本情報と建物情報の入力!$H49&gt;=3, AF27*$PX27*$PE27+AI27*$PY27*$PF27+AL27*$PZ27*$PG27+AO27*$QA27*$PH27,"-"),"-")</f>
        <v>-</v>
      </c>
      <c r="QN27" s="221" t="str">
        <f>IF($A27&lt;=①基本情報と建物情報の入力!$G$20, IF(①基本情報と建物情報の入力!$H49&gt;=1, (AP27*PX27+AS27*PY27+AV27*PZ27+AY27*$QA27)*$PI27,"-"),"-")</f>
        <v>-</v>
      </c>
      <c r="QO27" s="218" t="str">
        <f>IF($A27&lt;=①基本情報と建物情報の入力!$G$20, IF(①基本情報と建物情報の入力!$H49&gt;=2, (AQ27*PX27+AT27*PY27+AW27*PZ27+AZ27*$QA27)*$PI27,"-"),"-")</f>
        <v>-</v>
      </c>
      <c r="QP27" s="222" t="str">
        <f>IF($A27&lt;=①基本情報と建物情報の入力!$G$20, IF(①基本情報と建物情報の入力!$H49&gt;=3, (AR27*PX27+AU27*PY27+AX27*PZ27+BA27*$QA27)*$PI27,"-"),"-")</f>
        <v>-</v>
      </c>
      <c r="QQ27" s="221" t="str">
        <f>IF($A27&lt;=①基本情報と建物情報の入力!$G$20, IF(①基本情報と建物情報の入力!$H49&gt;=1, Z27*$QC27*$PJ27,"-"),"-")</f>
        <v>-</v>
      </c>
      <c r="QR27" s="218" t="str">
        <f>IF($A27&lt;=①基本情報と建物情報の入力!$G$20, IF(①基本情報と建物情報の入力!$H49&gt;=2, AA27*$QC27*$PJ27,"-"),"-")</f>
        <v>-</v>
      </c>
      <c r="QS27" s="222" t="str">
        <f>IF($A27&lt;=①基本情報と建物情報の入力!$G$20, IF(①基本情報と建物情報の入力!$H49&gt;=3, AB27*$QC27*$PJ27,"-"),"-")</f>
        <v>-</v>
      </c>
      <c r="QT27" s="99"/>
      <c r="QU27" s="221" t="str">
        <f>IF($A27&lt;=①基本情報と建物情報の入力!$G$20, IF(①基本情報と建物情報の入力!$H49&gt;=1, (CJ27*($QB27+$PX27)/2+CM27*($QB27+$PY27)/2+CP27*($QB27+$PZ27)/2+CS27*($QB27+$QA27)/2)*$PL27,"-"),"-")</f>
        <v>-</v>
      </c>
      <c r="QV27" s="218" t="str">
        <f>IF($A27&lt;=①基本情報と建物情報の入力!$G$20, IF(①基本情報と建物情報の入力!$H49&gt;=2, (CK27*($QB27+$PX27)/2+CN27*($QB27+$PY27)/2+CQ27*($QB27+$PZ27)/2+CT27*($QB27+$QA27)/2)*$PL27,"-"),"-")</f>
        <v>-</v>
      </c>
      <c r="QW27" s="222" t="str">
        <f>IF($A27&lt;=①基本情報と建物情報の入力!$G$20, IF(①基本情報と建物情報の入力!$H49&gt;=3, (CL27*($QB27+$PX27)/2+CO27*($QB27+$PY27)/2+CR27*($QB27+$PZ27)/2+CU27*($QB27+$QA27)/2)*$PL27,"-"),"-")</f>
        <v>-</v>
      </c>
      <c r="QX27" s="221" t="str">
        <f>IF($A27&lt;=①基本情報と建物情報の入力!$G$20, IF(①基本情報と建物情報の入力!$H49&gt;=1, (CV27*($QB27+$PX27)/2+CY27*($QB27+$PX27)/2)*$PM27/2,"-"),"-")</f>
        <v>-</v>
      </c>
      <c r="QY27" s="218" t="str">
        <f>IF($A27&lt;=①基本情報と建物情報の入力!$G$20, IF(①基本情報と建物情報の入力!$H49&gt;=2, (CW27*($QB27+$PX27)/2+CZ27*($QB27+$PX27)/2)*$PM27/2,"-"),"-")</f>
        <v>-</v>
      </c>
      <c r="QZ27" s="222" t="str">
        <f>IF($A27&lt;=①基本情報と建物情報の入力!$G$20, IF(①基本情報と建物情報の入力!$H49&gt;=3, (CX27*($QB27+$PX27)/2+DA27*($QB27+$PX27)/2)*$PM27/2,"-"),"-")</f>
        <v>-</v>
      </c>
      <c r="RA27" s="221" t="str">
        <f>IF($A27&lt;=①基本情報と建物情報の入力!$G$20, IF(①基本情報と建物情報の入力!$H49&gt;=1, (DB27+DE27)*$QB27*$PN27/2 + (DH27+DK27)*$QB27*$PN27,"-"),"-")</f>
        <v>-</v>
      </c>
      <c r="RB27" s="218" t="str">
        <f>IF($A27&lt;=①基本情報と建物情報の入力!$G$20, IF(①基本情報と建物情報の入力!$H49&gt;=2, (DC27+DF27)*$QB27*$PN27/2 + (DI27+DL27)*$QB27*$PN27,"-"),"-")</f>
        <v>-</v>
      </c>
      <c r="RC27" s="222" t="str">
        <f>IF($A27&lt;=①基本情報と建物情報の入力!$G$20, IF(①基本情報と建物情報の入力!$H49&gt;=3, (DD27+DG27)*$QB27*$PN27/2 + (DJ27+DM27)*$QB27*$PN27,"-"),"-")</f>
        <v>-</v>
      </c>
      <c r="RD27" s="221" t="str">
        <f>IF($A27&lt;=①基本情報と建物情報の入力!$G$20, IF(①基本情報と建物情報の入力!$H49&gt;=1, (DN27*($PX27+$PY27)/2 +DW27*($QA27+$PX27)/2 + DQ27*($PY27+$PZ27)/2 + DT27*($PZ27+$QA27)/2)*$PO27,"-"),"-")</f>
        <v>-</v>
      </c>
      <c r="RE27" s="218" t="str">
        <f>IF($A27&lt;=①基本情報と建物情報の入力!$G$20, IF(①基本情報と建物情報の入力!$H49&gt;=2, (DO27*($PX27+$PY27)/2 +DX27*($QA27+$PX27)/2 + DR27*($PY27+$PZ27)/2 + DU27*($PZ27+$QA27)/2)*$PO27,"-"),"-")</f>
        <v>-</v>
      </c>
      <c r="RF27" s="222" t="str">
        <f>IF($A27&lt;=①基本情報と建物情報の入力!$G$20, IF(①基本情報と建物情報の入力!$H49&gt;=3, (DP27*($PX27+$PY27)/2 +DY27*($QA27+$PX27)/2 + DS27*($PY27+$PZ27)/2 + DV27*($PZ27+$QA27)/2)*$PO27,"-"),"-")</f>
        <v>-</v>
      </c>
      <c r="RG27" s="221" t="str">
        <f>IF($A27&lt;=①基本情報と建物情報の入力!$G$20, IF(①基本情報と建物情報の入力!$H49&gt;=1, ((DZ27+EC27)*$PX27+(EF27+EI27)*$PZ27)*$PP27/2 + (EL27*$PX27+EO27*$PY27+ER27*$PZ27+EU27*$QA27)*$PP27,"-"),"-")</f>
        <v>-</v>
      </c>
      <c r="RH27" s="218" t="str">
        <f>IF($A27&lt;=①基本情報と建物情報の入力!$G$20, IF(①基本情報と建物情報の入力!$H49&gt;=2, ((EA27+ED27)*$PX27+(EG27+EJ27)*$PZ27)*$PP27/2 + (EM27*$PX27+EP27*$PY27+ES27*$PZ27+EV27*$QA27)*$PP27,"-"),"-")</f>
        <v>-</v>
      </c>
      <c r="RI27" s="222" t="str">
        <f>IF($A27&lt;=①基本情報と建物情報の入力!$G$20, IF(①基本情報と建物情報の入力!$H49&gt;=3, ((EB27+EE27)*$PX27+(EH27+EK27)*$PZ27)*$PP27/2 + (EN27*$PX27+EQ27*$PY27+ET27*$PZ27+EW27*$QA27)*$PP27,"-"),"-")</f>
        <v>-</v>
      </c>
      <c r="RJ27" s="221" t="str">
        <f>IF($A27&lt;=①基本情報と建物情報の入力!$G$20, IF(①基本情報と建物情報の入力!$H49&gt;=1, ((EX27+FA27)*$PX27+(FD27+FG27)*$PY27+ (FJ27+FM27)*$PZ27 +(FP27+FS27)*$QA27)*$PQ27/2,"-"),"-")</f>
        <v>-</v>
      </c>
      <c r="RK27" s="218" t="str">
        <f>IF($A27&lt;=①基本情報と建物情報の入力!$G$20, IF(①基本情報と建物情報の入力!$H49&gt;=2, ((EY27+FB27)*$PX27+(FE27+FH27)*$PY27+ (FK27+FN27)*$PZ27 +(FQ27+FT27)*$QA27)*$PQ27/2,"-"),"-")</f>
        <v>-</v>
      </c>
      <c r="RL27" s="222" t="str">
        <f>IF($A27&lt;=①基本情報と建物情報の入力!$G$20, IF(①基本情報と建物情報の入力!$H49&gt;=3, ((EZ27+FC27)*$PX27+(FF27+FI27)*$PY27+ (FL27+FO27)*$PZ27 +(FR27+FU27)*$QA27)*$PQ27/2,"-"),"-")</f>
        <v>-</v>
      </c>
      <c r="RM27" s="221" t="str">
        <f>IF($A27&lt;=①基本情報と建物情報の入力!$G$20, IF(①基本情報と建物情報の入力!$H49&gt;=1, (FV27*$PX27/2+FY27*$PY27/2+GB27*$PZ27/2+GE27*$QA27/2)*$PR27,"-"),"-")</f>
        <v>-</v>
      </c>
      <c r="RN27" s="218" t="str">
        <f>IF($A27&lt;=①基本情報と建物情報の入力!$G$20, IF(①基本情報と建物情報の入力!$H49&gt;=2, (FW27*$PX27/2+FZ27*$PY27/2+GC27*$PZ27/2+GF27*$QA27/2)*$PR27,"-"),"-")</f>
        <v>-</v>
      </c>
      <c r="RO27" s="222" t="str">
        <f>IF($A27&lt;=①基本情報と建物情報の入力!$G$20, IF(①基本情報と建物情報の入力!$H49&gt;=3, (FX27*$PX27/2+GA27*$PY27/2+GD27*$PZ27/2+GG27*$QA27/2)*$PR27,"-"),"-")</f>
        <v>-</v>
      </c>
      <c r="RP27" s="221" t="str">
        <f>IF($A27&lt;=①基本情報と建物情報の入力!$G$20, IF(①基本情報と建物情報の入力!$H49&gt;=1, (GH27*($PX27+$QC27)/2+GK27*($PY27+$QC27)/2+GN27*($PZ27+$QC27)/2+GQ27*($QA27+$QC27)/2)*$PS27,"-"),"-")</f>
        <v>-</v>
      </c>
      <c r="RQ27" s="218" t="str">
        <f>IF($A27&lt;=①基本情報と建物情報の入力!$G$20, IF(①基本情報と建物情報の入力!$H49&gt;=2, (GI27*($PX27+$QC27)/2+GL27*($PY27+$QC27)/2+GO27*($PZ27+$QC27)/2+GR27*($QA27+$QC27)/2)*$PS27,"-"),"-")</f>
        <v>-</v>
      </c>
      <c r="RR27" s="222" t="str">
        <f>IF($A27&lt;=①基本情報と建物情報の入力!$G$20, IF(①基本情報と建物情報の入力!$H49&gt;=3, (GJ27*($PX27+$QC27)/2+GM27*($PY27+$QC27)/2+GP27*($PZ27+$QC27)/2+GS27*($QA27+$QC27)/2)*$PS27,"-"),"-")</f>
        <v>-</v>
      </c>
      <c r="RS27" s="221" t="str">
        <f>IF($A27&lt;=①基本情報と建物情報の入力!$G$20, IF(①基本情報と建物情報の入力!$H49&gt;=1, (GT27+GW27)*($PX27+$QC27)/2*$PT27/2,"-"),"-")</f>
        <v>-</v>
      </c>
      <c r="RT27" s="218" t="str">
        <f>IF($A27&lt;=①基本情報と建物情報の入力!$G$20, IF(①基本情報と建物情報の入力!$H49&gt;=2, (GU27+GX27)*($PX27+$QC27)/2*$PT27/2,"-"),"-")</f>
        <v>-</v>
      </c>
      <c r="RU27" s="222" t="str">
        <f>IF($A27&lt;=①基本情報と建物情報の入力!$G$20, IF(①基本情報と建物情報の入力!$H49&gt;=3, (GV27+GY27)*($PX27+$QC27)/2*$PT27/2,"-"),"-")</f>
        <v>-</v>
      </c>
      <c r="RV27" s="221" t="str">
        <f>IF($A27&lt;=①基本情報と建物情報の入力!$G$20, IF(①基本情報と建物情報の入力!$H49&gt;=1, (HL27+HO27)*$QC27*$PV27/2 + (HR27+HU27)*$QC27*$PV27,"-"),"-")</f>
        <v>-</v>
      </c>
      <c r="RW27" s="218" t="str">
        <f>IF($A27&lt;=①基本情報と建物情報の入力!$G$20, IF(①基本情報と建物情報の入力!$H49&gt;=2, (HM27+HP27)*$QC27*$PV27/2 + (HS27+HV27)*$QC27*$PV27,"-"),"-")</f>
        <v>-</v>
      </c>
      <c r="RX27" s="222" t="str">
        <f>IF($A27&lt;=①基本情報と建物情報の入力!$G$20, IF(①基本情報と建物情報の入力!$H49&gt;=3, (HN27+HQ27)*$QC27*$PV27/2 + (HT27+HW27)*$QC27*$PV27,"-"),"-")</f>
        <v>-</v>
      </c>
      <c r="RY27" s="96" t="str">
        <f>IF($A27&lt;=①基本情報と建物情報の入力!$G$20, IF(①基本情報と建物情報の入力!$H49&gt;=1, SUM(QE27,QH27,QK27,QN27,QQ27)+SUM(QU27,QX27,RA27,RD27,RG27,RJ27,RM27,RP27,RS27,RV27), "-"), "-")</f>
        <v>-</v>
      </c>
      <c r="RZ27" s="96" t="str">
        <f>IF($A27&lt;=①基本情報と建物情報の入力!$G$20, IF(①基本情報と建物情報の入力!$H49&gt;=2, SUM(QF27,QI27,QL27,QO27,QR27)+SUM(QV27,QY27,RB27,RE27,RH27,RK27,RN27,RQ27,RT27,RW27), "-"), "-")</f>
        <v>-</v>
      </c>
      <c r="SA27" s="96" t="str">
        <f>IF($A27&lt;=①基本情報と建物情報の入力!$G$20, IF(①基本情報と建物情報の入力!$H49&gt;=3, SUM(QG27,QJ27,QM27,QP27,QS27)+SUM(QW27,QZ27,RC27,RF27,RI27,RL27,RO27,RR27,RU27,RX27), "-"), "-")</f>
        <v>-</v>
      </c>
      <c r="SB27" s="101" t="str">
        <f>IF($A27&lt;=①基本情報と建物情報の入力!$G$20, IF(①基本情報と建物情報の入力!$H49&gt;=1, ROUNDUP(RY27/HY27*100,1),"-"),"-")</f>
        <v>-</v>
      </c>
      <c r="SC27" s="102" t="str">
        <f>IF($A27&lt;=①基本情報と建物情報の入力!$G$20, IF(①基本情報と建物情報の入力!$H49&gt;=2,ROUNDUP(RZ27/HZ27*100,1),"-"),"-")</f>
        <v>-</v>
      </c>
      <c r="SD27" s="104" t="str">
        <f>IF($A27&lt;=①基本情報と建物情報の入力!$G$20, IF(①基本情報と建物情報の入力!$H49&gt;=3, ROUNDUP(SA27/IA27*100,1),"-"),"-")</f>
        <v>-</v>
      </c>
      <c r="SE27" s="99"/>
      <c r="SF27" s="132" t="str">
        <f>IF($A27&lt;=①基本情報と建物情報の入力!$G$20, IF(①基本情報と建物情報の入力!$H49&gt;=1, 1,"-"), "-")</f>
        <v>-</v>
      </c>
      <c r="SG27" s="133" t="str">
        <f>IF($A27&lt;=①基本情報と建物情報の入力!$G$20, IF(①基本情報と建物情報の入力!$H49&gt;=2, 1,"-"), "-")</f>
        <v>-</v>
      </c>
      <c r="SH27" s="134" t="str">
        <f>IF($A27&lt;=①基本情報と建物情報の入力!$G$20, IF(①基本情報と建物情報の入力!$H49&gt;=3, ①基本情報と建物情報の入力!$H49-2,"-"), "-")</f>
        <v>-</v>
      </c>
      <c r="SI27" s="97" t="str">
        <f>IF($A27&lt;=①基本情報と建物情報の入力!$G$20, IF(①基本情報と建物情報の入力!$H49&gt;=1, HY27*SF27, "-"),"-")</f>
        <v>-</v>
      </c>
      <c r="SJ27" s="96" t="str">
        <f>IF($A27&lt;=①基本情報と建物情報の入力!$G$20, IF(①基本情報と建物情報の入力!$H49&gt;=2, HZ27*SG27, "-"),"-")</f>
        <v>-</v>
      </c>
      <c r="SK27" s="98" t="str">
        <f>IF($A27&lt;=①基本情報と建物情報の入力!$G$20, IF(①基本情報と建物情報の入力!$H49&gt;=3, IA27*SH27, "-"),"-")</f>
        <v>-</v>
      </c>
      <c r="SL27" s="97" t="str">
        <f>IF($A27&lt;=①基本情報と建物情報の入力!$G$20, IF(①基本情報と建物情報の入力!$H49&gt;=1,  LN27*SF27, "-"),"-")</f>
        <v>-</v>
      </c>
      <c r="SM27" s="96" t="str">
        <f>IF($A27&lt;=①基本情報と建物情報の入力!$G$20, IF(①基本情報と建物情報の入力!$H49&gt;=2,  LO27*SG27, "-"),"-")</f>
        <v>-</v>
      </c>
      <c r="SN27" s="98" t="str">
        <f>IF($A27&lt;=①基本情報と建物情報の入力!$G$20, IF(①基本情報と建物情報の入力!$H49&gt;=3,  LP27*SH27, "-"),"-")</f>
        <v>-</v>
      </c>
      <c r="SO27" s="97" t="str">
        <f>IF($A27&lt;=①基本情報と建物情報の入力!$G$20, IF(①基本情報と建物情報の入力!$H49&gt;=1,  RY27*SF27, "-"),"-")</f>
        <v>-</v>
      </c>
      <c r="SP27" s="96" t="str">
        <f>IF($A27&lt;=①基本情報と建物情報の入力!$G$20, IF(①基本情報と建物情報の入力!$H49&gt;=2,  RZ27*SG27, "-"),"-")</f>
        <v>-</v>
      </c>
      <c r="SQ27" s="98" t="str">
        <f>IF($A27&lt;=①基本情報と建物情報の入力!$G$20, IF(①基本情報と建物情報の入力!$H49&gt;=3,  SA27*SH27, "-"),"-")</f>
        <v>-</v>
      </c>
      <c r="SR27" s="105"/>
      <c r="SS27" s="105"/>
      <c r="ST27" s="99"/>
      <c r="SU27" s="132" t="str">
        <f>IF($A27&lt;=①基本情報と建物情報の入力!$G$20,IF(①基本情報と建物情報の入力!$H49&gt;=1,③一次エネルギー消費量の計算結果!E75-③一次エネルギー消費量の計算結果!F75,"-"),"-")</f>
        <v>-</v>
      </c>
      <c r="SV27" s="133" t="str">
        <f>IF($A27&lt;=①基本情報と建物情報の入力!$G$20,IF(①基本情報と建物情報の入力!$H49&gt;=2,③一次エネルギー消費量の計算結果!E76-③一次エネルギー消費量の計算結果!F76,"-"),"-")</f>
        <v>-</v>
      </c>
      <c r="SW27" s="134" t="str">
        <f>IF($A27&lt;=①基本情報と建物情報の入力!$G$20,IF(①基本情報と建物情報の入力!$H49&gt;=3,③一次エネルギー消費量の計算結果!E77-③一次エネルギー消費量の計算結果!F77,"-"),"-")</f>
        <v>-</v>
      </c>
      <c r="SX27" s="132" t="str">
        <f>IF($A27&lt;=①基本情報と建物情報の入力!$G$20,IF(①基本情報と建物情報の入力!$H49&gt;=1,③一次エネルギー消費量の計算結果!G75-③一次エネルギー消費量の計算結果!H75,"-"),"-")</f>
        <v>-</v>
      </c>
      <c r="SY27" s="133" t="str">
        <f>IF($A27&lt;=①基本情報と建物情報の入力!$G$20,IF(①基本情報と建物情報の入力!$H49&gt;=2,③一次エネルギー消費量の計算結果!G76-③一次エネルギー消費量の計算結果!H76,"-"),"-")</f>
        <v>-</v>
      </c>
      <c r="SZ27" s="134" t="str">
        <f>IF($A27&lt;=①基本情報と建物情報の入力!$G$20,IF(①基本情報と建物情報の入力!$H49&gt;=3,③一次エネルギー消費量の計算結果!G77-③一次エネルギー消費量の計算結果!H77,"-"),"-")</f>
        <v>-</v>
      </c>
      <c r="TA27" s="132" t="str">
        <f>IF($A27&lt;=①基本情報と建物情報の入力!$G$20, IF(①基本情報と建物情報の入力!$H49&gt;=1,SU27*SF27,"-"), "-")</f>
        <v>-</v>
      </c>
      <c r="TB27" s="133" t="str">
        <f>IF($A27&lt;=①基本情報と建物情報の入力!$G$20, IF(①基本情報と建物情報の入力!$H49&gt;=2,SV27*SG27,"-"), "-")</f>
        <v>-</v>
      </c>
      <c r="TC27" s="134" t="str">
        <f>IF($A27&lt;=①基本情報と建物情報の入力!$G$20, IF(①基本情報と建物情報の入力!$H49&gt;=3,SW27*SH27,"-"), "-")</f>
        <v>-</v>
      </c>
      <c r="TD27" s="132" t="str">
        <f>IF($A27&lt;=①基本情報と建物情報の入力!$G$20, IF(①基本情報と建物情報の入力!$H49&gt;=1,SX27*SF27,"-"), "-")</f>
        <v>-</v>
      </c>
      <c r="TE27" s="133" t="str">
        <f>IF($A27&lt;=①基本情報と建物情報の入力!$G$20, IF(①基本情報と建物情報の入力!$H49&gt;=2,SY27*SG27,"-"), "-")</f>
        <v>-</v>
      </c>
      <c r="TF27" s="133" t="str">
        <f>IF($A27&lt;=①基本情報と建物情報の入力!$G$20, IF(①基本情報と建物情報の入力!$H49&gt;=3,SZ27*SH27,"-"), "-")</f>
        <v>-</v>
      </c>
      <c r="TG27" s="105"/>
      <c r="TH27" s="105"/>
    </row>
    <row r="28" spans="1:528" s="16" customFormat="1" x14ac:dyDescent="0.45">
      <c r="A28" s="17">
        <f t="shared" si="0"/>
        <v>22</v>
      </c>
      <c r="B28" s="93" t="s">
        <v>65</v>
      </c>
      <c r="C28" s="16" t="str">
        <f>IF(A28&lt;=①基本情報と建物情報の入力!$G$20, ①基本情報と建物情報の入力!$G$19/①基本情報と建物情報の入力!$G$20, "-")</f>
        <v>-</v>
      </c>
      <c r="D28" s="16" t="str">
        <f>IF(A28&lt;=①基本情報と建物情報の入力!$G$20, IF(①基本情報と建物情報の入力!H50&gt;=1, (①基本情報と建物情報の入力!$D50+SQRT(①基本情報と建物情報の入力!$D50^2-16*①基本情報と建物情報の入力!$C50))/4, "-"), "-")</f>
        <v>-</v>
      </c>
      <c r="E28" s="16" t="str">
        <f>IF(A28&lt;=①基本情報と建物情報の入力!$G$20, IF(①基本情報と建物情報の入力!H50&gt;=1, (①基本情報と建物情報の入力!$D50-SQRT(①基本情報と建物情報の入力!$D50^2-16*①基本情報と建物情報の入力!$C50))/4, "-"), "-")</f>
        <v>-</v>
      </c>
      <c r="F28" s="16" t="str">
        <f>IF(A28&lt;=①基本情報と建物情報の入力!$G$20, IF(①基本情報と建物情報の入力!H50&gt;=1, IF(A28=①基本情報と建物情報の入力!$G$20, ①基本情報と建物情報の入力!$C50, ①基本情報と建物情報の入力!G50), "-"), "-")</f>
        <v>-</v>
      </c>
      <c r="G28" s="16" t="str">
        <f>IF(A28&lt;=①基本情報と建物情報の入力!$G$20, IF(①基本情報と建物情報の入力!H50&gt;=1, IF(A28=1, 0, ①基本情報と建物情報の入力!F50), "-"), "-")</f>
        <v>-</v>
      </c>
      <c r="H28" s="16" t="str">
        <f>IF(A28&lt;=①基本情報と建物情報の入力!$G$20, IF(①基本情報と建物情報の入力!H50&gt;=1, IF(A28=1, 0, ①基本情報と建物情報の入力!C50-G28), "-"), "-")</f>
        <v>-</v>
      </c>
      <c r="I28" s="16" t="str">
        <f>IF(A28&lt;=①基本情報と建物情報の入力!$G$20, IF(①基本情報と建物情報の入力!H50&gt;=1, IF(A28=1, ①基本情報と建物情報の入力!C50, 0), "-"), "-")</f>
        <v>-</v>
      </c>
      <c r="J28" s="23" t="str">
        <f>IF(A28&lt;=①基本情報と建物情報の入力!$G$20,IF(①基本情報と建物情報の入力!H50&gt;=1, ①基本情報と建物情報の入力!$E50*(1-(0.24/①基本情報と建物情報の入力!$H50))*0.64,"-"), "-")</f>
        <v>-</v>
      </c>
      <c r="K28" s="16" t="str">
        <f>IF(A28&lt;=①基本情報と建物情報の入力!$G$20,IF(①基本情報と建物情報の入力!H50&gt;=1,①基本情報と建物情報の入力!$E50*0.12/①基本情報と建物情報の入力!$H50,"-"), "-")</f>
        <v>-</v>
      </c>
      <c r="L28" s="16" t="str">
        <f>IF(A28&lt;=①基本情報と建物情報の入力!$G$20,IF(①基本情報と建物情報の入力!H50&gt;=1,①基本情報と建物情報の入力!$E50*(1-(0.24/①基本情報と建物情報の入力!$H50))*0.36,"-"), "-")</f>
        <v>-</v>
      </c>
      <c r="M28" s="24" t="str">
        <f>IF(A28&lt;=①基本情報と建物情報の入力!$G$20,IF(①基本情報と建物情報の入力!H50&gt;=1,①基本情報と建物情報の入力!$E50*0.12/①基本情報と建物情報の入力!$H50,"-"), "-")</f>
        <v>-</v>
      </c>
      <c r="N28" s="23" t="str">
        <f>IF(A28&lt;=①基本情報と建物情報の入力!$G$20, IF(①基本情報と建物情報の入力!H50&gt;=1,①基本情報と建物情報の入力!C50/①基本情報と建物情報の入力!H50, "-"), "-")</f>
        <v>-</v>
      </c>
      <c r="O28" s="16" t="str">
        <f>IF(A28&lt;=①基本情報と建物情報の入力!$G$20, IF(①基本情報と建物情報の入力!H50&gt;=2, ①基本情報と建物情報の入力!C50/①基本情報と建物情報の入力!H50, "-"),"-")</f>
        <v>-</v>
      </c>
      <c r="P28" s="24" t="str">
        <f>IF(A28&lt;=①基本情報と建物情報の入力!$G$20, IF(①基本情報と建物情報の入力!H50&gt;=3, ①基本情報と建物情報の入力!C50/①基本情報と建物情報の入力!H50, "-"),"-")</f>
        <v>-</v>
      </c>
      <c r="Q28" s="23" t="str">
        <f>IF($A28&lt;=①基本情報と建物情報の入力!$G$20, IF(①基本情報と建物情報の入力!$H50&gt;=1, IF(①基本情報と建物情報の入力!$I50="有り", N28*室面積の比率!$B$4, N28*室面積の比率!$B$5),"-"), "-")</f>
        <v>-</v>
      </c>
      <c r="R28" s="16" t="str">
        <f>IF($A28&lt;=①基本情報と建物情報の入力!$G$20, IF(①基本情報と建物情報の入力!$H50&gt;=2, IF(①基本情報と建物情報の入力!$I50="有り", O28*室面積の比率!$B$4, O28*室面積の比率!$B$5),"-"), "-")</f>
        <v>-</v>
      </c>
      <c r="S28" s="24" t="str">
        <f>IF($A28&lt;=①基本情報と建物情報の入力!$G$20, IF(①基本情報と建物情報の入力!$H50&gt;=3, IF(①基本情報と建物情報の入力!$I50="有り", P28*室面積の比率!$B$4, P28*室面積の比率!$B$5),"-"), "-")</f>
        <v>-</v>
      </c>
      <c r="T28" s="23" t="str">
        <f>IF($A28&lt;=①基本情報と建物情報の入力!$G$20, IF(①基本情報と建物情報の入力!$H50&gt;=1, IF(①基本情報と建物情報の入力!$I50="有り", N28*室面積の比率!$C$4, 0),"-"), "-")</f>
        <v>-</v>
      </c>
      <c r="U28" s="16" t="str">
        <f>IF($A28&lt;=①基本情報と建物情報の入力!$G$20, IF(①基本情報と建物情報の入力!$H50&gt;=2, IF(①基本情報と建物情報の入力!$I50="有り", O28*室面積の比率!$C$4, 0),"-"), "-")</f>
        <v>-</v>
      </c>
      <c r="V28" s="24" t="str">
        <f>IF($A28&lt;=①基本情報と建物情報の入力!$G$20, IF(①基本情報と建物情報の入力!$H50&gt;=3, IF(①基本情報と建物情報の入力!$I50="有り", P28*室面積の比率!$C$4, 0),"-"), "-")</f>
        <v>-</v>
      </c>
      <c r="W28" s="23" t="str">
        <f>IF(A28&lt;=①基本情報と建物情報の入力!$G$20, IF(①基本情報と建物情報の入力!H50&gt;=1, F28/①基本情報と建物情報の入力!H50, "-"),"-")</f>
        <v>-</v>
      </c>
      <c r="X28" s="16" t="str">
        <f>IF(A28&lt;=①基本情報と建物情報の入力!$G$20, IF(①基本情報と建物情報の入力!H50&gt;=2, F28/①基本情報と建物情報の入力!H50, "-"),"-")</f>
        <v>-</v>
      </c>
      <c r="Y28" s="24" t="str">
        <f>IF(A28&lt;=①基本情報と建物情報の入力!$G$20, IF(①基本情報と建物情報の入力!H50&gt;=3, F28/①基本情報と建物情報の入力!H50, "-"),"-")</f>
        <v>-</v>
      </c>
      <c r="Z28" s="23" t="str">
        <f>IF(A28&lt;=①基本情報と建物情報の入力!$G$20, IF(①基本情報と建物情報の入力!H50&gt;=1, G28/①基本情報と建物情報の入力!H50, "-"),"-")</f>
        <v>-</v>
      </c>
      <c r="AA28" s="16" t="str">
        <f>IF(A28&lt;=①基本情報と建物情報の入力!$G$20, IF(①基本情報と建物情報の入力!H50&gt;=2, G28/①基本情報と建物情報の入力!H50, "-"),"-")</f>
        <v>-</v>
      </c>
      <c r="AB28" s="24" t="str">
        <f>IF(A28&lt;=①基本情報と建物情報の入力!$G$20, IF(①基本情報と建物情報の入力!H50&gt;=3, G28/①基本情報と建物情報の入力!H50, "-"),"-")</f>
        <v>-</v>
      </c>
      <c r="AC28" s="69"/>
      <c r="AD28" s="23" t="str">
        <f>IF(A28&lt;=①基本情報と建物情報の入力!$G$20, IF(①基本情報と建物情報の入力!H50&gt;=1,J28/①基本情報と建物情報の入力!H50,"-"), "-")</f>
        <v>-</v>
      </c>
      <c r="AE28" s="16" t="str">
        <f>IF(A28&lt;=①基本情報と建物情報の入力!$G$20, IF(①基本情報と建物情報の入力!H50&gt;=2,J28/①基本情報と建物情報の入力!H50,"-"), "-")</f>
        <v>-</v>
      </c>
      <c r="AF28" s="24" t="str">
        <f>IF(A28&lt;=①基本情報と建物情報の入力!$G$20, IF(①基本情報と建物情報の入力!H50&gt;=3,J28/①基本情報と建物情報の入力!H50,"-"), "-")</f>
        <v>-</v>
      </c>
      <c r="AG28" s="23" t="str">
        <f>IF(A28&lt;=①基本情報と建物情報の入力!$G$20,IF(①基本情報と建物情報の入力!H50&gt;=1,K28,"-"), "-")</f>
        <v>-</v>
      </c>
      <c r="AH28" s="16" t="str">
        <f>IF(A28&lt;=①基本情報と建物情報の入力!$G$20,IF(①基本情報と建物情報の入力!H50&gt;=2,0,"-"), "-")</f>
        <v>-</v>
      </c>
      <c r="AI28" s="24" t="str">
        <f>IF(A28&lt;=①基本情報と建物情報の入力!$G$20,IF(①基本情報と建物情報の入力!H50&gt;=3,0,"-"), "-")</f>
        <v>-</v>
      </c>
      <c r="AJ28" s="16" t="str">
        <f>IF(A28&lt;=①基本情報と建物情報の入力!$G$20, IF(①基本情報と建物情報の入力!H50&gt;=1,L28/①基本情報と建物情報の入力!H50,"-"), "-")</f>
        <v>-</v>
      </c>
      <c r="AK28" s="16" t="str">
        <f>IF(A28&lt;=①基本情報と建物情報の入力!$G$20, IF(①基本情報と建物情報の入力!H50&gt;=2,L28/①基本情報と建物情報の入力!H50,"-"), "-")</f>
        <v>-</v>
      </c>
      <c r="AL28" s="16" t="str">
        <f>IF(A28&lt;=①基本情報と建物情報の入力!$G$20, IF(①基本情報と建物情報の入力!H50&gt;=3,L28/①基本情報と建物情報の入力!H50,"-"), "-")</f>
        <v>-</v>
      </c>
      <c r="AM28" s="23" t="str">
        <f>IF(A28&lt;=①基本情報と建物情報の入力!$G$20,IF(①基本情報と建物情報の入力!H50&gt;=1,IF(①基本情報と建物情報の入力!H50=1, M28,0), "-"),"-")</f>
        <v>-</v>
      </c>
      <c r="AN28" s="16" t="str">
        <f>IF(A28&lt;=①基本情報と建物情報の入力!$G$20, IF(①基本情報と建物情報の入力!H50&gt;=2, M28, "-"), "-")</f>
        <v>-</v>
      </c>
      <c r="AO28" s="24" t="str">
        <f>IF(A28&lt;=①基本情報と建物情報の入力!$G$20,IF(①基本情報と建物情報の入力!H50&gt;=3, 0, "-"),"-")</f>
        <v>-</v>
      </c>
      <c r="AP28" s="23" t="str">
        <f>IF(A28&lt;=①基本情報と建物情報の入力!$G$20,IF(①基本情報と建物情報の入力!H50&gt;=1,0,"-"), "-")</f>
        <v>-</v>
      </c>
      <c r="AQ28" s="16" t="str">
        <f>IF(A28&lt;=①基本情報と建物情報の入力!$G$20,IF(①基本情報と建物情報の入力!H50&gt;=2,0,"-"), "-")</f>
        <v>-</v>
      </c>
      <c r="AR28" s="24" t="str">
        <f>IF(A28&lt;=①基本情報と建物情報の入力!$G$20,IF(①基本情報と建物情報の入力!H50&gt;=3,0,"-"), "-")</f>
        <v>-</v>
      </c>
      <c r="AS28" s="23" t="str">
        <f>IF(A28&lt;=①基本情報と建物情報の入力!$G$20,IF(①基本情報と建物情報の入力!H50&gt;=1,0,"-"), "-")</f>
        <v>-</v>
      </c>
      <c r="AT28" s="16" t="str">
        <f>IF(A28&lt;=①基本情報と建物情報の入力!$G$20,IF(①基本情報と建物情報の入力!H50&gt;=2,0,"-"), "-")</f>
        <v>-</v>
      </c>
      <c r="AU28" s="24" t="str">
        <f>IF(A28&lt;=①基本情報と建物情報の入力!$G$20,IF(①基本情報と建物情報の入力!H50&gt;=3,0,"-"), "-")</f>
        <v>-</v>
      </c>
      <c r="AV28" s="23" t="str">
        <f>IF(A28&lt;=①基本情報と建物情報の入力!$G$20,IF(①基本情報と建物情報の入力!H50&gt;=1,1.6,"-"), "-")</f>
        <v>-</v>
      </c>
      <c r="AW28" s="16" t="str">
        <f>IF(A28&lt;=①基本情報と建物情報の入力!$G$20,IF(①基本情報と建物情報の入力!H50&gt;=2,1.6,"-"), "-")</f>
        <v>-</v>
      </c>
      <c r="AX28" s="24" t="str">
        <f>IF(A28&lt;=①基本情報と建物情報の入力!$G$20,IF(①基本情報と建物情報の入力!H50&gt;=3,1.6,"-"), "-")</f>
        <v>-</v>
      </c>
      <c r="AY28" s="16" t="str">
        <f>IF(A28&lt;=①基本情報と建物情報の入力!$G$20,IF(①基本情報と建物情報の入力!H50&gt;=1,0,"-"), "-")</f>
        <v>-</v>
      </c>
      <c r="AZ28" s="16" t="str">
        <f>IF(A28&lt;=①基本情報と建物情報の入力!$G$20,IF(①基本情報と建物情報の入力!H50&gt;=2,0,"-"), "-")</f>
        <v>-</v>
      </c>
      <c r="BA28" s="16" t="str">
        <f>IF(A28&lt;=①基本情報と建物情報の入力!$G$20,IF(①基本情報と建物情報の入力!H50&gt;=3,0,"-"), "-")</f>
        <v>-</v>
      </c>
      <c r="BB28" s="23" t="str">
        <f>IF(A28&lt;=①基本情報と建物情報の入力!$G$20, IF(①基本情報と建物情報の入力!H50&gt;=1,(D28*C28-J28)/①基本情報と建物情報の入力!H50, "-"), "-")</f>
        <v>-</v>
      </c>
      <c r="BC28" s="16" t="str">
        <f>IF(A28&lt;=①基本情報と建物情報の入力!$G$20, IF(①基本情報と建物情報の入力!H50&gt;=2,(D28*C28-J28)/①基本情報と建物情報の入力!H50, "-"), "-")</f>
        <v>-</v>
      </c>
      <c r="BD28" s="24" t="str">
        <f>IF(A28&lt;=①基本情報と建物情報の入力!$G$20, IF(①基本情報と建物情報の入力!H50&gt;=3,(D28*C28-J28)/①基本情報と建物情報の入力!H50, "-"), "-")</f>
        <v>-</v>
      </c>
      <c r="BE28" s="16" t="str">
        <f>IF(A28&lt;=①基本情報と建物情報の入力!$G$20, IF(①基本情報と建物情報の入力!H50&gt;=1,E28*C28-K28, "-"), "-")</f>
        <v>-</v>
      </c>
      <c r="BF28" s="16" t="str">
        <f>IF(A28&lt;=①基本情報と建物情報の入力!$G$20, IF(①基本情報と建物情報の入力!H50&gt;=2,0, "-"), "-")</f>
        <v>-</v>
      </c>
      <c r="BG28" s="16" t="str">
        <f>IF(A28&lt;=①基本情報と建物情報の入力!$G$20, IF(①基本情報と建物情報の入力!H50&gt;=3,0, "-"), "-")</f>
        <v>-</v>
      </c>
      <c r="BH28" s="23" t="str">
        <f>IF(A28&lt;=①基本情報と建物情報の入力!$G$20, IF(①基本情報と建物情報の入力!H50&gt;=1,(D28*C28-L28)/①基本情報と建物情報の入力!H50-AV28, "-"), "-")</f>
        <v>-</v>
      </c>
      <c r="BI28" s="16" t="str">
        <f>IF(A28&lt;=①基本情報と建物情報の入力!$G$20, IF(①基本情報と建物情報の入力!H50&gt;=2,(D28*C28-L28)/①基本情報と建物情報の入力!H50-AV28, "-"), "-")</f>
        <v>-</v>
      </c>
      <c r="BJ28" s="24" t="str">
        <f>IF(A28&lt;=①基本情報と建物情報の入力!$G$20, IF(①基本情報と建物情報の入力!H50&gt;=3,(D28*C28-L28)/①基本情報と建物情報の入力!H50-AV28, "-"), "-")</f>
        <v>-</v>
      </c>
      <c r="BK28" s="23" t="str">
        <f>IF(A28&lt;=①基本情報と建物情報の入力!$G$20, IF(①基本情報と建物情報の入力!H50&gt;=1,IF(①基本情報と建物情報の入力!H50=1, E28*C28-K28, 0), "-"), "-")</f>
        <v>-</v>
      </c>
      <c r="BL28" s="16" t="str">
        <f>IF(A28&lt;=①基本情報と建物情報の入力!$G$20, IF(①基本情報と建物情報の入力!H50&gt;=2,E28*C28-M28, "-"), "-")</f>
        <v>-</v>
      </c>
      <c r="BM28" s="24" t="str">
        <f>IF(A28&lt;=①基本情報と建物情報の入力!$G$20, IF(①基本情報と建物情報の入力!H50&gt;=3,0, "-"), "-")</f>
        <v>-</v>
      </c>
      <c r="BN28" s="16" t="str">
        <f>IF(A28&lt;=①基本情報と建物情報の入力!$G$20, IF(①基本情報と建物情報の入力!H50&gt;=1, 0, "-"), "-")</f>
        <v>-</v>
      </c>
      <c r="BO28" s="16" t="str">
        <f>IF(A28&lt;=①基本情報と建物情報の入力!$G$20, IF(①基本情報と建物情報の入力!H50&gt;=2, 0, "-"), "-")</f>
        <v>-</v>
      </c>
      <c r="BP28" s="24" t="str">
        <f>IF(A28&lt;=①基本情報と建物情報の入力!$G$20, IF(①基本情報と建物情報の入力!H50&gt;=3, 0, "-"), "-")</f>
        <v>-</v>
      </c>
      <c r="BQ28" s="16" t="str">
        <f>IF(A28&lt;=①基本情報と建物情報の入力!$G$20, IF(①基本情報と建物情報の入力!H50&gt;=1, 0, "-"), "-")</f>
        <v>-</v>
      </c>
      <c r="BR28" s="16" t="str">
        <f>IF(A28&lt;=①基本情報と建物情報の入力!$G$20, IF(①基本情報と建物情報の入力!H50&gt;=2, E28*C28, "-"), "-")</f>
        <v>-</v>
      </c>
      <c r="BS28" s="24" t="str">
        <f>IF(A28&lt;=①基本情報と建物情報の入力!$G$20, IF(①基本情報と建物情報の入力!H50&gt;=3, E28*C28, "-"), "-")</f>
        <v>-</v>
      </c>
      <c r="BT28" s="16" t="str">
        <f>IF(A28&lt;=①基本情報と建物情報の入力!$G$20, IF(①基本情報と建物情報の入力!H50&gt;=1, 0, "-"), "-")</f>
        <v>-</v>
      </c>
      <c r="BU28" s="16" t="str">
        <f>IF(A28&lt;=①基本情報と建物情報の入力!$G$20, IF(①基本情報と建物情報の入力!H50&gt;=2, 0, "-"), "-")</f>
        <v>-</v>
      </c>
      <c r="BV28" s="24" t="str">
        <f>IF(A28&lt;=①基本情報と建物情報の入力!$G$20, IF(①基本情報と建物情報の入力!H50&gt;=3, 0, "-"), "-")</f>
        <v>-</v>
      </c>
      <c r="BW28" s="23" t="str">
        <f>IF(A28&lt;=①基本情報と建物情報の入力!$G$20, IF(①基本情報と建物情報の入力!H50&gt;=1, IF(①基本情報と建物情報の入力!H50=1, 0, E28*C28), "-"), "-")</f>
        <v>-</v>
      </c>
      <c r="BX28" s="16" t="str">
        <f>IF(A28&lt;=①基本情報と建物情報の入力!$G$20, IF(①基本情報と建物情報の入力!H50&gt;=2, 0, "-"), "-")</f>
        <v>-</v>
      </c>
      <c r="BY28" s="24" t="str">
        <f>IF(A28&lt;=①基本情報と建物情報の入力!$G$20, IF(①基本情報と建物情報の入力!H50&gt;=3, E28*C28, "-"), "-")</f>
        <v>-</v>
      </c>
      <c r="BZ28" s="16" t="str">
        <f>IF(A28&lt;=①基本情報と建物情報の入力!$G$20, IF(①基本情報と建物情報の入力!H50&gt;=1,  H28/①基本情報と建物情報の入力!H50, "-"), "-")</f>
        <v>-</v>
      </c>
      <c r="CA28" s="16" t="str">
        <f>IF(A28&lt;=①基本情報と建物情報の入力!$G$20, IF(①基本情報と建物情報の入力!H50&gt;=2,  H28/①基本情報と建物情報の入力!H50, "-"), "-")</f>
        <v>-</v>
      </c>
      <c r="CB28" s="16" t="str">
        <f>IF(A28&lt;=①基本情報と建物情報の入力!$G$20, IF(①基本情報と建物情報の入力!H50&gt;=3,  H28/①基本情報と建物情報の入力!H50, "-"), "-")</f>
        <v>-</v>
      </c>
      <c r="CC28" s="23" t="str">
        <f>IF(A28&lt;=①基本情報と建物情報の入力!$G$20, IF(①基本情報と建物情報の入力!H50&gt;=1, I28/①基本情報と建物情報の入力!H50, "-"), "-")</f>
        <v>-</v>
      </c>
      <c r="CD28" s="16" t="str">
        <f>IF(A28&lt;=①基本情報と建物情報の入力!$G$20, IF(①基本情報と建物情報の入力!H50&gt;=2, I28/①基本情報と建物情報の入力!H50, "-"), "-")</f>
        <v>-</v>
      </c>
      <c r="CE28" s="24" t="str">
        <f>IF(A28&lt;=①基本情報と建物情報の入力!$G$20, IF(①基本情報と建物情報の入力!H50&gt;=3, I28/①基本情報と建物情報の入力!H50, "-"), "-")</f>
        <v>-</v>
      </c>
      <c r="CF28" s="16" t="str">
        <f>IF(A28&lt;=①基本情報と建物情報の入力!$G$20, IF(①基本情報と建物情報の入力!H50&gt;=1, IF(A28=①基本情報と建物情報の入力!$G$20, 0,(①基本情報と建物情報の入力!C50-F28)/①基本情報と建物情報の入力!H50), "-"), "-")</f>
        <v>-</v>
      </c>
      <c r="CG28" s="16" t="str">
        <f>IF(A28&lt;=①基本情報と建物情報の入力!$G$20, IF(①基本情報と建物情報の入力!H50&gt;=2, IF(A28=①基本情報と建物情報の入力!$G$20, 0,(①基本情報と建物情報の入力!C50-F28)/①基本情報と建物情報の入力!H50), "-"), "-")</f>
        <v>-</v>
      </c>
      <c r="CH28" s="16" t="str">
        <f>IF(A28&lt;=①基本情報と建物情報の入力!$G$20, IF(①基本情報と建物情報の入力!H50&gt;=3, IF(A28=①基本情報と建物情報の入力!$G$20, 0,(①基本情報と建物情報の入力!C50-F28)/①基本情報と建物情報の入力!H50), "-"), "-")</f>
        <v>-</v>
      </c>
      <c r="CI28" s="69"/>
      <c r="CJ28" s="23" t="str">
        <f>IF(A28&lt;=①基本情報と建物情報の入力!$G$20, IF(①基本情報と建物情報の入力!H50&gt;=1, IF(F28=0, 0, D28/①基本情報と建物情報の入力!H50), "-"), "-")</f>
        <v>-</v>
      </c>
      <c r="CK28" s="16" t="str">
        <f>IF(A28&lt;=①基本情報と建物情報の入力!$G$20, IF(①基本情報と建物情報の入力!H50&gt;=2, IF(F28=0, 0, D28/①基本情報と建物情報の入力!H50), "-"), "-")</f>
        <v>-</v>
      </c>
      <c r="CL28" s="24" t="str">
        <f>IF(A28&lt;=①基本情報と建物情報の入力!$G$20, IF(①基本情報と建物情報の入力!H50&gt;=3, IF(F28=0, 0, D28/①基本情報と建物情報の入力!H50), "-"), "-")</f>
        <v>-</v>
      </c>
      <c r="CM28" s="23" t="str">
        <f>IF(A28&lt;=①基本情報と建物情報の入力!$G$20, IF(①基本情報と建物情報の入力!H50&gt;=1, F28/D28, "-"), "-")</f>
        <v>-</v>
      </c>
      <c r="CN28" s="16" t="str">
        <f>IF(A28&lt;=①基本情報と建物情報の入力!$G$20, IF(①基本情報と建物情報の入力!H50&gt;=2, 0, "-"), "-")</f>
        <v>-</v>
      </c>
      <c r="CO28" s="24" t="str">
        <f>IF(A28&lt;=①基本情報と建物情報の入力!$G$20, IF(①基本情報と建物情報の入力!H50&gt;=3, 0, "-"), "-")</f>
        <v>-</v>
      </c>
      <c r="CP28" s="23" t="str">
        <f>IF(A28&lt;=①基本情報と建物情報の入力!$G$20, IF(①基本情報と建物情報の入力!H50&gt;=1, IF(A28=①基本情報と建物情報の入力!$G$20, D28/①基本情報と建物情報の入力!H50, 0), "-"), "-")</f>
        <v>-</v>
      </c>
      <c r="CQ28" s="16" t="str">
        <f>IF(A28&lt;=①基本情報と建物情報の入力!$G$20, IF(①基本情報と建物情報の入力!H50&gt;=2, IF(A28=①基本情報と建物情報の入力!$G$20, D28/①基本情報と建物情報の入力!H50, 0), "-"), "-")</f>
        <v>-</v>
      </c>
      <c r="CR28" s="24" t="str">
        <f>IF(A28&lt;=①基本情報と建物情報の入力!$G$20, IF(①基本情報と建物情報の入力!H50&gt;=3, IF(A28=①基本情報と建物情報の入力!$G$20, D28/①基本情報と建物情報の入力!H50, 0), "-"), "-")</f>
        <v>-</v>
      </c>
      <c r="CS28" s="23" t="str">
        <f>IF(A28&lt;=①基本情報と建物情報の入力!$G$20, IF(①基本情報と建物情報の入力!H50&gt;=1, IF(①基本情報と建物情報の入力!H50=1, F28/D28, 0), "-"), "-")</f>
        <v>-</v>
      </c>
      <c r="CT28" s="16" t="str">
        <f>IF(A28&lt;=①基本情報と建物情報の入力!$G$20, IF(①基本情報と建物情報の入力!H50&gt;=2, F28/D28, "-"), "-")</f>
        <v>-</v>
      </c>
      <c r="CU28" s="24" t="str">
        <f>IF(A28&lt;=①基本情報と建物情報の入力!$G$20, IF(①基本情報と建物情報の入力!H50&gt;=3, 0, "-"), "-")</f>
        <v>-</v>
      </c>
      <c r="CV28" s="16" t="str">
        <f>IF(A28&lt;=①基本情報と建物情報の入力!$G$20, IF(①基本情報と建物情報の入力!H50&gt;=1, IF(OR(F28=0,A28=①基本情報と建物情報の入力!$G$20), 0, D28/①基本情報と建物情報の入力!H50), "-"), "-")</f>
        <v>-</v>
      </c>
      <c r="CW28" s="16" t="str">
        <f>IF(A28&lt;=①基本情報と建物情報の入力!$G$20, IF(①基本情報と建物情報の入力!H50&gt;=2, IF(OR(F28=0,A28=①基本情報と建物情報の入力!$G$20), 0, D28/①基本情報と建物情報の入力!H50), "-"), "-")</f>
        <v>-</v>
      </c>
      <c r="CX28" s="16" t="str">
        <f>IF(A28&lt;=①基本情報と建物情報の入力!$G$20, IF(①基本情報と建物情報の入力!H50&gt;=3, IF(OR(F28=0,A28=①基本情報と建物情報の入力!$G$20), 0, D28/①基本情報と建物情報の入力!H50), "-"), "-")</f>
        <v>-</v>
      </c>
      <c r="CY28" s="23" t="str">
        <f>IF(A28&lt;=①基本情報と建物情報の入力!$G$20, IF(①基本情報と建物情報の入力!H50&gt;=1, IF(OR(F27=0,A28=1), 0, D28/①基本情報と建物情報の入力!H50), "-"), "-")</f>
        <v>-</v>
      </c>
      <c r="CZ28" s="16" t="str">
        <f>IF(A28&lt;=①基本情報と建物情報の入力!$G$20, IF(①基本情報と建物情報の入力!H50&gt;=2, IF(OR(F27=0,A28=1), 0, D28/①基本情報と建物情報の入力!H50), "-"), "-")</f>
        <v>-</v>
      </c>
      <c r="DA28" s="24" t="str">
        <f>IF(A28&lt;=①基本情報と建物情報の入力!$G$20, IF(①基本情報と建物情報の入力!H50&gt;=3, IF(OR(F27=0,A28=1), 0, D28/①基本情報と建物情報の入力!H50), "-"), "-")</f>
        <v>-</v>
      </c>
      <c r="DB28" s="23" t="str">
        <f>IF(A28&lt;=①基本情報と建物情報の入力!$G$20, IF(①基本情報と建物情報の入力!H50&gt;=1, 0, "-"), "-")</f>
        <v>-</v>
      </c>
      <c r="DC28" s="16" t="str">
        <f>IF(A28&lt;=①基本情報と建物情報の入力!$G$20, IF(①基本情報と建物情報の入力!H50&gt;=2, IF(①基本情報と建物情報の入力!H50=1, 0, F28/D28), "-"), "-")</f>
        <v>-</v>
      </c>
      <c r="DD28" s="24" t="str">
        <f>IF(A28&lt;=①基本情報と建物情報の入力!$G$20, IF(①基本情報と建物情報の入力!H50&gt;=3, IF(①基本情報と建物情報の入力!H50=1, 0, F28/D28), "-"), "-")</f>
        <v>-</v>
      </c>
      <c r="DE28" s="16" t="str">
        <f>IF(A28&lt;=①基本情報と建物情報の入力!$G$20, IF(①基本情報と建物情報の入力!H50&gt;=1, IF(①基本情報と建物情報の入力!H50=1, 0, F28/D28), "-"), "-")</f>
        <v>-</v>
      </c>
      <c r="DF28" s="16" t="str">
        <f>IF(A28&lt;=①基本情報と建物情報の入力!$G$20, IF(①基本情報と建物情報の入力!H50&gt;=2, 0, "-"), "-")</f>
        <v>-</v>
      </c>
      <c r="DG28" s="16" t="str">
        <f>IF(A28&lt;=①基本情報と建物情報の入力!$G$20, IF(①基本情報と建物情報の入力!H50&gt;=3, IF(①基本情報と建物情報の入力!H50=1, 0, F28/D28), "-"), "-")</f>
        <v>-</v>
      </c>
      <c r="DH28" s="23" t="str">
        <f>IF(A28&lt;=①基本情報と建物情報の入力!$G$20, IF(①基本情報と建物情報の入力!H50&gt;=1, (F28/D28)*(D28/①基本情報と建物情報の入力!H50/20), "-"), "-")</f>
        <v>-</v>
      </c>
      <c r="DI28" s="16" t="str">
        <f>IF(A28&lt;=①基本情報と建物情報の入力!$G$20, IF(①基本情報と建物情報の入力!H50&gt;=2, (F28/D28)*(D28/①基本情報と建物情報の入力!H50/20), "-"), "-")</f>
        <v>-</v>
      </c>
      <c r="DJ28" s="24" t="str">
        <f>IF(A28&lt;=①基本情報と建物情報の入力!$G$20, IF(①基本情報と建物情報の入力!H50&gt;=3, (F28/D28)*(D28/①基本情報と建物情報の入力!H50/20), "-"), "-")</f>
        <v>-</v>
      </c>
      <c r="DK28" s="23" t="str">
        <f>IF(A28&lt;=①基本情報と建物情報の入力!$G$20, IF(①基本情報と建物情報の入力!H50&gt;=1, (D28/①基本情報と建物情報の入力!H50)*(F28/D28/20), "-"), "-")</f>
        <v>-</v>
      </c>
      <c r="DL28" s="16" t="str">
        <f>IF(A28&lt;=①基本情報と建物情報の入力!$G$20, IF(①基本情報と建物情報の入力!H50&gt;=2, (D28/①基本情報と建物情報の入力!H50)*(F28/D28/20), "-"), "-")</f>
        <v>-</v>
      </c>
      <c r="DM28" s="24" t="str">
        <f>IF(A28&lt;=①基本情報と建物情報の入力!$G$20, IF(①基本情報と建物情報の入力!H50&gt;=3, (D28/①基本情報と建物情報の入力!H50)*(F28/D28/20), "-"), "-")</f>
        <v>-</v>
      </c>
      <c r="DN28" s="23" t="str">
        <f>IF(A28&lt;=①基本情報と建物情報の入力!$G$20, IF(①基本情報と建物情報の入力!H50&gt;=1,  C28, "-"), "-")</f>
        <v>-</v>
      </c>
      <c r="DO28" s="16" t="str">
        <f>IF(A28&lt;=①基本情報と建物情報の入力!$G$20, IF(①基本情報と建物情報の入力!H50&gt;=2, 0, "-"), "-")</f>
        <v>-</v>
      </c>
      <c r="DP28" s="24" t="str">
        <f>IF(A28&lt;=①基本情報と建物情報の入力!$G$20, IF(①基本情報と建物情報の入力!H50&gt;=3, 0, "-"), "-")</f>
        <v>-</v>
      </c>
      <c r="DQ28" s="23" t="str">
        <f>IF(A28&lt;=①基本情報と建物情報の入力!$G$20, IF(①基本情報と建物情報の入力!H50&gt;=1,  C28, "-"), "-")</f>
        <v>-</v>
      </c>
      <c r="DR28" s="16" t="str">
        <f>IF(A28&lt;=①基本情報と建物情報の入力!$G$20, IF(①基本情報と建物情報の入力!H50&gt;=2, 0, "-"), "-")</f>
        <v>-</v>
      </c>
      <c r="DS28" s="24" t="str">
        <f>IF(A28&lt;=①基本情報と建物情報の入力!$G$20, IF(①基本情報と建物情報の入力!H50&gt;=3, 0, "-"), "-")</f>
        <v>-</v>
      </c>
      <c r="DT28" s="23" t="str">
        <f>IF(A28&lt;=①基本情報と建物情報の入力!$G$20, IF(①基本情報と建物情報の入力!H50&gt;=1, IF(①基本情報と建物情報の入力!H50=1, C28, 0), "-"), "-")</f>
        <v>-</v>
      </c>
      <c r="DU28" s="16" t="str">
        <f>IF(A28&lt;=①基本情報と建物情報の入力!$G$20, IF(①基本情報と建物情報の入力!H50&gt;=2, C28, "-"), "-")</f>
        <v>-</v>
      </c>
      <c r="DV28" s="24" t="str">
        <f>IF(A28&lt;=①基本情報と建物情報の入力!$G$20, IF(①基本情報と建物情報の入力!H50&gt;=3, 0, "-"), "-")</f>
        <v>-</v>
      </c>
      <c r="DW28" s="23" t="str">
        <f>IF(A28&lt;=①基本情報と建物情報の入力!$G$20, IF(①基本情報と建物情報の入力!H50&gt;=1, IF(①基本情報と建物情報の入力!H50=1, C28, 0), "-"), "-")</f>
        <v>-</v>
      </c>
      <c r="DX28" s="16" t="str">
        <f>IF(A28&lt;=①基本情報と建物情報の入力!$G$20, IF(①基本情報と建物情報の入力!H50&gt;=2, C28, "-"), "-")</f>
        <v>-</v>
      </c>
      <c r="DY28" s="24" t="str">
        <f>IF(A28&lt;=①基本情報と建物情報の入力!$G$20, IF(①基本情報と建物情報の入力!H50&gt;=3, 0, "-"), "-")</f>
        <v>-</v>
      </c>
      <c r="DZ28" s="23" t="str">
        <f>IF(A28&lt;=①基本情報と建物情報の入力!$G$20, IF(①基本情報と建物情報の入力!H50&gt;=1, 0, "-"), "-")</f>
        <v>-</v>
      </c>
      <c r="EA28" s="16" t="str">
        <f>IF(A28&lt;=①基本情報と建物情報の入力!$G$20, IF(①基本情報と建物情報の入力!H50&gt;=2, IF(①基本情報と建物情報の入力!H50=1, 0, C28), "-"), "-")</f>
        <v>-</v>
      </c>
      <c r="EB28" s="24" t="str">
        <f>IF(A28&lt;=①基本情報と建物情報の入力!$G$20, IF(①基本情報と建物情報の入力!H50&gt;=3, IF(①基本情報と建物情報の入力!H50=1, 0, C28), "-"), "-")</f>
        <v>-</v>
      </c>
      <c r="EC28" s="23" t="str">
        <f>IF(A28&lt;=①基本情報と建物情報の入力!$G$20, IF(①基本情報と建物情報の入力!H50&gt;=1, IF(①基本情報と建物情報の入力!H50=1, 0, C28), "-"), "-")</f>
        <v>-</v>
      </c>
      <c r="ED28" s="16" t="str">
        <f>IF(A28&lt;=①基本情報と建物情報の入力!$G$20, IF(①基本情報と建物情報の入力!H50&gt;=2, 0, "-"), "-")</f>
        <v>-</v>
      </c>
      <c r="EE28" s="24" t="str">
        <f>IF(A28&lt;=①基本情報と建物情報の入力!$G$20, IF(①基本情報と建物情報の入力!H50&gt;=3, IF(①基本情報と建物情報の入力!H50=1, 0, C28), "-"), "-")</f>
        <v>-</v>
      </c>
      <c r="EF28" s="23" t="str">
        <f>IF(A28&lt;=①基本情報と建物情報の入力!$G$20, IF(①基本情報と建物情報の入力!H50&gt;=1, 0, "-"), "-")</f>
        <v>-</v>
      </c>
      <c r="EG28" s="16" t="str">
        <f>IF(A28&lt;=①基本情報と建物情報の入力!$G$20, IF(①基本情報と建物情報の入力!H50&gt;=2, IF(①基本情報と建物情報の入力!H50=1, 0, C28), "-"), "-")</f>
        <v>-</v>
      </c>
      <c r="EH28" s="24" t="str">
        <f>IF(A28&lt;=①基本情報と建物情報の入力!$G$20, IF(①基本情報と建物情報の入力!H50&gt;=3, IF(①基本情報と建物情報の入力!H50=1, 0, C28), "-"), "-")</f>
        <v>-</v>
      </c>
      <c r="EI28" s="16" t="str">
        <f>IF(A28&lt;=①基本情報と建物情報の入力!$G$20, IF(①基本情報と建物情報の入力!H50&gt;=1, IF(①基本情報と建物情報の入力!H50=1, 0, C28), "-"), "-")</f>
        <v>-</v>
      </c>
      <c r="EJ28" s="16" t="str">
        <f>IF(A28&lt;=①基本情報と建物情報の入力!$G$20, IF(①基本情報と建物情報の入力!H50&gt;=2, 0, "-"), "-")</f>
        <v>-</v>
      </c>
      <c r="EK28" s="16" t="str">
        <f>IF(A28&lt;=①基本情報と建物情報の入力!$G$20, IF(①基本情報と建物情報の入力!H50&gt;=3, IF(①基本情報と建物情報の入力!H50=1, 0, C28), "-"), "-")</f>
        <v>-</v>
      </c>
      <c r="EL28" s="23" t="str">
        <f>IF(A28&lt;=①基本情報と建物情報の入力!$G$20, IF(①基本情報と建物情報の入力!H50&gt;=1, C28*D28/①基本情報と建物情報の入力!H50/20, "-"), "-")</f>
        <v>-</v>
      </c>
      <c r="EM28" s="16" t="str">
        <f>IF(A28&lt;=①基本情報と建物情報の入力!$G$20, IF(①基本情報と建物情報の入力!H50&gt;=2, C28*D28/①基本情報と建物情報の入力!H50/20, "-"), "-")</f>
        <v>-</v>
      </c>
      <c r="EN28" s="24" t="str">
        <f>IF(A28&lt;=①基本情報と建物情報の入力!$G$20, IF(①基本情報と建物情報の入力!H50&gt;=3, C28*D28/①基本情報と建物情報の入力!H50/20, "-"), "-")</f>
        <v>-</v>
      </c>
      <c r="EO28" s="23" t="str">
        <f>IF(A28&lt;=①基本情報と建物情報の入力!$G$20, IF(①基本情報と建物情報の入力!H50&gt;=1, C28*E28/20, "-"), "-")</f>
        <v>-</v>
      </c>
      <c r="EP28" s="16" t="str">
        <f>IF(A28&lt;=①基本情報と建物情報の入力!$G$20, IF(①基本情報と建物情報の入力!H50&gt;=2, 0, "-"), "-")</f>
        <v>-</v>
      </c>
      <c r="EQ28" s="24" t="str">
        <f>IF(A28&lt;=①基本情報と建物情報の入力!$G$20, IF(①基本情報と建物情報の入力!H50&gt;=3, 0, "-"), "-")</f>
        <v>-</v>
      </c>
      <c r="ER28" s="23" t="str">
        <f>IF(A28&lt;=①基本情報と建物情報の入力!$G$20, IF(①基本情報と建物情報の入力!H50&gt;=1, C28*D28/①基本情報と建物情報の入力!H50/20, "-"), "-")</f>
        <v>-</v>
      </c>
      <c r="ES28" s="16" t="str">
        <f>IF(A28&lt;=①基本情報と建物情報の入力!$G$20, IF(①基本情報と建物情報の入力!H50&gt;=2, C28*D28/①基本情報と建物情報の入力!H50/20, "-"), "-")</f>
        <v>-</v>
      </c>
      <c r="ET28" s="24" t="str">
        <f>IF(A28&lt;=①基本情報と建物情報の入力!$G$20, IF(①基本情報と建物情報の入力!H50&gt;=3, C28*D28/①基本情報と建物情報の入力!H50/20, "-"), "-")</f>
        <v>-</v>
      </c>
      <c r="EU28" s="23" t="str">
        <f>IF(A28&lt;=①基本情報と建物情報の入力!$G$20, IF(①基本情報と建物情報の入力!H50&gt;=1, IF(①基本情報と建物情報の入力!H50=1, C28*E28/20, 0), "-"), "-")</f>
        <v>-</v>
      </c>
      <c r="EV28" s="16" t="str">
        <f>IF(A28&lt;=①基本情報と建物情報の入力!$G$20, IF(①基本情報と建物情報の入力!H50&gt;=2, C28*E28/20, "-"), "-")</f>
        <v>-</v>
      </c>
      <c r="EW28" s="24" t="str">
        <f>IF(A28&lt;=①基本情報と建物情報の入力!$G$20, IF(①基本情報と建物情報の入力!H50&gt;=3, 0, "-"), "-")</f>
        <v>-</v>
      </c>
      <c r="EX28" s="23" t="str">
        <f>IF(A28&lt;=①基本情報と建物情報の入力!$G$20, IF(①基本情報と建物情報の入力!H50&gt;=1, IF(A28=①基本情報と建物情報の入力!$G$20, 0, IF(AND(W28=0, G29=0), D28/①基本情報と建物情報の入力!H50, 0)), "-"), "-")</f>
        <v>-</v>
      </c>
      <c r="EY28" s="16" t="str">
        <f>IF(A28&lt;=①基本情報と建物情報の入力!$G$20, IF(①基本情報と建物情報の入力!H50&gt;=2, IF(A28=①基本情報と建物情報の入力!$G$20, 0, IF(AND(X28=0, G29=0), D28/①基本情報と建物情報の入力!H50, 0)), "-"), "-")</f>
        <v>-</v>
      </c>
      <c r="EZ28" s="24" t="str">
        <f>IF(A28&lt;=①基本情報と建物情報の入力!$G$20, IF(①基本情報と建物情報の入力!H50&gt;=3, IF(A28=①基本情報と建物情報の入力!$G$20, 0, IF(AND(Y28=0, G29=0), D28/①基本情報と建物情報の入力!H50, 0)), "-"), "-")</f>
        <v>-</v>
      </c>
      <c r="FA28" s="23" t="str">
        <f>IF(A28&lt;=①基本情報と建物情報の入力!$G$20, IF(①基本情報と建物情報の入力!H50&gt;=1, IF(A28=1, 0, IF(AND(F27=0, Z28=0), D28/①基本情報と建物情報の入力!H50, 0)), "-"), "-")</f>
        <v>-</v>
      </c>
      <c r="FB28" s="16" t="str">
        <f>IF(A28&lt;=①基本情報と建物情報の入力!$G$20, IF(①基本情報と建物情報の入力!H50&gt;=2, IF(A28=1, 0, IF(AND(F27=0, AA28=0), D28/①基本情報と建物情報の入力!H50, 0)), "-"), "-")</f>
        <v>-</v>
      </c>
      <c r="FC28" s="24" t="str">
        <f>IF(A28&lt;=①基本情報と建物情報の入力!$G$20, IF(①基本情報と建物情報の入力!H50&gt;=3, IF(A28=1, 0, IF(AND(F27=0, AB28=0), D28/①基本情報と建物情報の入力!H50, 0)), "-"), "-")</f>
        <v>-</v>
      </c>
      <c r="FD28" s="23" t="str">
        <f>IF(A28&lt;=①基本情報と建物情報の入力!$G$20, IF(①基本情報と建物情報の入力!H50&gt;=1, IF(A28=①基本情報と建物情報の入力!$G$20, 0, E28-F28/D28), "-"), "-")</f>
        <v>-</v>
      </c>
      <c r="FE28" s="16" t="str">
        <f>IF(A28&lt;=①基本情報と建物情報の入力!$G$20, IF(①基本情報と建物情報の入力!H50&gt;=2, 0, "-"), "-")</f>
        <v>-</v>
      </c>
      <c r="FF28" s="24" t="str">
        <f>IF(A28&lt;=①基本情報と建物情報の入力!$G$20, IF(①基本情報と建物情報の入力!H50&gt;=3, 0, "-"), "-")</f>
        <v>-</v>
      </c>
      <c r="FG28" s="23" t="str">
        <f>IF(A28&lt;=①基本情報と建物情報の入力!$G$20, IF(①基本情報と建物情報の入力!H50&gt;=1, IF(A28=1, 0, E28-G28/D28), "-"), "-")</f>
        <v>-</v>
      </c>
      <c r="FH28" s="16" t="str">
        <f>IF(A28&lt;=①基本情報と建物情報の入力!$G$20, IF(①基本情報と建物情報の入力!H50&gt;=2, 0, "-"), "-")</f>
        <v>-</v>
      </c>
      <c r="FI28" s="24" t="str">
        <f>IF(A28&lt;=①基本情報と建物情報の入力!$G$20, IF(①基本情報と建物情報の入力!H50&gt;=3, 0, "-"), "-")</f>
        <v>-</v>
      </c>
      <c r="FJ28" s="23" t="str">
        <f>IF(A28&lt;=①基本情報と建物情報の入力!$G$20, IF(①基本情報と建物情報の入力!H50&gt;=1, IF(A28=①基本情報と建物情報の入力!$G$20, 0, D28/①基本情報と建物情報の入力!H50), "-"), "-")</f>
        <v>-</v>
      </c>
      <c r="FK28" s="16" t="str">
        <f>IF(A28&lt;=①基本情報と建物情報の入力!$G$20, IF(①基本情報と建物情報の入力!H50&gt;=2, IF(A28=①基本情報と建物情報の入力!$G$20, 0, D28/①基本情報と建物情報の入力!H50), "-"), "-")</f>
        <v>-</v>
      </c>
      <c r="FL28" s="24" t="str">
        <f>IF(A28&lt;=①基本情報と建物情報の入力!$G$20, IF(①基本情報と建物情報の入力!H50&gt;=3, IF(A28=①基本情報と建物情報の入力!$G$20, 0, D28/①基本情報と建物情報の入力!H50), "-"), "-")</f>
        <v>-</v>
      </c>
      <c r="FM28" s="23" t="str">
        <f>IF(A28&lt;=①基本情報と建物情報の入力!$G$20, IF(①基本情報と建物情報の入力!H50&gt;=1, IF(A28=1, 0, D28/①基本情報と建物情報の入力!H50), "-"), "-")</f>
        <v>-</v>
      </c>
      <c r="FN28" s="16" t="str">
        <f>IF(A28&lt;=①基本情報と建物情報の入力!$G$20, IF(①基本情報と建物情報の入力!H50&gt;=2, IF(A28=1, 0, D28/①基本情報と建物情報の入力!H50), "-"), "-")</f>
        <v>-</v>
      </c>
      <c r="FO28" s="24" t="str">
        <f>IF(A28&lt;=①基本情報と建物情報の入力!$G$20, IF(①基本情報と建物情報の入力!H50&gt;=3, IF(A28=1, 0, D28/①基本情報と建物情報の入力!H50), "-"), "-")</f>
        <v>-</v>
      </c>
      <c r="FP28" s="23" t="str">
        <f>IF(A28&lt;=①基本情報と建物情報の入力!$G$20, IF(①基本情報と建物情報の入力!H50&gt;=1, IF(A28=①基本情報と建物情報の入力!$G$20, 0, IF(①基本情報と建物情報の入力!H50=1, E28-F28/D28, 0)), "-"), "-")</f>
        <v>-</v>
      </c>
      <c r="FQ28" s="16" t="str">
        <f>IF(A28&lt;=①基本情報と建物情報の入力!$G$20, IF(①基本情報と建物情報の入力!H50&gt;=2, IF(A28=①基本情報と建物情報の入力!$G$20, 0, E28-F28/D28), "-"), "-")</f>
        <v>-</v>
      </c>
      <c r="FR28" s="24" t="str">
        <f>IF(A28&lt;=①基本情報と建物情報の入力!$G$20, IF(①基本情報と建物情報の入力!H50&gt;=3, 0, "-"), "-")</f>
        <v>-</v>
      </c>
      <c r="FS28" s="23" t="str">
        <f>IF(A28&lt;=①基本情報と建物情報の入力!$G$20, IF(①基本情報と建物情報の入力!H50&gt;=1, IF(A28=1, 0, IF(①基本情報と建物情報の入力!H50=1, E28-G28/D28, 0)), "-"), "-")</f>
        <v>-</v>
      </c>
      <c r="FT28" s="16" t="str">
        <f>IF(A28&lt;=①基本情報と建物情報の入力!$G$20, IF(①基本情報と建物情報の入力!H50&gt;=2, IF(A28=1, 0, E28-G28/D28), "-"), "-")</f>
        <v>-</v>
      </c>
      <c r="FU28" s="24" t="str">
        <f>IF(A28&lt;=①基本情報と建物情報の入力!$G$20, IF(①基本情報と建物情報の入力!H50&gt;=3, 0, "-"), "-")</f>
        <v>-</v>
      </c>
      <c r="FV28" s="23" t="str">
        <f>IF(A28&lt;=①基本情報と建物情報の入力!$G$20, IF(①基本情報と建物情報の入力!H50&gt;=1, IF(A28=1, D28/①基本情報と建物情報の入力!H50, 0), "-"), "-")</f>
        <v>-</v>
      </c>
      <c r="FW28" s="16" t="str">
        <f>IF(A28&lt;=①基本情報と建物情報の入力!$G$20, IF(①基本情報と建物情報の入力!H50&gt;=2, IF(A28=1, D28/①基本情報と建物情報の入力!H50, 0), "-"), "-")</f>
        <v>-</v>
      </c>
      <c r="FX28" s="24" t="str">
        <f>IF(A28&lt;=①基本情報と建物情報の入力!$G$20, IF(①基本情報と建物情報の入力!H50&gt;=3, IF(A28=1, D28/①基本情報と建物情報の入力!H50, 0), "-"), "-")</f>
        <v>-</v>
      </c>
      <c r="FY28" s="23" t="str">
        <f>IF(A28&lt;=①基本情報と建物情報の入力!$G$20, IF(①基本情報と建物情報の入力!H50&gt;=1, IF(A28=1, E28, 0), "-"), "-")</f>
        <v>-</v>
      </c>
      <c r="FZ28" s="16" t="str">
        <f>IF(A28&lt;=①基本情報と建物情報の入力!$G$20, IF(①基本情報と建物情報の入力!H50&gt;=2, 0, "-"), "-")</f>
        <v>-</v>
      </c>
      <c r="GA28" s="24" t="str">
        <f>IF(A28&lt;=①基本情報と建物情報の入力!$G$20, IF(①基本情報と建物情報の入力!H50&gt;=3, 0, "-"), "-")</f>
        <v>-</v>
      </c>
      <c r="GB28" s="23" t="str">
        <f>IF(A28&lt;=①基本情報と建物情報の入力!$G$20, IF(①基本情報と建物情報の入力!H50&gt;=1, IF(A28=1, D28/①基本情報と建物情報の入力!H50, 0), "-"), "-")</f>
        <v>-</v>
      </c>
      <c r="GC28" s="16" t="str">
        <f>IF(A28&lt;=①基本情報と建物情報の入力!$G$20, IF(①基本情報と建物情報の入力!H50&gt;=2, IF(A28=1, D28/①基本情報と建物情報の入力!H50, 0), "-"), "-")</f>
        <v>-</v>
      </c>
      <c r="GD28" s="24" t="str">
        <f>IF(A28&lt;=①基本情報と建物情報の入力!$G$20, IF(①基本情報と建物情報の入力!H50&gt;=3, IF(A28=1, D28/①基本情報と建物情報の入力!H50, 0), "-"), "-")</f>
        <v>-</v>
      </c>
      <c r="GE28" s="23" t="str">
        <f>IF(A28&lt;=①基本情報と建物情報の入力!$G$20, IF(①基本情報と建物情報の入力!H50&gt;=1, IF(A28=1, IF(①基本情報と建物情報の入力!H50=1, E28, 0), 0), "-"), "-")</f>
        <v>-</v>
      </c>
      <c r="GF28" s="16" t="str">
        <f>IF(A28&lt;=①基本情報と建物情報の入力!$G$20, IF(①基本情報と建物情報の入力!H50&gt;=2, IF(A28=1, E28, 0), "-"), "-")</f>
        <v>-</v>
      </c>
      <c r="GG28" s="24" t="str">
        <f>IF(A28&lt;=①基本情報と建物情報の入力!$G$20, IF(①基本情報と建物情報の入力!H50&gt;=3, 0, "-"), "-")</f>
        <v>-</v>
      </c>
      <c r="GH28" s="23" t="str">
        <f>IF(A28&lt;=①基本情報と建物情報の入力!$G$20, IF(①基本情報と建物情報の入力!H50&gt;=1, IF(G28=0, 0, D28/①基本情報と建物情報の入力!H50), "-"), "-")</f>
        <v>-</v>
      </c>
      <c r="GI28" s="16" t="str">
        <f>IF(A28&lt;=①基本情報と建物情報の入力!$G$20, IF(①基本情報と建物情報の入力!H50&gt;=2, IF(G28=0, 0, D28/①基本情報と建物情報の入力!H50), "-"), "-")</f>
        <v>-</v>
      </c>
      <c r="GJ28" s="24" t="str">
        <f>IF(A28&lt;=①基本情報と建物情報の入力!$G$20, IF(①基本情報と建物情報の入力!H50&gt;=3, IF(G28=0, 0, D28/①基本情報と建物情報の入力!H50), "-"), "-")</f>
        <v>-</v>
      </c>
      <c r="GK28" s="23" t="str">
        <f>IF(A28&lt;=①基本情報と建物情報の入力!$G$20, IF(①基本情報と建物情報の入力!H50&gt;=1, G28/D28, "-"), "-")</f>
        <v>-</v>
      </c>
      <c r="GL28" s="16" t="str">
        <f>IF(A28&lt;=①基本情報と建物情報の入力!$G$20, IF(①基本情報と建物情報の入力!H50&gt;=2, 0, "-"), "-")</f>
        <v>-</v>
      </c>
      <c r="GM28" s="24" t="str">
        <f>IF(A28&lt;=①基本情報と建物情報の入力!$G$20, IF(①基本情報と建物情報の入力!H50&gt;=3, 0, "-"), "-")</f>
        <v>-</v>
      </c>
      <c r="GN28" s="16" t="str">
        <f>IF(A28&lt;=①基本情報と建物情報の入力!$G$20, IF(①基本情報と建物情報の入力!H50&gt;=1, 0, "-"), "-")</f>
        <v>-</v>
      </c>
      <c r="GO28" s="16" t="str">
        <f>IF(A28&lt;=①基本情報と建物情報の入力!$G$20, IF(①基本情報と建物情報の入力!H50&gt;=2, 0, "-"), "-")</f>
        <v>-</v>
      </c>
      <c r="GP28" s="16" t="str">
        <f>IF(A28&lt;=①基本情報と建物情報の入力!$G$20, IF(①基本情報と建物情報の入力!H50&gt;=3, 0, "-"), "-")</f>
        <v>-</v>
      </c>
      <c r="GQ28" s="23" t="str">
        <f>IF(A28&lt;=①基本情報と建物情報の入力!$G$20, IF(①基本情報と建物情報の入力!H50&gt;=1, IF(①基本情報と建物情報の入力!H50=1, G28/D28, 0), "-"), "-")</f>
        <v>-</v>
      </c>
      <c r="GR28" s="16" t="str">
        <f>IF(A28&lt;=①基本情報と建物情報の入力!$G$20, IF(①基本情報と建物情報の入力!H50&gt;=2, G28/D28, "-"), "-")</f>
        <v>-</v>
      </c>
      <c r="GS28" s="24" t="str">
        <f>IF(A28&lt;=①基本情報と建物情報の入力!$G$20, IF(①基本情報と建物情報の入力!H50&gt;=3, 0, "-"), "-")</f>
        <v>-</v>
      </c>
      <c r="GT28" s="23" t="str">
        <f>IF(A28&lt;=①基本情報と建物情報の入力!$G$20, IF(①基本情報と建物情報の入力!H50&gt;=1, IF(OR(G29=0,A28=①基本情報と建物情報の入力!$G$20), 0, D28/①基本情報と建物情報の入力!H50), "-"), "-")</f>
        <v>-</v>
      </c>
      <c r="GU28" s="16" t="str">
        <f>IF(A28&lt;=①基本情報と建物情報の入力!$G$20, IF(①基本情報と建物情報の入力!H50&gt;=2, IF(OR(G29=0,A28=①基本情報と建物情報の入力!$G$20), 0, D28/①基本情報と建物情報の入力!H50), "-"), "-")</f>
        <v>-</v>
      </c>
      <c r="GV28" s="24" t="str">
        <f>IF(A28&lt;=①基本情報と建物情報の入力!$G$20, IF(①基本情報と建物情報の入力!H50&gt;=3, IF(OR(G29=0,A28=①基本情報と建物情報の入力!$G$20), 0, D28/①基本情報と建物情報の入力!H50), "-"), "-")</f>
        <v>-</v>
      </c>
      <c r="GW28" s="23" t="str">
        <f>IF(A28&lt;=①基本情報と建物情報の入力!$G$20, IF(①基本情報と建物情報の入力!H50&gt;=1, IF(G28=0, 0, D28/①基本情報と建物情報の入力!H50), "-"), "-")</f>
        <v>-</v>
      </c>
      <c r="GX28" s="16" t="str">
        <f>IF(A28&lt;=①基本情報と建物情報の入力!$G$20, IF(①基本情報と建物情報の入力!H50&gt;=2, IF(G28=0, 0, D28/①基本情報と建物情報の入力!H50), "-"), "-")</f>
        <v>-</v>
      </c>
      <c r="GY28" s="24" t="str">
        <f>IF(A28&lt;=①基本情報と建物情報の入力!$G$20, IF(①基本情報と建物情報の入力!H50&gt;=3, IF(G28=0, 0, D28/①基本情報と建物情報の入力!H50), "-"), "-")</f>
        <v>-</v>
      </c>
      <c r="GZ28" s="23" t="str">
        <f>IF(A28&lt;=①基本情報と建物情報の入力!$G$20, IF(①基本情報と建物情報の入力!H50&gt;=1, 0, "-"), "-")</f>
        <v>-</v>
      </c>
      <c r="HA28" s="16" t="str">
        <f>IF(A28&lt;=①基本情報と建物情報の入力!$G$20, IF(①基本情報と建物情報の入力!H50&gt;=2, IF(OR(①基本情報と建物情報の入力!H50=1,A28&lt;&gt;1), 0, E28), "-"), "-")</f>
        <v>-</v>
      </c>
      <c r="HB28" s="24" t="str">
        <f>IF(A28&lt;=①基本情報と建物情報の入力!$G$20, IF(①基本情報と建物情報の入力!H50&gt;=3, IF(OR(①基本情報と建物情報の入力!H50=1,A28&lt;&gt;1), 0, E28), "-"), "-")</f>
        <v>-</v>
      </c>
      <c r="HC28" s="23" t="str">
        <f>IF(A28&lt;=①基本情報と建物情報の入力!$G$20, IF(①基本情報と建物情報の入力!H50&gt;=1, IF(OR(①基本情報と建物情報の入力!H50=1,A28&lt;&gt;1), 0, E28), "-"), "-")</f>
        <v>-</v>
      </c>
      <c r="HD28" s="16" t="str">
        <f>IF(A28&lt;=①基本情報と建物情報の入力!$G$20, IF(①基本情報と建物情報の入力!H50&gt;=2, 0, "-"), "-")</f>
        <v>-</v>
      </c>
      <c r="HE28" s="24" t="str">
        <f>IF(A28&lt;=①基本情報と建物情報の入力!$G$20, IF(①基本情報と建物情報の入力!H50&gt;=3, IF(OR(①基本情報と建物情報の入力!H50=1,A28&lt;&gt;1), 0, E28), "-"), "-")</f>
        <v>-</v>
      </c>
      <c r="HF28" s="23" t="str">
        <f>IF(A28&lt;=①基本情報と建物情報の入力!$G$20, IF(①基本情報と建物情報の入力!H50&gt;=1, IF(A28=1, E28*(D28/①基本情報と建物情報の入力!H50/20), 0), "-"), "-")</f>
        <v>-</v>
      </c>
      <c r="HG28" s="16" t="str">
        <f>IF(A28&lt;=①基本情報と建物情報の入力!$G$20, IF(①基本情報と建物情報の入力!H50&gt;=2, IF(A28=1, E28*(D28/①基本情報と建物情報の入力!H50/20), 0), "-"), "-")</f>
        <v>-</v>
      </c>
      <c r="HH28" s="24" t="str">
        <f>IF(A28&lt;=①基本情報と建物情報の入力!$G$20, IF(①基本情報と建物情報の入力!H50&gt;=3, IF(A28=1, E28*(D28/①基本情報と建物情報の入力!H50/20), 0), "-"), "-")</f>
        <v>-</v>
      </c>
      <c r="HI28" s="23" t="str">
        <f>IF(A28&lt;=①基本情報と建物情報の入力!$G$20, IF(①基本情報と建物情報の入力!H50&gt;=1, IF(A28=1, D28*(E28/①基本情報と建物情報の入力!H50/20), 0), "-"), "-")</f>
        <v>-</v>
      </c>
      <c r="HJ28" s="16" t="str">
        <f>IF(A28&lt;=①基本情報と建物情報の入力!$G$20, IF(①基本情報と建物情報の入力!H50&gt;=2, IF(A28=1, D28*(E28/①基本情報と建物情報の入力!H50/20), 0), "-"), "-")</f>
        <v>-</v>
      </c>
      <c r="HK28" s="24" t="str">
        <f>IF(A28&lt;=①基本情報と建物情報の入力!$G$20, IF(①基本情報と建物情報の入力!H50&gt;=3, IF(A28=1, D28*(E28/①基本情報と建物情報の入力!H50/20), 0), "-"), "-")</f>
        <v>-</v>
      </c>
      <c r="HL28" s="23" t="str">
        <f>IF(A28&lt;=①基本情報と建物情報の入力!$G$20, IF(①基本情報と建物情報の入力!H50&gt;=1, 0, "-"), "-")</f>
        <v>-</v>
      </c>
      <c r="HM28" s="16" t="str">
        <f>IF(A28&lt;=①基本情報と建物情報の入力!$G$20, IF(①基本情報と建物情報の入力!H50&gt;=2, IF(①基本情報と建物情報の入力!H50=1, 0, G28/D28), "-"), "-")</f>
        <v>-</v>
      </c>
      <c r="HN28" s="24" t="str">
        <f>IF(A28&lt;=①基本情報と建物情報の入力!$G$20, IF(①基本情報と建物情報の入力!H50&gt;=3, IF(①基本情報と建物情報の入力!H50=1, 0, G28/D28), "-"), "-")</f>
        <v>-</v>
      </c>
      <c r="HO28" s="23" t="str">
        <f>IF(A28&lt;=①基本情報と建物情報の入力!$G$20, IF(①基本情報と建物情報の入力!H50&gt;=1, IF(①基本情報と建物情報の入力!H50=1, 0, G28/D28), "-"), "-")</f>
        <v>-</v>
      </c>
      <c r="HP28" s="16" t="str">
        <f>IF(A28&lt;=①基本情報と建物情報の入力!$G$20, IF(①基本情報と建物情報の入力!H50&gt;=2, 0, "-"), "-")</f>
        <v>-</v>
      </c>
      <c r="HQ28" s="24" t="str">
        <f>IF(A28&lt;=①基本情報と建物情報の入力!$G$20, IF(①基本情報と建物情報の入力!H50&gt;=3, IF(①基本情報と建物情報の入力!H50=1, 0, G28/D28), "-"), "-")</f>
        <v>-</v>
      </c>
      <c r="HR28" s="23" t="str">
        <f>IF(A28&lt;=①基本情報と建物情報の入力!$G$20, IF(①基本情報と建物情報の入力!H50&gt;=1, (G28/D28)*(D28/①基本情報と建物情報の入力!H50/20), "-"), "-")</f>
        <v>-</v>
      </c>
      <c r="HS28" s="16" t="str">
        <f>IF(A28&lt;=①基本情報と建物情報の入力!$G$20, IF(①基本情報と建物情報の入力!H50&gt;=2, (G28/D28)*(D28/①基本情報と建物情報の入力!H50/20), "-"), "-")</f>
        <v>-</v>
      </c>
      <c r="HT28" s="24" t="str">
        <f>IF(A28&lt;=①基本情報と建物情報の入力!$G$20, IF(①基本情報と建物情報の入力!H50&gt;=3, (G28/D28)*(D28/①基本情報と建物情報の入力!H50/20), "-"), "-")</f>
        <v>-</v>
      </c>
      <c r="HU28" s="23" t="str">
        <f>IF(A28&lt;=①基本情報と建物情報の入力!$G$20, IF(①基本情報と建物情報の入力!H50&gt;=1, (D28/①基本情報と建物情報の入力!H50)*(G28/D28/20), "-"), "-")</f>
        <v>-</v>
      </c>
      <c r="HV28" s="16" t="str">
        <f>IF(A28&lt;=①基本情報と建物情報の入力!$G$20, IF(①基本情報と建物情報の入力!H50&gt;=2, (D28/①基本情報と建物情報の入力!H50)*(G28/D28/20), "-"), "-")</f>
        <v>-</v>
      </c>
      <c r="HW28" s="24" t="str">
        <f>IF(A28&lt;=①基本情報と建物情報の入力!$G$20, IF(①基本情報と建物情報の入力!H50&gt;=3, (D28/①基本情報と建物情報の入力!H50)*(G28/D28/20), "-"), "-")</f>
        <v>-</v>
      </c>
      <c r="HX28" s="69"/>
      <c r="HY28" s="16" t="str">
        <f>IF($A28&lt;=①基本情報と建物情報の入力!$G$20, IF(①基本情報と建物情報の入力!$H50&gt;=1, SUM(W28,CF28,Z28,BZ28,CC28,AD28,AG28,AJ28,AM28,AP28,AS28,AV28,AY28,BB28,BE28,BH28,BK28,BN28,BQ28,BT28,BW28),"-"),"-")</f>
        <v>-</v>
      </c>
      <c r="HZ28" s="16" t="str">
        <f>IF($A28&lt;=①基本情報と建物情報の入力!$G$20, IF(①基本情報と建物情報の入力!$H50&gt;=2, SUM(X28,CG28,AA28,CA28,CD28,AE28,AH28,AK28,AN28,AQ28,AT28,AW28,AZ28,BC28,BF28,BI28,BL28,BO28,BR28,BU28,BX28),"-"),"-")</f>
        <v>-</v>
      </c>
      <c r="IA28" s="16" t="str">
        <f>IF($A28&lt;=①基本情報と建物情報の入力!$G$20, IF(①基本情報と建物情報の入力!$H50&gt;=3, SUM(Y28,CH28,AB28,CB28,CE28,AF28,AI28,AL28,AO28,AR28,AU28,AX28,BA28,BD28,BG28,BJ28,BM28,BP28,BS28,BV28,BY28),"-"),"-")</f>
        <v>-</v>
      </c>
      <c r="IB28" s="69"/>
      <c r="IC28" s="16" t="str">
        <f>IF($A28&lt;=①基本情報と建物情報の入力!$G$20, ①基本情報と建物情報の入力!H$62, "-")</f>
        <v>-</v>
      </c>
      <c r="ID28" s="16" t="str">
        <f>IF(A28&lt;=①基本情報と建物情報の入力!$G$20, ①基本情報と建物情報の入力!$H$66/(2*(0.09-0.15)*①基本情報と建物情報の入力!$H$66+1),"-")</f>
        <v>-</v>
      </c>
      <c r="IE28" s="16" t="str">
        <f>IF($A28&lt;=①基本情報と建物情報の入力!$G$20, ①基本情報と建物情報の入力!H$64, "-")</f>
        <v>-</v>
      </c>
      <c r="IF28" s="16" t="str">
        <f>IF($A28&lt;=①基本情報と建物情報の入力!$G$20, ①基本情報と建物情報の入力!H$63, "-")</f>
        <v>-</v>
      </c>
      <c r="IG28" s="16" t="str">
        <f>IF($A28&lt;=①基本情報と建物情報の入力!$G$20, ①基本情報と建物情報の入力!H$66, "-")</f>
        <v>-</v>
      </c>
      <c r="IH28" s="16" t="str">
        <f>IF($A28&lt;=①基本情報と建物情報の入力!$G$20, ①基本情報と建物情報の入力!H$61, "-")</f>
        <v>-</v>
      </c>
      <c r="II28" s="16" t="str">
        <f>IF($A28&lt;=①基本情報と建物情報の入力!$G$20, ①基本情報と建物情報の入力!H$65, "-")</f>
        <v>-</v>
      </c>
      <c r="IJ28" s="16" t="str">
        <f>IF($A28&lt;=①基本情報と建物情報の入力!$G$20, ①基本情報と建物情報の入力!H$67, "-")</f>
        <v>-</v>
      </c>
      <c r="IK28" s="24" t="str">
        <f>IF($A28&lt;=①基本情報と建物情報の入力!$G$20, 4.65, "-")</f>
        <v>-</v>
      </c>
      <c r="IL28" s="69"/>
      <c r="IM28" s="23" t="str">
        <f t="array" ref="IM28">IF($A28&lt;=①基本情報と建物情報の入力!$G$20,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8" s="16" t="str">
        <f t="array" ref="IN28">IF($A28&lt;=①基本情報と建物情報の入力!$G$20,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8" s="16" t="str">
        <f t="array" ref="IO28">IF($A28&lt;=①基本情報と建物情報の入力!$G$20,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8" s="16" t="str">
        <f>IF($A28&lt;=①基本情報と建物情報の入力!$G$20,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8" s="16" t="str">
        <f t="array" ref="IQ28">IF($A28&lt;=①基本情報と建物情報の入力!$G$20,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8" s="16" t="str">
        <f t="array" ref="IR28">IF($A28&lt;=①基本情報と建物情報の入力!$G$20,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8" s="16" t="str">
        <f t="array" ref="IS28">IF($A28&lt;=①基本情報と建物情報の入力!$G$20,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8" s="16" t="str">
        <f t="array" ref="IT28">IF($A28&lt;=①基本情報と建物情報の入力!$G$20,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8" s="16" t="str">
        <f t="array" ref="IU28">IF($A28&lt;=①基本情報と建物情報の入力!$G$20,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8" s="16" t="str">
        <f t="array" ref="IV28">IF($A28&lt;=①基本情報と建物情報の入力!$G$20,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8" s="24" t="str">
        <f t="array" ref="IW28">IF($A28&lt;=①基本情報と建物情報の入力!$G$20,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8" s="69"/>
      <c r="IY28" s="23" t="str">
        <f>IF($A28&lt;=①基本情報と建物情報の入力!$G$20, 温度差係数!$A$10, "-")</f>
        <v>-</v>
      </c>
      <c r="IZ28" s="16" t="str">
        <f>IF($A28&lt;=①基本情報と建物情報の入力!$G$20,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8" s="16" t="str">
        <f>IF($A28&lt;=①基本情報と建物情報の入力!$G$20, 温度差係数!$B$10, "-")</f>
        <v>-</v>
      </c>
      <c r="JB28" s="24" t="str">
        <f>IF($A28&lt;=①基本情報と建物情報の入力!$G$20, INDEX(温度差係数!$C$10:$J$10, 0, MATCH(①基本情報と建物情報の入力!$G$13, 温度差係数!$C$9:$J$9, 0)), "-")</f>
        <v>-</v>
      </c>
      <c r="JC28" s="69"/>
      <c r="JD28" s="23" t="str">
        <f>IF($A28&lt;=①基本情報と建物情報の入力!$G$20, IF(①基本情報と建物情報の入力!$H50&gt;=1, W28*$IY28*$IC28,"-"),"-")</f>
        <v>-</v>
      </c>
      <c r="JE28" s="16" t="str">
        <f>IF($A28&lt;=①基本情報と建物情報の入力!$G$20, IF(①基本情報と建物情報の入力!$H50&gt;=2, X28*$IY28*$IC28,"-"),"-")</f>
        <v>-</v>
      </c>
      <c r="JF28" s="24" t="str">
        <f>IF($A28&lt;=①基本情報と建物情報の入力!$G$20, IF(①基本情報と建物情報の入力!$H50&gt;=3, Y28*$IY28*$IC28,"-"),"-")</f>
        <v>-</v>
      </c>
      <c r="JG28" s="23" t="str">
        <f>IF($A28&lt;=①基本情報と建物情報の入力!$G$20, IF(①基本情報と建物情報の入力!$H50&gt;=1, CF28*$JB28*$ID28,"-"),"-")</f>
        <v>-</v>
      </c>
      <c r="JH28" s="16" t="str">
        <f>IF($A28&lt;=①基本情報と建物情報の入力!$G$20, IF(①基本情報と建物情報の入力!$H50&gt;=2, CG28*$JB28*$ID28,"-"),"-")</f>
        <v>-</v>
      </c>
      <c r="JI28" s="24" t="str">
        <f>IF($A28&lt;=①基本情報と建物情報の入力!$G$20, IF(①基本情報と建物情報の入力!$H50&gt;=3, CH28*$JB28*$ID28,"-"),"-")</f>
        <v>-</v>
      </c>
      <c r="JJ28" s="23" t="str">
        <f>IF($A28&lt;=①基本情報と建物情報の入力!$G$20, IF(①基本情報と建物情報の入力!$H50&gt;=1, ((BB28+BE28+BK28)*$IY28+BH28*$IZ28)*$IH28,"-"),"-")</f>
        <v>-</v>
      </c>
      <c r="JK28" s="16" t="str">
        <f>IF($A28&lt;=①基本情報と建物情報の入力!$G$20, IF(①基本情報と建物情報の入力!$H50&gt;=2, ((BC28+BF28+BL28)*$IY28+BI28*$IZ28)*$IH28,"-"),"-")</f>
        <v>-</v>
      </c>
      <c r="JL28" s="24" t="str">
        <f>IF($A28&lt;=①基本情報と建物情報の入力!$G$20, IF(①基本情報と建物情報の入力!$H50&gt;=3, ((BD28+BG28+BM28)*$IY28+BJ28*$IZ28)*$IH28,"-"),"-")</f>
        <v>-</v>
      </c>
      <c r="JM28" s="23" t="str">
        <f>IF($A28&lt;=①基本情報と建物情報の入力!$G$20, IF(①基本情報と建物情報の入力!$H50&gt;=1, (BN28+BQ28+BT28+BW28)*$JB28*$II28,"-"),"-")</f>
        <v>-</v>
      </c>
      <c r="JN28" s="16" t="str">
        <f>IF($A28&lt;=①基本情報と建物情報の入力!$G$20, IF(①基本情報と建物情報の入力!$H50&gt;=2, (BO28+BR28+BU28+BX28)*$JB28*$II28,"-"),"-")</f>
        <v>-</v>
      </c>
      <c r="JO28" s="24" t="str">
        <f>IF($A28&lt;=①基本情報と建物情報の入力!$G$20, IF(①基本情報と建物情報の入力!$H50&gt;=3, (BP28+BS28+BV28+BY28)*$JB28*$II28,"-"),"-")</f>
        <v>-</v>
      </c>
      <c r="JP28" s="23" t="str">
        <f>IF($A28&lt;=①基本情報と建物情報の入力!$G$20, IF(①基本情報と建物情報の入力!$H50&gt;=1, ((AD28+AG28+AM28)*$IY28+AJ28*$IZ28)*$IJ28,"-"),"-")</f>
        <v>-</v>
      </c>
      <c r="JQ28" s="16" t="str">
        <f>IF($A28&lt;=①基本情報と建物情報の入力!$G$20, IF(①基本情報と建物情報の入力!$H50&gt;=2, ((AE28+AH28+AN28)*$IY28+AK28*$IZ28)*$IJ28,"-"),"-")</f>
        <v>-</v>
      </c>
      <c r="JR28" s="24" t="str">
        <f>IF($A28&lt;=①基本情報と建物情報の入力!$G$20, IF(①基本情報と建物情報の入力!$H50&gt;=3, ((AF28+AI28+AO28)*$IY28+AL28*$IZ28)*$IJ28,"-"),"-")</f>
        <v>-</v>
      </c>
      <c r="JS28" s="23" t="str">
        <f>IF($A28&lt;=①基本情報と建物情報の入力!$G$20, IF(①基本情報と建物情報の入力!$H50&gt;=1, ((AP28+AS28+AY28)*IY28+AV28*$IZ28)*$IK28,"-"),"-")</f>
        <v>-</v>
      </c>
      <c r="JT28" s="16" t="str">
        <f>IF($A28&lt;=①基本情報と建物情報の入力!$G$20, IF(①基本情報と建物情報の入力!$H50&gt;=2, ((AQ28+AT28+AZ28)*IY28+AW28*$IZ28)*$IK28,"-"),"-")</f>
        <v>-</v>
      </c>
      <c r="JU28" s="24" t="str">
        <f>IF($A28&lt;=①基本情報と建物情報の入力!$G$20, IF(①基本情報と建物情報の入力!$H50&gt;=3, ((AR28+AU28+BA28)*IY28+AX28*$IZ28)*$IK28,"-"),"-")</f>
        <v>-</v>
      </c>
      <c r="JV28" s="23" t="str">
        <f>IF($A28&lt;=①基本情報と建物情報の入力!$G$20, IF(①基本情報と建物情報の入力!$H50&gt;=1, BZ28*$JB28*$IG28,"-"),"-")</f>
        <v>-</v>
      </c>
      <c r="JW28" s="16" t="str">
        <f>IF($A28&lt;=①基本情報と建物情報の入力!$G$20, IF(①基本情報と建物情報の入力!$H50&gt;=2, CA28*$JB28*$IG28,"-"),"-")</f>
        <v>-</v>
      </c>
      <c r="JX28" s="24" t="str">
        <f>IF($A28&lt;=①基本情報と建物情報の入力!$G$20, IF(①基本情報と建物情報の入力!$H50&gt;=3, CB28*$IG28*$JB28,"-"),"-")</f>
        <v>-</v>
      </c>
      <c r="JY28" s="23" t="str">
        <f>IF($A28&lt;=①基本情報と建物情報の入力!$G$20, IF(①基本情報と建物情報の入力!$H50&gt;=1, CC28*$JA28*$IF28,"-"),"-")</f>
        <v>-</v>
      </c>
      <c r="JZ28" s="16" t="str">
        <f>IF($A28&lt;=①基本情報と建物情報の入力!$G$20, IF(①基本情報と建物情報の入力!$H50&gt;=2, CD28*$JA28*$IF28,"-"),"-")</f>
        <v>-</v>
      </c>
      <c r="KA28" s="24" t="str">
        <f>IF($A28&lt;=①基本情報と建物情報の入力!$G$20, IF(①基本情報と建物情報の入力!$H50&gt;=3, CE28*$JA28*$IF28,"-"),"-")</f>
        <v>-</v>
      </c>
      <c r="KB28" s="23" t="str">
        <f>IF($A28&lt;=①基本情報と建物情報の入力!$G$20, IF(①基本情報と建物情報の入力!$H50&gt;=1, Z28*$IY28*$IE28,"-"),"-")</f>
        <v>-</v>
      </c>
      <c r="KC28" s="16" t="str">
        <f>IF($A28&lt;=①基本情報と建物情報の入力!$G$20, IF(①基本情報と建物情報の入力!$H50&gt;=2, AA28*$IY28*$IE28,"-"),"-")</f>
        <v>-</v>
      </c>
      <c r="KD28" s="24" t="str">
        <f>IF($A28&lt;=①基本情報と建物情報の入力!$G$20, IF(①基本情報と建物情報の入力!$H50&gt;=3, AB28*$IY28*$IE28,"-"),"-")</f>
        <v>-</v>
      </c>
      <c r="KE28" s="69"/>
      <c r="KF28" s="23" t="str">
        <f>IF($A28&lt;=①基本情報と建物情報の入力!$G$20, IF(①基本情報と建物情報の入力!$H50&gt;=1, (CJ28+CM28+CP28+CS28)*$IY28*$IM28,"-"),"-")</f>
        <v>-</v>
      </c>
      <c r="KG28" s="16" t="str">
        <f>IF($A28&lt;=①基本情報と建物情報の入力!$G$20, IF(①基本情報と建物情報の入力!$H50&gt;=2, (CK28+CN28+CQ28+CT28)*$IY28*$IM28,"-"),"-")</f>
        <v>-</v>
      </c>
      <c r="KH28" s="24" t="str">
        <f>IF($A28&lt;=①基本情報と建物情報の入力!$G$20, IF(①基本情報と建物情報の入力!$H50&gt;=3, (CL28+CO28+CR28+CU28)*$IY28*$IM28,"-"),"-")</f>
        <v>-</v>
      </c>
      <c r="KI28" s="23" t="str">
        <f>IF($A28&lt;=①基本情報と建物情報の入力!$G$20, IF(①基本情報と建物情報の入力!$H50&gt;=1, (CV28+CY28)*$IY28*$IN28/2,"-"),"-")</f>
        <v>-</v>
      </c>
      <c r="KJ28" s="16" t="str">
        <f>IF($A28&lt;=①基本情報と建物情報の入力!$G$20, IF(①基本情報と建物情報の入力!$H50&gt;=2, (CW28+CZ28)*$IY28*$IN28/2,"-"),"-")</f>
        <v>-</v>
      </c>
      <c r="KK28" s="24" t="str">
        <f>IF($A28&lt;=①基本情報と建物情報の入力!$G$20, IF(①基本情報と建物情報の入力!$H50&gt;=3, (CX28+DA28)*$IY28*$IN28/2,"-"),"-")</f>
        <v>-</v>
      </c>
      <c r="KL28" s="23" t="str">
        <f>IF($A28&lt;=①基本情報と建物情報の入力!$G$20, IF(①基本情報と建物情報の入力!$H50&gt;=1, (DB28+DE28)*$IY28*$IO28/2 + (DH28+DK28)*$IY28*$IO28,"-"),"-")</f>
        <v>-</v>
      </c>
      <c r="KM28" s="16" t="str">
        <f>IF($A28&lt;=①基本情報と建物情報の入力!$G$20, IF(①基本情報と建物情報の入力!$H50&gt;=2, (DC28+DF28)*$IY28*$IO28/2 + (DI28+DL28)*$IY28*$IO28,"-"),"-")</f>
        <v>-</v>
      </c>
      <c r="KN28" s="24" t="str">
        <f>IF($A28&lt;=①基本情報と建物情報の入力!$G$20, IF(①基本情報と建物情報の入力!$H50&gt;=3, (DD28+DG28)*$IY28*$IO28/2 + (DJ28+DM28)*$IY28*$IO28,"-"),"-")</f>
        <v>-</v>
      </c>
      <c r="KO28" s="23" t="str">
        <f>IF($A28&lt;=①基本情報と建物情報の入力!$G$20, IF(①基本情報と建物情報の入力!$H50&gt;=1, ((DN28+DW28)*$IY28 + DQ28*($IY28/2+$IZ28/2) + DT28*($IZ28/2+$IY28/2))*$IP28,"-"),"-")</f>
        <v>-</v>
      </c>
      <c r="KP28" s="16" t="str">
        <f>IF($A28&lt;=①基本情報と建物情報の入力!$G$20, IF(①基本情報と建物情報の入力!$H50&gt;=2, ((DO28+DX28)*$IY28 + DR28*($IY28/2+$IZ28/2) + DU28*($IZ28/2+$IY28/2))*$IP28,"-"),"-")</f>
        <v>-</v>
      </c>
      <c r="KQ28" s="24" t="str">
        <f>IF($A28&lt;=①基本情報と建物情報の入力!$G$20, IF(①基本情報と建物情報の入力!$H50&gt;=3, ((DP28+DY28)*$IY28 + DS28*($IY28/2+$IZ28/2) + DV28*($IZ28/2+$IY28/2))*$IP28,"-"),"-")</f>
        <v>-</v>
      </c>
      <c r="KR28" s="23" t="str">
        <f>IF($A28&lt;=①基本情報と建物情報の入力!$G$20, IF(①基本情報と建物情報の入力!$H50&gt;=1, ((DZ28+EC28)*$IY28+(EF28+EI28)*$IZ28)*$IQ28/2 + ((EL28+EO28+EU28)*$IY28+ER28*$IZ28)*$IQ28,"-"),"-")</f>
        <v>-</v>
      </c>
      <c r="KS28" s="16" t="str">
        <f>IF($A28&lt;=①基本情報と建物情報の入力!$G$20, IF(①基本情報と建物情報の入力!$H50&gt;=2, ((EA28+ED28)*$IY28+(EG28+EJ28)*$IZ28)*$IQ28/2 + ((EM28+EP28+EV28)*$IY28+ES28*$IZ28)*$IQ28,"-"),"-")</f>
        <v>-</v>
      </c>
      <c r="KT28" s="24" t="str">
        <f>IF($A28&lt;=①基本情報と建物情報の入力!$G$20, IF(①基本情報と建物情報の入力!$H50&gt;=3, ((EB28+EE28)*$IY28+(EH28+EK28)*$IZ28)*$IQ28/2 + ((EN28+EQ28+EW28)*$IY28+ET28*$IZ28)*$IQ28,"-"),"-")</f>
        <v>-</v>
      </c>
      <c r="KU28" s="23" t="str">
        <f>IF($A28&lt;=①基本情報と建物情報の入力!$G$20, IF(①基本情報と建物情報の入力!$H50&gt;=1, ((EX28+FA28+FD28+FG28+FP28+FS28)*$IY28 + (FJ28+FM28)*$IZ28)*$IR28/2,"-"),"-")</f>
        <v>-</v>
      </c>
      <c r="KV28" s="16" t="str">
        <f>IF($A28&lt;=①基本情報と建物情報の入力!$G$20, IF(①基本情報と建物情報の入力!$H50&gt;=2, ((EY28+FB28+FE28+FH28+FQ28+FT28)*$IY28 + (FK28+FN28)*$IZ28)*$IR28/2,"-"),"-")</f>
        <v>-</v>
      </c>
      <c r="KW28" s="24" t="str">
        <f>IF($A28&lt;=①基本情報と建物情報の入力!$G$20, IF(①基本情報と建物情報の入力!$H50&gt;=3, ((EZ28+FC28+FF28+FI28+FR28+FU28)*$IY28 + (FL28+FO28)*$IZ28)*$IR28/2,"-"),"-")</f>
        <v>-</v>
      </c>
      <c r="KX28" s="23" t="str">
        <f>IF($A28&lt;=①基本情報と建物情報の入力!$G$20, IF(①基本情報と建物情報の入力!$H50&gt;=1, ((FV28+FY28+GE28)*$IY28 + GB28*$IZ28)*$IS28,"-"),"-")</f>
        <v>-</v>
      </c>
      <c r="KY28" s="16" t="str">
        <f>IF($A28&lt;=①基本情報と建物情報の入力!$G$20, IF(①基本情報と建物情報の入力!$H50&gt;=2, ((FW28+FZ28+GF28)*$IY28 + GC28*$IZ28)*$IS28,"-"),"-")</f>
        <v>-</v>
      </c>
      <c r="KZ28" s="24" t="str">
        <f>IF($A28&lt;=①基本情報と建物情報の入力!$G$20, IF(①基本情報と建物情報の入力!$H50&gt;=3, ((FX28+GA28+GG28)*$IY28 + GD28*$IZ28)*$IS28,"-"),"-")</f>
        <v>-</v>
      </c>
      <c r="LA28" s="23" t="str">
        <f>IF($A28&lt;=①基本情報と建物情報の入力!$G$20, IF(①基本情報と建物情報の入力!$H50&gt;=1, (GH28+GK28+GN28+GQ28)*$IY28*$IT28,"-"),"-")</f>
        <v>-</v>
      </c>
      <c r="LB28" s="16" t="str">
        <f>IF($A28&lt;=①基本情報と建物情報の入力!$G$20, IF(①基本情報と建物情報の入力!$H50&gt;=2, (GI28+GL28+GO28+GR28)*$IY28*$IT28,"-"),"-")</f>
        <v>-</v>
      </c>
      <c r="LC28" s="24" t="str">
        <f>IF($A28&lt;=①基本情報と建物情報の入力!$G$20, IF(①基本情報と建物情報の入力!$H50&gt;=3, (GJ28+GM28+GP28+GS28)*$IY28*$IT28,"-"),"-")</f>
        <v>-</v>
      </c>
      <c r="LD28" s="23" t="str">
        <f>IF($A28&lt;=①基本情報と建物情報の入力!$G$20, IF(①基本情報と建物情報の入力!$H50&gt;=1, (GT28+GW28)*$IY28*$IU28/2,"-"),"-")</f>
        <v>-</v>
      </c>
      <c r="LE28" s="16" t="str">
        <f>IF($A28&lt;=①基本情報と建物情報の入力!$G$20, IF(①基本情報と建物情報の入力!$H50&gt;=2, (GU28+GX28)*$IY28*$IU28/2,"-"),"-")</f>
        <v>-</v>
      </c>
      <c r="LF28" s="24" t="str">
        <f>IF($A28&lt;=①基本情報と建物情報の入力!$G$20, IF(①基本情報と建物情報の入力!$H50&gt;=3, (GV28+GY28)*$IY28*$IU28/2,"-"),"-")</f>
        <v>-</v>
      </c>
      <c r="LG28" s="23" t="str">
        <f>IF($A28&lt;=①基本情報と建物情報の入力!$G$20, IF(①基本情報と建物情報の入力!$H50&gt;=1, (GZ28+HC28)*$JA28*$IV28/2 + (HF28+HI28)*$JA28*$IV28,"-"),"-")</f>
        <v>-</v>
      </c>
      <c r="LH28" s="16" t="str">
        <f>IF($A28&lt;=①基本情報と建物情報の入力!$G$20, IF(①基本情報と建物情報の入力!$H50&gt;=2, (HA28+HD28)*$JA28*$IV28/2 + (HG28+HJ28)*$JA28*$IV28,"-"),"-")</f>
        <v>-</v>
      </c>
      <c r="LI28" s="24" t="str">
        <f>IF($A28&lt;=①基本情報と建物情報の入力!$G$20, IF(①基本情報と建物情報の入力!$H50&gt;=3, (HB28+HE28)*$JA28*$IV28/2 + (HH28+HK28)*$JA28*$IV28,"-"),"-")</f>
        <v>-</v>
      </c>
      <c r="LJ28" s="23" t="str">
        <f>IF($A28&lt;=①基本情報と建物情報の入力!$G$20, IF(①基本情報と建物情報の入力!$H50&gt;=1, (HL28+HO28)*$IY28*$IW28/2 + (HR28+HU28)*$IY28*$IW28,"-"),"-")</f>
        <v>-</v>
      </c>
      <c r="LK28" s="16" t="str">
        <f>IF($A28&lt;=①基本情報と建物情報の入力!$G$20, IF(①基本情報と建物情報の入力!$H50&gt;=2, (HM28+HP28)*$IY28*$IW28/2 + (HS28+HV28)*$IY28*$IW28,"-"),"-")</f>
        <v>-</v>
      </c>
      <c r="LL28" s="24" t="str">
        <f>IF($A28&lt;=①基本情報と建物情報の入力!$G$20, IF(①基本情報と建物情報の入力!$H50&gt;=3, (HN28+HQ28)*$IY28*$IW28/2 + (HT28+HW28)*$IY28*$IW28,"-"),"-")</f>
        <v>-</v>
      </c>
      <c r="LM28" s="69"/>
      <c r="LN28" s="23" t="str">
        <f>IF($A28&lt;=①基本情報と建物情報の入力!$G$20, IF(①基本情報と建物情報の入力!$H50&gt;=1, SUM(JJ28,JD28,JY28,KB28,JM28,JV28,JG28,JP28,JS28)+SUM(KO28,KF28,LA28,KR28,KL28,KU28,LJ28,KI28,LD28,KX28,LG28),"-"),"-")</f>
        <v>-</v>
      </c>
      <c r="LO28" s="16" t="str">
        <f>IF($A28&lt;=①基本情報と建物情報の入力!$G$20, IF(①基本情報と建物情報の入力!$H50&gt;=2, SUM(JK28,JE28,JZ28,KC28,JN28,JW28,JH28,JQ28,JT28)+SUM(KP28,KG28,LB28,KS28,KM28,KV28,LK28,KJ28,LE28,KY28,LH28),"-"),"-")</f>
        <v>-</v>
      </c>
      <c r="LP28" s="24" t="str">
        <f>IF($A28&lt;=①基本情報と建物情報の入力!$G$20, IF(①基本情報と建物情報の入力!$H50&gt;=3, SUM(JL28,JF28,KA28,KD28,JO28,JX28,JI28,JR28,JU28)+SUM(KQ28,KH28,LC28,KT28,KN28,KW28,LL28,KK28,LF28,KZ28,LI28),"-"),"-")</f>
        <v>-</v>
      </c>
      <c r="LQ28" s="16" t="str">
        <f>IF($A28&lt;=①基本情報と建物情報の入力!$G$20, IF(①基本情報と建物情報の入力!$H50&gt;=1, ROUNDUP(LN28/HY28, 2),"-"),"-")</f>
        <v>-</v>
      </c>
      <c r="LR28" s="16" t="str">
        <f>IF($A28&lt;=①基本情報と建物情報の入力!$G$20, IF(①基本情報と建物情報の入力!$H50&gt;=2, ROUNDUP(LO28/HZ28, 2),"-"),"-")</f>
        <v>-</v>
      </c>
      <c r="LS28" s="16" t="str">
        <f>IF($A28&lt;=①基本情報と建物情報の入力!$G$20, IF(①基本情報と建物情報の入力!$H50&gt;=3, ROUNDUP(LP28/IA28, 2),"-"),"-")</f>
        <v>-</v>
      </c>
      <c r="LT28" s="69"/>
      <c r="LU28" s="16" t="str">
        <f>IF($A28&lt;=①基本情報と建物情報の入力!$G$20, 0.51,"-")</f>
        <v>-</v>
      </c>
      <c r="LV28" s="16" t="str">
        <f>IF($A28&lt;=①基本情報と建物情報の入力!$G$20, IF(①基本情報と建物情報の入力!$H50&gt;=1, ①基本情報と建物情報の入力!$H$68,"-"),"-")</f>
        <v>-</v>
      </c>
      <c r="LW28" s="69"/>
      <c r="LX28" s="223" t="str">
        <f>IF($A28&lt;=①基本情報と建物情報の入力!$G$20, 0.034*1*IC28, "-")</f>
        <v>-</v>
      </c>
      <c r="LY28" s="219" t="str">
        <f>IF($A28&lt;=①基本情報と建物情報の入力!$G$20, 0.034*1*IH28, "-")</f>
        <v>-</v>
      </c>
      <c r="LZ28" s="219" t="str">
        <f>IF($A28&lt;=①基本情報と建物情報の入力!$G$20, IF(①基本情報と建物情報の入力!$H50&gt;=1, $LU28*$LV28,"-"),"-")</f>
        <v>-</v>
      </c>
      <c r="MA28" s="219" t="str">
        <f>IF($A28&lt;=①基本情報と建物情報の入力!$G$20, IF(①基本情報と建物情報の入力!$H50&gt;=1, $LU28*$LV28,"-"),"-")</f>
        <v>-</v>
      </c>
      <c r="MB28" s="219" t="str">
        <f>IF($A28&lt;=①基本情報と建物情報の入力!$G$20, IF(①基本情報と建物情報の入力!$H50&gt;=1, $LU28*$LV28,"-"),"-")</f>
        <v>-</v>
      </c>
      <c r="MC28" s="219" t="str">
        <f>IF($A28&lt;=①基本情報と建物情報の入力!$G$20, IF(①基本情報と建物情報の入力!$H50&gt;=1, $LU28*$LV28,"-"),"-")</f>
        <v>-</v>
      </c>
      <c r="MD28" s="219" t="str">
        <f>IF($A28&lt;=①基本情報と建物情報の入力!$G$20, 0.034*1*IK28, "-")</f>
        <v>-</v>
      </c>
      <c r="ME28" s="219" t="str">
        <f>IF($A28&lt;=①基本情報と建物情報の入力!$G$20, 0.034*1*IE28, "-")</f>
        <v>-</v>
      </c>
      <c r="MF28" s="69"/>
      <c r="MG28" s="219" t="str">
        <f>IF($A28&lt;=①基本情報と建物情報の入力!$G$20, 0.034*1*IM28, "-")</f>
        <v>-</v>
      </c>
      <c r="MH28" s="219" t="str">
        <f>IF($A28&lt;=①基本情報と建物情報の入力!$G$20, 0.034*1*IN28, "-")</f>
        <v>-</v>
      </c>
      <c r="MI28" s="219" t="str">
        <f>IF($A28&lt;=①基本情報と建物情報の入力!$G$20, 0.034*1*IO28, "-")</f>
        <v>-</v>
      </c>
      <c r="MJ28" s="219" t="str">
        <f>IF($A28&lt;=①基本情報と建物情報の入力!$G$20, 0.034*1*IP28, "-")</f>
        <v>-</v>
      </c>
      <c r="MK28" s="219" t="str">
        <f>IF($A28&lt;=①基本情報と建物情報の入力!$G$20, 0.034*1*IQ28, "-")</f>
        <v>-</v>
      </c>
      <c r="ML28" s="219" t="str">
        <f>IF($A28&lt;=①基本情報と建物情報の入力!$G$20, 0.034*1*IR28, "-")</f>
        <v>-</v>
      </c>
      <c r="MM28" s="219" t="str">
        <f>IF($A28&lt;=①基本情報と建物情報の入力!$G$20, 0.034*1*IS28, "-")</f>
        <v>-</v>
      </c>
      <c r="MN28" s="219" t="str">
        <f>IF($A28&lt;=①基本情報と建物情報の入力!$G$20, 0.034*1*IT28, "-")</f>
        <v>-</v>
      </c>
      <c r="MO28" s="219" t="str">
        <f>IF($A28&lt;=①基本情報と建物情報の入力!$G$20, 0.034*1*IU28, "-")</f>
        <v>-</v>
      </c>
      <c r="MP28" s="219" t="str">
        <f>IF($A28&lt;=①基本情報と建物情報の入力!$G$20, 0.034*1*IV28, "-")</f>
        <v>-</v>
      </c>
      <c r="MQ28" s="224" t="str">
        <f>IF($A28&lt;=①基本情報と建物情報の入力!$G$20, 0.034*1*IW28, "-")</f>
        <v>-</v>
      </c>
      <c r="MR28" s="69"/>
      <c r="MS28" s="71" t="str">
        <f>IF($A28&lt;=①基本情報と建物情報の入力!$G$20, INDEX(方位係数!$B$7:$H$16, MATCH(MS$4, 方位係数!$A$7:$A$16,0), MATCH(①基本情報と建物情報の入力!$G$13, 方位係数!$B$6:$I$6,0)),"-")</f>
        <v>-</v>
      </c>
      <c r="MT28" s="71" t="str">
        <f>IF($A28&lt;=①基本情報と建物情報の入力!$G$20, INDEX(方位係数!$B$7:$H$16, MATCH(MT$4, 方位係数!$A$7:$A$16,0), MATCH(①基本情報と建物情報の入力!$G$13, 方位係数!$B$6:$I$6,0)),"-")</f>
        <v>-</v>
      </c>
      <c r="MU28" s="71" t="str">
        <f>IF($A28&lt;=①基本情報と建物情報の入力!$G$20, INDEX(方位係数!$B$7:$H$16, MATCH(MU$4, 方位係数!$A$7:$A$16,0), MATCH(①基本情報と建物情報の入力!$G$13, 方位係数!$B$6:$I$6,0)),"-")</f>
        <v>-</v>
      </c>
      <c r="MV28" s="71" t="str">
        <f>IF($A28&lt;=①基本情報と建物情報の入力!$G$20, INDEX(方位係数!$B$7:$H$16, MATCH(MV$4, 方位係数!$A$7:$A$16,0), MATCH(①基本情報と建物情報の入力!$G$13, 方位係数!$B$6:$I$6,0)),"-")</f>
        <v>-</v>
      </c>
      <c r="MW28" s="71" t="str">
        <f>IF($A28&lt;=①基本情報と建物情報の入力!$G$20, INDEX(方位係数!$B$7:$H$16, MATCH(MW$4, 方位係数!$A$7:$A$16,0), MATCH(①基本情報と建物情報の入力!$G$13, 方位係数!$B$6:$I$6,0)),"-")</f>
        <v>-</v>
      </c>
      <c r="MX28" s="71" t="str">
        <f>IF($A28&lt;=①基本情報と建物情報の入力!$G$20, INDEX(方位係数!$B$7:$H$16, MATCH(MX$4, 方位係数!$A$7:$A$16,0), MATCH(①基本情報と建物情報の入力!$G$13, 方位係数!$B$6:$I$6,0)),"-")</f>
        <v>-</v>
      </c>
      <c r="MY28" s="69"/>
      <c r="MZ28" s="23" t="str">
        <f>IF($A28&lt;=①基本情報と建物情報の入力!$G$20, IF(①基本情報と建物情報の入力!$H50&gt;=1, W28*$MW28*$LX28,"-"),"-")</f>
        <v>-</v>
      </c>
      <c r="NA28" s="16" t="str">
        <f>IF($A28&lt;=①基本情報と建物情報の入力!$G$20, IF(①基本情報と建物情報の入力!$H50&gt;=2, X28*$MW28*$LX28,"-"),"-")</f>
        <v>-</v>
      </c>
      <c r="NB28" s="24" t="str">
        <f>IF($A28&lt;=①基本情報と建物情報の入力!$G$20, IF(①基本情報と建物情報の入力!$H50&gt;=3, Y28*$MW28*$LX28,"-"),"-")</f>
        <v>-</v>
      </c>
      <c r="NC28" s="23" t="str">
        <f>IF($A28&lt;=①基本情報と建物情報の入力!$G$20, IF(①基本情報と建物情報の入力!$H50&gt;=1, (BB28*$MS28+BE28*$MT28+BH28*$MU28+BK28*$MV28)*$LY28,"-"),"-")</f>
        <v>-</v>
      </c>
      <c r="ND28" s="16" t="str">
        <f>IF($A28&lt;=①基本情報と建物情報の入力!$G$20, IF(①基本情報と建物情報の入力!$H50&gt;=2, (BC28*$MS28+BF28*$MT28+BI28*$MU28+BL28*$MV28)*$LY28,"-"),"-")</f>
        <v>-</v>
      </c>
      <c r="NE28" s="24" t="str">
        <f>IF($A28&lt;=①基本情報と建物情報の入力!$G$20, IF(①基本情報と建物情報の入力!$H50&gt;=3, (BD28*$MS28+BG28*$MT28+BJ28*$MU28+BM28*$MV28)*$LY28,"-"),"-")</f>
        <v>-</v>
      </c>
      <c r="NF28" s="23" t="str">
        <f>IF($A28&lt;=①基本情報と建物情報の入力!$G$20, IF(①基本情報と建物情報の入力!$H50&gt;=1, AD28*$MS28*$LZ28+AG28*$MT28*$MA28+AJ28*$MU28*$MB28+AM28*$MV28*$MC28,"-"),"-")</f>
        <v>-</v>
      </c>
      <c r="NG28" s="16" t="str">
        <f>IF($A28&lt;=①基本情報と建物情報の入力!$G$20, IF(①基本情報と建物情報の入力!$H50&gt;=2, AE28*$MS28*$LZ28+AH28*$MT28*$MA28+AK28*$MU28*$MB28+AN28*$MV28*$MC28,"-"),"-")</f>
        <v>-</v>
      </c>
      <c r="NH28" s="24" t="str">
        <f>IF($A28&lt;=①基本情報と建物情報の入力!$G$20, IF(①基本情報と建物情報の入力!$H50&gt;=3, AF28*$MS28*$LZ28+AI28*$MT28*$MA28+AL28*$MU28*$MB28+AO28*$MV28*$MC28,"-"),"-")</f>
        <v>-</v>
      </c>
      <c r="NI28" s="23" t="str">
        <f>IF($A28&lt;=①基本情報と建物情報の入力!$G$20, IF(①基本情報と建物情報の入力!$H50&gt;=1, (AP28*MS28+AS28*MT28+AV28*MU28+AY28*$MV28)*$MD28,"-"),"-")</f>
        <v>-</v>
      </c>
      <c r="NJ28" s="16" t="str">
        <f>IF($A28&lt;=①基本情報と建物情報の入力!$G$20, IF(①基本情報と建物情報の入力!$H50&gt;=2, (AQ28*MS28+AT28*MT28+AW28*MU28+AZ28*$MV28)*$MD28,"-"),"-")</f>
        <v>-</v>
      </c>
      <c r="NK28" s="24" t="str">
        <f>IF($A28&lt;=①基本情報と建物情報の入力!$G$20, IF(①基本情報と建物情報の入力!$H50&gt;=3, (AR28*MS28+AU28*MT28+AX28*MU28+BA28*$MV28)*$MD28,"-"),"-")</f>
        <v>-</v>
      </c>
      <c r="NL28" s="23" t="str">
        <f>IF($A28&lt;=①基本情報と建物情報の入力!$G$20, IF(①基本情報と建物情報の入力!$H50&gt;=1, Z28*$MX28*$ME28,"-"),"-")</f>
        <v>-</v>
      </c>
      <c r="NM28" s="16" t="str">
        <f>IF($A28&lt;=①基本情報と建物情報の入力!$G$20, IF(①基本情報と建物情報の入力!$H50&gt;=2, AA28*$MX28*$ME28,"-"),"-")</f>
        <v>-</v>
      </c>
      <c r="NN28" s="24" t="str">
        <f>IF($A28&lt;=①基本情報と建物情報の入力!$G$20, IF(①基本情報と建物情報の入力!$H50&gt;=3, AB28*$MX28*$ME28,"-"),"-")</f>
        <v>-</v>
      </c>
      <c r="NO28" s="69"/>
      <c r="NP28" s="23" t="str">
        <f>IF($A28&lt;=①基本情報と建物情報の入力!$G$20, IF(①基本情報と建物情報の入力!$H50&gt;=1, (CJ28*($MW28+$MS28)/2+CM28*($MW28+$MT28)/2+CP28*($MW28+$MU28)/2+CS28*($MW28+$MV28)/2)*$MG28,"-"),"-")</f>
        <v>-</v>
      </c>
      <c r="NQ28" s="16" t="str">
        <f>IF($A28&lt;=①基本情報と建物情報の入力!$G$20, IF(①基本情報と建物情報の入力!$H50&gt;=2, (CK28*($MW28+$MS28)/2+CN28*($MW28+$MT28)/2+CQ28*($MW28+$MU28)/2+CT28*($MW28+$MV28)/2)*$MG28,"-"),"-")</f>
        <v>-</v>
      </c>
      <c r="NR28" s="24" t="str">
        <f>IF($A28&lt;=①基本情報と建物情報の入力!$G$20, IF(①基本情報と建物情報の入力!$H50&gt;=3, (CL28*($MW28+$MS28)/2+CO28*($MW28+$MT28)/2+CR28*($MW28+$MU28)/2+CU28*($MW28+$MV28)/2)*$MG28,"-"),"-")</f>
        <v>-</v>
      </c>
      <c r="NS28" s="23" t="str">
        <f>IF($A28&lt;=①基本情報と建物情報の入力!$G$20, IF(①基本情報と建物情報の入力!$H50&gt;=1, (CV28*($MW28+$MS28)/2+CY28*($MW28+$MS28)/2)*$MH28/2,"-"),"-")</f>
        <v>-</v>
      </c>
      <c r="NT28" s="16" t="str">
        <f>IF($A28&lt;=①基本情報と建物情報の入力!$G$20, IF(①基本情報と建物情報の入力!$H50&gt;=2, (CW28*($MW28+$MS28)/2+CZ28*($MW28+$MS28)/2)*$MH28/2,"-"),"-")</f>
        <v>-</v>
      </c>
      <c r="NU28" s="24" t="str">
        <f>IF($A28&lt;=①基本情報と建物情報の入力!$G$20, IF(①基本情報と建物情報の入力!$H50&gt;=3, (CX28*($MW28+$MS28)/2+DA28*($MW28+$MS28)/2)*$MH28/2,"-"),"-")</f>
        <v>-</v>
      </c>
      <c r="NV28" s="23" t="str">
        <f>IF($A28&lt;=①基本情報と建物情報の入力!$G$20, IF(①基本情報と建物情報の入力!$H50&gt;=1, (DB28+DE28)*$MW28*$MI28/2 + (DH28+DK28)*$MW28*$MI28,"-"),"-")</f>
        <v>-</v>
      </c>
      <c r="NW28" s="16" t="str">
        <f>IF($A28&lt;=①基本情報と建物情報の入力!$G$20, IF(①基本情報と建物情報の入力!$H50&gt;=2, (DC28+DF28)*$MW28*$MI28/2 + (DI28+DL28)*$MW28*$MI28,"-"),"-")</f>
        <v>-</v>
      </c>
      <c r="NX28" s="24" t="str">
        <f>IF($A28&lt;=①基本情報と建物情報の入力!$G$20, IF(①基本情報と建物情報の入力!$H50&gt;=3, (DD28+DG28)*$MW28*$MI28/2 + (DJ28+DM28)*$MW28*$MI28,"-"),"-")</f>
        <v>-</v>
      </c>
      <c r="NY28" s="23" t="str">
        <f>IF($A28&lt;=①基本情報と建物情報の入力!$G$20, IF(①基本情報と建物情報の入力!$H50&gt;=1, (DN28*($MS28+$MT28)/2 +DW28*($MV28+$MS28)/2 + DQ28*($MT28+$MU28)/2 + DT28*($MU28+$MV28)/2)*$MJ28,"-"),"-")</f>
        <v>-</v>
      </c>
      <c r="NZ28" s="16" t="str">
        <f>IF($A28&lt;=①基本情報と建物情報の入力!$G$20, IF(①基本情報と建物情報の入力!$H50&gt;=2, (DO28*($MS28+$MT28)/2 +DX28*($MV28+$MS28)/2 + DR28*($MT28+$MU28)/2 + DU28*($MU28+$MV28)/2)*$MJ28,"-"),"-")</f>
        <v>-</v>
      </c>
      <c r="OA28" s="24" t="str">
        <f>IF($A28&lt;=①基本情報と建物情報の入力!$G$20, IF(①基本情報と建物情報の入力!$H50&gt;=3, (DP28*($MS28+$MT28)/2 +DY28*($MV28+$MS28)/2 + DS28*($MT28+$MU28)/2 + DV28*($MU28+$MV28)/2)*$MJ28,"-"),"-")</f>
        <v>-</v>
      </c>
      <c r="OB28" s="23" t="str">
        <f>IF($A28&lt;=①基本情報と建物情報の入力!$G$20, IF(①基本情報と建物情報の入力!$H50&gt;=1, ((DZ28+EC28)*$MS28+(EF28+EI28)*$MU28)*$MK28/2 + (EL28*$MS28+EO28*$MT28+ER28*$MU28+EU28*$MV28)*$MK28,"-"),"-")</f>
        <v>-</v>
      </c>
      <c r="OC28" s="16" t="str">
        <f>IF($A28&lt;=①基本情報と建物情報の入力!$G$20, IF(①基本情報と建物情報の入力!$H50&gt;=2, ((EA28+ED28)*$MS28+(EG28+EJ28)*$MU28)*$MK28/2 + (EM28*$MS28+EP28*$MT28+ES28*$MU28+EV28*$MV28)*$MK28,"-"),"-")</f>
        <v>-</v>
      </c>
      <c r="OD28" s="24" t="str">
        <f>IF($A28&lt;=①基本情報と建物情報の入力!$G$20, IF(①基本情報と建物情報の入力!$H50&gt;=3, ((EB28+EE28)*$MS28+(EH28+EK28)*$MU28)*$MK28/2 + (EN28*$MS28+EQ28*$MT28+ET28*$MU28+EW28*$MV28)*$MK28,"-"),"-")</f>
        <v>-</v>
      </c>
      <c r="OE28" s="23" t="str">
        <f>IF($A28&lt;=①基本情報と建物情報の入力!$G$20, IF(①基本情報と建物情報の入力!$H50&gt;=1, ((EX28+FA28)*$MS28+(FD28+FG28)*$MT28+ (FJ28+FM28)*$MU28 +(FP28+FS28)*$MV28)*$ML28/2,"-"),"-")</f>
        <v>-</v>
      </c>
      <c r="OF28" s="16" t="str">
        <f>IF($A28&lt;=①基本情報と建物情報の入力!$G$20, IF(①基本情報と建物情報の入力!$H50&gt;=2, ((EY28+FB28)*$MS28+(FE28+FH28)*$MT28+ (FK28+FN28)*$MU28 +(FQ28+FT28)*$MV28)*$ML28/2,"-"),"-")</f>
        <v>-</v>
      </c>
      <c r="OG28" s="24" t="str">
        <f>IF($A28&lt;=①基本情報と建物情報の入力!$G$20, IF(①基本情報と建物情報の入力!$H50&gt;=3, ((EZ28+FC28)*$MS28+(FF28+FI28)*$MT28+ (FL28+FO28)*$MU28 +(FR28+FU28)*$MV28)*$ML28/2,"-"),"-")</f>
        <v>-</v>
      </c>
      <c r="OH28" s="16" t="str">
        <f>IF($A28&lt;=①基本情報と建物情報の入力!$G$20, IF(①基本情報と建物情報の入力!$H50&gt;=1, (FV28*$MS28/2+FY28*$MT28/2+GB28*$MU28/2+GE28*$MV28/2)*$MM28,"-"),"-")</f>
        <v>-</v>
      </c>
      <c r="OI28" s="16" t="str">
        <f>IF($A28&lt;=①基本情報と建物情報の入力!$G$20, IF(①基本情報と建物情報の入力!$H50&gt;=2, (FW28*$MS28/2+FZ28*$MT28/2+GC28*$MU28/2+GF28*$MV28/2)*$MM28,"-"),"-")</f>
        <v>-</v>
      </c>
      <c r="OJ28" s="16" t="str">
        <f>IF($A28&lt;=①基本情報と建物情報の入力!$G$20, IF(①基本情報と建物情報の入力!$H50&gt;=3, (FX28*$MS28/2+GA28*$MT28/2+GD28*$MU28/2+GG28*$MV28/2)*$MM28,"-"),"-")</f>
        <v>-</v>
      </c>
      <c r="OK28" s="23" t="str">
        <f>IF($A28&lt;=①基本情報と建物情報の入力!$G$20, IF(①基本情報と建物情報の入力!$H50&gt;=1, (GH28*($MS28+$MX28)/2+GK28*($MT28+$MX28)/2+GN28*($MU28+$MX28)/2+GQ28*($MV28+$MX28)/2)*$MN28,"-"),"-")</f>
        <v>-</v>
      </c>
      <c r="OL28" s="16" t="str">
        <f>IF($A28&lt;=①基本情報と建物情報の入力!$G$20, IF(①基本情報と建物情報の入力!$H50&gt;=2, (GI28*($MS28+$MX28)/2+GL28*($MT28+$MX28)/2+GO28*($MU28+$MX28)/2+GR28*($MV28+$MX28)/2)*$MN28,"-"),"-")</f>
        <v>-</v>
      </c>
      <c r="OM28" s="24" t="str">
        <f>IF($A28&lt;=①基本情報と建物情報の入力!$G$20, IF(①基本情報と建物情報の入力!$H50&gt;=3, (GJ28*($MS28+$MX28)/2+GM28*($MT28+$MX28)/2+GP28*($MU28+$MX28)/2+GS28*($MV28+$MX28)/2)*$MN28,"-"),"-")</f>
        <v>-</v>
      </c>
      <c r="ON28" s="23" t="str">
        <f>IF($A28&lt;=①基本情報と建物情報の入力!$G$20, IF(①基本情報と建物情報の入力!$H50&gt;=1, (GT28+GW28)*($MS28+$MX28)/2*$MO28/2,"-"),"-")</f>
        <v>-</v>
      </c>
      <c r="OO28" s="16" t="str">
        <f>IF($A28&lt;=①基本情報と建物情報の入力!$G$20, IF(①基本情報と建物情報の入力!$H50&gt;=2, (GU28+GX28)*($MS28+$MX28)/2*$MO28/2,"-"),"-")</f>
        <v>-</v>
      </c>
      <c r="OP28" s="24" t="str">
        <f>IF($A28&lt;=①基本情報と建物情報の入力!$G$20, IF(①基本情報と建物情報の入力!$H50&gt;=3, (GV28+GY28)*($MS28+$MX28)/2*$MO28/2,"-"),"-")</f>
        <v>-</v>
      </c>
      <c r="OQ28" s="23" t="str">
        <f>IF($A28&lt;=①基本情報と建物情報の入力!$G$20, IF(①基本情報と建物情報の入力!$H50&gt;=1, (HL28+HO28)*$MX28*$MQ28/2 + (HR28+HU28)*$MX28*$MQ28,"-"),"-")</f>
        <v>-</v>
      </c>
      <c r="OR28" s="16" t="str">
        <f>IF($A28&lt;=①基本情報と建物情報の入力!$G$20, IF(①基本情報と建物情報の入力!$H50&gt;=2, (HM28+HP28)*$MX28*$MQ28/2 + (HS28+HV28)*$MX28*$MQ28,"-"),"-")</f>
        <v>-</v>
      </c>
      <c r="OS28" s="24" t="str">
        <f>IF($A28&lt;=①基本情報と建物情報の入力!$G$20, IF(①基本情報と建物情報の入力!$H50&gt;=3, (HN28+HQ28)*$MX28*$MQ28/2 + (HT28+HW28)*$MX28*$MQ28,"-"),"-")</f>
        <v>-</v>
      </c>
      <c r="OT28" s="16" t="str">
        <f>IF($A28&lt;=①基本情報と建物情報の入力!$G$20, IF(①基本情報と建物情報の入力!$H50&gt;=1, SUM(MZ28,NC28,NF28,NI28,NL28)+SUM(NP28,NS28,NV28,NY28,OB28,OE28,OH28,OK28,ON28,OQ28), "-"), "-")</f>
        <v>-</v>
      </c>
      <c r="OU28" s="16" t="str">
        <f>IF($A28&lt;=①基本情報と建物情報の入力!$G$20, IF(①基本情報と建物情報の入力!$H50&gt;=2, SUM(NA28,ND28,NG28,NJ28,NM28)+SUM(NQ28,NT28,NW28,NZ28,OC28,OF28,OI28,OL28,OO28,OR28), "-"), "-")</f>
        <v>-</v>
      </c>
      <c r="OV28" s="16" t="str">
        <f>IF($A28&lt;=①基本情報と建物情報の入力!$G$20, IF(①基本情報と建物情報の入力!$H50&gt;=3, SUM(NB28,NE28,NH28,NK28,NN28)+SUM(NR28,NU28,NX28,OA28,OD28,OG28,OJ28,OM28,OP28,OS28), "-"), "-")</f>
        <v>-</v>
      </c>
      <c r="OW28" s="84" t="str">
        <f>IF($A28&lt;=①基本情報と建物情報の入力!$G$20, IF(①基本情報と建物情報の入力!$H50&gt;=1, ROUNDUP(OT28/HY28*100, 1),"-"),"-")</f>
        <v>-</v>
      </c>
      <c r="OX28" s="85" t="str">
        <f>IF($A28&lt;=①基本情報と建物情報の入力!$G$20, IF(①基本情報と建物情報の入力!$H50&gt;=2, ROUNDUP(OU28/HZ28*100, 1),"-"),"-")</f>
        <v>-</v>
      </c>
      <c r="OY28" s="85" t="str">
        <f>IF($A28&lt;=①基本情報と建物情報の入力!$G$20, IF(①基本情報と建物情報の入力!$H50&gt;=3, ROUNDUP(OV28/IA28*100, 1),"-"),"-")</f>
        <v>-</v>
      </c>
      <c r="OZ28" s="69"/>
      <c r="PA28" s="223" t="str">
        <f>IF($A28&lt;=①基本情報と建物情報の入力!$G$20, 0.93,"-")</f>
        <v>-</v>
      </c>
      <c r="PB28" s="224" t="str">
        <f>IF($A28&lt;=①基本情報と建物情報の入力!$G$20, IF(①基本情報と建物情報の入力!$H50&gt;=1, ①基本情報と建物情報の入力!$H$69,"-"),"-")</f>
        <v>-</v>
      </c>
      <c r="PC28" s="219" t="str">
        <f>IF($A28&lt;=①基本情報と建物情報の入力!$G$20, 0.034*1*IC28, "-")</f>
        <v>-</v>
      </c>
      <c r="PD28" s="219" t="str">
        <f>IF($A28&lt;=①基本情報と建物情報の入力!$G$20, 0.034*1*IH28, "-")</f>
        <v>-</v>
      </c>
      <c r="PE28" s="219" t="str">
        <f>IF($A28&lt;=①基本情報と建物情報の入力!$G$20, IF(①基本情報と建物情報の入力!$H50&gt;=1, $PA28*$PB28,"-"),"-")</f>
        <v>-</v>
      </c>
      <c r="PF28" s="219" t="str">
        <f>IF($A28&lt;=①基本情報と建物情報の入力!$G$20, IF(①基本情報と建物情報の入力!$H50&gt;=1, $PA28*$PB28,"-"),"-")</f>
        <v>-</v>
      </c>
      <c r="PG28" s="219" t="str">
        <f>IF($A28&lt;=①基本情報と建物情報の入力!$G$20, IF(①基本情報と建物情報の入力!$H50&gt;=1, $PA28*$PB28,"-"),"-")</f>
        <v>-</v>
      </c>
      <c r="PH28" s="219" t="str">
        <f>IF($A28&lt;=①基本情報と建物情報の入力!$G$20, IF(①基本情報と建物情報の入力!$H50&gt;=1, $PA28*$PB28,"-"),"-")</f>
        <v>-</v>
      </c>
      <c r="PI28" s="219" t="str">
        <f>IF($A28&lt;=①基本情報と建物情報の入力!$G$20, 0.034*1*IK28, "-")</f>
        <v>-</v>
      </c>
      <c r="PJ28" s="219" t="str">
        <f>IF($A28&lt;=①基本情報と建物情報の入力!$G$20, 0.034*1*IE28, "-")</f>
        <v>-</v>
      </c>
      <c r="PK28" s="69"/>
      <c r="PL28" s="219" t="str">
        <f>IF($A28&lt;=①基本情報と建物情報の入力!$G$20, 0.034*1*IM28, "-")</f>
        <v>-</v>
      </c>
      <c r="PM28" s="219" t="str">
        <f>IF($A28&lt;=①基本情報と建物情報の入力!$G$20, 0.034*1*IN28, "-")</f>
        <v>-</v>
      </c>
      <c r="PN28" s="219" t="str">
        <f>IF($A28&lt;=①基本情報と建物情報の入力!$G$20, 0.034*1*IO28, "-")</f>
        <v>-</v>
      </c>
      <c r="PO28" s="219" t="str">
        <f>IF($A28&lt;=①基本情報と建物情報の入力!$G$20, 0.034*1*IP28, "-")</f>
        <v>-</v>
      </c>
      <c r="PP28" s="219" t="str">
        <f>IF($A28&lt;=①基本情報と建物情報の入力!$G$20, 0.034*1*IQ28, "-")</f>
        <v>-</v>
      </c>
      <c r="PQ28" s="219" t="str">
        <f>IF($A28&lt;=①基本情報と建物情報の入力!$G$20, 0.034*1*IR28, "-")</f>
        <v>-</v>
      </c>
      <c r="PR28" s="219" t="str">
        <f>IF($A28&lt;=①基本情報と建物情報の入力!$G$20, 0.034*1*IS28, "-")</f>
        <v>-</v>
      </c>
      <c r="PS28" s="219" t="str">
        <f>IF($A28&lt;=①基本情報と建物情報の入力!$G$20, 0.034*1*IT28, "-")</f>
        <v>-</v>
      </c>
      <c r="PT28" s="219" t="str">
        <f>IF($A28&lt;=①基本情報と建物情報の入力!$G$20, 0.034*1*IU28, "-")</f>
        <v>-</v>
      </c>
      <c r="PU28" s="219" t="str">
        <f>IF($A28&lt;=①基本情報と建物情報の入力!$G$20, 0.034*1*IV28, "-")</f>
        <v>-</v>
      </c>
      <c r="PV28" s="219" t="str">
        <f>IF($A28&lt;=①基本情報と建物情報の入力!$G$20, 0.034*1*IW28, "-")</f>
        <v>-</v>
      </c>
      <c r="PW28" s="69"/>
      <c r="PX28" s="72" t="str">
        <f>IF($A28&lt;=①基本情報と建物情報の入力!$G$20, INDEX(方位係数!$B$21:$I$30, MATCH(PX$4, 方位係数!$A$21:$A$30,0), MATCH(①基本情報と建物情報の入力!$G$13, 方位係数!$B$20:$I$20,0)),"-")</f>
        <v>-</v>
      </c>
      <c r="PY28" s="71" t="str">
        <f>IF($A28&lt;=①基本情報と建物情報の入力!$G$20, INDEX(方位係数!$B$21:$I$30, MATCH(PY$4, 方位係数!$A$21:$A$30,0), MATCH(①基本情報と建物情報の入力!$G$13, 方位係数!$B$20:$I$20,0)),"-")</f>
        <v>-</v>
      </c>
      <c r="PZ28" s="71" t="str">
        <f>IF($A28&lt;=①基本情報と建物情報の入力!$G$20, INDEX(方位係数!$B$21:$I$30, MATCH(PZ$4, 方位係数!$A$21:$A$30,0), MATCH(①基本情報と建物情報の入力!$G$13, 方位係数!$B$20:$I$20,0)),"-")</f>
        <v>-</v>
      </c>
      <c r="QA28" s="71" t="str">
        <f>IF($A28&lt;=①基本情報と建物情報の入力!$G$20, INDEX(方位係数!$B$21:$I$30, MATCH(QA$4, 方位係数!$A$21:$A$30,0), MATCH(①基本情報と建物情報の入力!$G$13, 方位係数!$B$20:$I$20,0)),"-")</f>
        <v>-</v>
      </c>
      <c r="QB28" s="71" t="str">
        <f>IF($A28&lt;=①基本情報と建物情報の入力!$G$20, INDEX(方位係数!$B$21:$I$30, MATCH(QB$4, 方位係数!$A$21:$A$30,0), MATCH(①基本情報と建物情報の入力!$G$13, 方位係数!$B$20:$I$20,0)),"-")</f>
        <v>-</v>
      </c>
      <c r="QC28" s="71" t="str">
        <f>IF($A28&lt;=①基本情報と建物情報の入力!$G$20, INDEX(方位係数!$B$21:$I$30, MATCH(QC$4, 方位係数!$A$21:$A$30,0), MATCH(①基本情報と建物情報の入力!$G$13, 方位係数!$B$20:$I$20,0)),"-")</f>
        <v>-</v>
      </c>
      <c r="QD28" s="69"/>
      <c r="QE28" s="223" t="str">
        <f>IF($A28&lt;=①基本情報と建物情報の入力!$G$20, IF(①基本情報と建物情報の入力!$H50&gt;=1, W28*$QB28*$PC28,"-"),"-")</f>
        <v>-</v>
      </c>
      <c r="QF28" s="219" t="str">
        <f>IF($A28&lt;=①基本情報と建物情報の入力!$G$20, IF(①基本情報と建物情報の入力!$H50&gt;=2, X28*$QB28*$PC28,"-"),"-")</f>
        <v>-</v>
      </c>
      <c r="QG28" s="219" t="str">
        <f>IF($A28&lt;=①基本情報と建物情報の入力!$G$20, IF(①基本情報と建物情報の入力!$H50&gt;=3, Y28*$QB28*$PC28,"-"),"-")</f>
        <v>-</v>
      </c>
      <c r="QH28" s="223" t="str">
        <f>IF($A28&lt;=①基本情報と建物情報の入力!$G$20, IF(①基本情報と建物情報の入力!$H50&gt;=1, (BB28*$PX28+BE28*$PY28+BH28*$PZ28+BK28*$QA28)*$PD28,"-"),"-")</f>
        <v>-</v>
      </c>
      <c r="QI28" s="219" t="str">
        <f>IF($A28&lt;=①基本情報と建物情報の入力!$G$20, IF(①基本情報と建物情報の入力!$H50&gt;=2, (BC28*$PX28+BF28*$PY28+BI28*$PZ28+BL28*$QA28)*$PD28,"-"),"-")</f>
        <v>-</v>
      </c>
      <c r="QJ28" s="224" t="str">
        <f>IF($A28&lt;=①基本情報と建物情報の入力!$G$20, IF(①基本情報と建物情報の入力!$H50&gt;=3, (BD28*$PX28+BG28*$PY28+BJ28*$PZ28+BM28*$QA28)*$PD28,"-"),"-")</f>
        <v>-</v>
      </c>
      <c r="QK28" s="223" t="str">
        <f>IF($A28&lt;=①基本情報と建物情報の入力!$G$20, IF(①基本情報と建物情報の入力!$H50&gt;=1, AD28*$PX28*$PE28+AG28*$PY28*$PF28+AJ28*$PZ28*$PG28+AM28*$QA28*$PH28,"-"),"-")</f>
        <v>-</v>
      </c>
      <c r="QL28" s="219" t="str">
        <f>IF($A28&lt;=①基本情報と建物情報の入力!$G$20, IF(①基本情報と建物情報の入力!$H50&gt;=2, AE28*$PX28*$PE28+AH28*$PY28*$PF28+AK28*$PZ28*$PG28+AN28*$QA28*$PH28,"-"),"-")</f>
        <v>-</v>
      </c>
      <c r="QM28" s="224" t="str">
        <f>IF($A28&lt;=①基本情報と建物情報の入力!$G$20, IF(①基本情報と建物情報の入力!$H50&gt;=3, AF28*$PX28*$PE28+AI28*$PY28*$PF28+AL28*$PZ28*$PG28+AO28*$QA28*$PH28,"-"),"-")</f>
        <v>-</v>
      </c>
      <c r="QN28" s="223" t="str">
        <f>IF($A28&lt;=①基本情報と建物情報の入力!$G$20, IF(①基本情報と建物情報の入力!$H50&gt;=1, (AP28*PX28+AS28*PY28+AV28*PZ28+AY28*$QA28)*$PI28,"-"),"-")</f>
        <v>-</v>
      </c>
      <c r="QO28" s="219" t="str">
        <f>IF($A28&lt;=①基本情報と建物情報の入力!$G$20, IF(①基本情報と建物情報の入力!$H50&gt;=2, (AQ28*PX28+AT28*PY28+AW28*PZ28+AZ28*$QA28)*$PI28,"-"),"-")</f>
        <v>-</v>
      </c>
      <c r="QP28" s="224" t="str">
        <f>IF($A28&lt;=①基本情報と建物情報の入力!$G$20, IF(①基本情報と建物情報の入力!$H50&gt;=3, (AR28*PX28+AU28*PY28+AX28*PZ28+BA28*$QA28)*$PI28,"-"),"-")</f>
        <v>-</v>
      </c>
      <c r="QQ28" s="223" t="str">
        <f>IF($A28&lt;=①基本情報と建物情報の入力!$G$20, IF(①基本情報と建物情報の入力!$H50&gt;=1, Z28*$QC28*$PJ28,"-"),"-")</f>
        <v>-</v>
      </c>
      <c r="QR28" s="219" t="str">
        <f>IF($A28&lt;=①基本情報と建物情報の入力!$G$20, IF(①基本情報と建物情報の入力!$H50&gt;=2, AA28*$QC28*$PJ28,"-"),"-")</f>
        <v>-</v>
      </c>
      <c r="QS28" s="224" t="str">
        <f>IF($A28&lt;=①基本情報と建物情報の入力!$G$20, IF(①基本情報と建物情報の入力!$H50&gt;=3, AB28*$QC28*$PJ28,"-"),"-")</f>
        <v>-</v>
      </c>
      <c r="QT28" s="69"/>
      <c r="QU28" s="223" t="str">
        <f>IF($A28&lt;=①基本情報と建物情報の入力!$G$20, IF(①基本情報と建物情報の入力!$H50&gt;=1, (CJ28*($QB28+$PX28)/2+CM28*($QB28+$PY28)/2+CP28*($QB28+$PZ28)/2+CS28*($QB28+$QA28)/2)*$PL28,"-"),"-")</f>
        <v>-</v>
      </c>
      <c r="QV28" s="219" t="str">
        <f>IF($A28&lt;=①基本情報と建物情報の入力!$G$20, IF(①基本情報と建物情報の入力!$H50&gt;=2, (CK28*($QB28+$PX28)/2+CN28*($QB28+$PY28)/2+CQ28*($QB28+$PZ28)/2+CT28*($QB28+$QA28)/2)*$PL28,"-"),"-")</f>
        <v>-</v>
      </c>
      <c r="QW28" s="224" t="str">
        <f>IF($A28&lt;=①基本情報と建物情報の入力!$G$20, IF(①基本情報と建物情報の入力!$H50&gt;=3, (CL28*($QB28+$PX28)/2+CO28*($QB28+$PY28)/2+CR28*($QB28+$PZ28)/2+CU28*($QB28+$QA28)/2)*$PL28,"-"),"-")</f>
        <v>-</v>
      </c>
      <c r="QX28" s="223" t="str">
        <f>IF($A28&lt;=①基本情報と建物情報の入力!$G$20, IF(①基本情報と建物情報の入力!$H50&gt;=1, (CV28*($QB28+$PX28)/2+CY28*($QB28+$PX28)/2)*$PM28/2,"-"),"-")</f>
        <v>-</v>
      </c>
      <c r="QY28" s="219" t="str">
        <f>IF($A28&lt;=①基本情報と建物情報の入力!$G$20, IF(①基本情報と建物情報の入力!$H50&gt;=2, (CW28*($QB28+$PX28)/2+CZ28*($QB28+$PX28)/2)*$PM28/2,"-"),"-")</f>
        <v>-</v>
      </c>
      <c r="QZ28" s="224" t="str">
        <f>IF($A28&lt;=①基本情報と建物情報の入力!$G$20, IF(①基本情報と建物情報の入力!$H50&gt;=3, (CX28*($QB28+$PX28)/2+DA28*($QB28+$PX28)/2)*$PM28/2,"-"),"-")</f>
        <v>-</v>
      </c>
      <c r="RA28" s="223" t="str">
        <f>IF($A28&lt;=①基本情報と建物情報の入力!$G$20, IF(①基本情報と建物情報の入力!$H50&gt;=1, (DB28+DE28)*$QB28*$PN28/2 + (DH28+DK28)*$QB28*$PN28,"-"),"-")</f>
        <v>-</v>
      </c>
      <c r="RB28" s="219" t="str">
        <f>IF($A28&lt;=①基本情報と建物情報の入力!$G$20, IF(①基本情報と建物情報の入力!$H50&gt;=2, (DC28+DF28)*$QB28*$PN28/2 + (DI28+DL28)*$QB28*$PN28,"-"),"-")</f>
        <v>-</v>
      </c>
      <c r="RC28" s="224" t="str">
        <f>IF($A28&lt;=①基本情報と建物情報の入力!$G$20, IF(①基本情報と建物情報の入力!$H50&gt;=3, (DD28+DG28)*$QB28*$PN28/2 + (DJ28+DM28)*$QB28*$PN28,"-"),"-")</f>
        <v>-</v>
      </c>
      <c r="RD28" s="223" t="str">
        <f>IF($A28&lt;=①基本情報と建物情報の入力!$G$20, IF(①基本情報と建物情報の入力!$H50&gt;=1, (DN28*($PX28+$PY28)/2 +DW28*($QA28+$PX28)/2 + DQ28*($PY28+$PZ28)/2 + DT28*($PZ28+$QA28)/2)*$PO28,"-"),"-")</f>
        <v>-</v>
      </c>
      <c r="RE28" s="219" t="str">
        <f>IF($A28&lt;=①基本情報と建物情報の入力!$G$20, IF(①基本情報と建物情報の入力!$H50&gt;=2, (DO28*($PX28+$PY28)/2 +DX28*($QA28+$PX28)/2 + DR28*($PY28+$PZ28)/2 + DU28*($PZ28+$QA28)/2)*$PO28,"-"),"-")</f>
        <v>-</v>
      </c>
      <c r="RF28" s="224" t="str">
        <f>IF($A28&lt;=①基本情報と建物情報の入力!$G$20, IF(①基本情報と建物情報の入力!$H50&gt;=3, (DP28*($PX28+$PY28)/2 +DY28*($QA28+$PX28)/2 + DS28*($PY28+$PZ28)/2 + DV28*($PZ28+$QA28)/2)*$PO28,"-"),"-")</f>
        <v>-</v>
      </c>
      <c r="RG28" s="223" t="str">
        <f>IF($A28&lt;=①基本情報と建物情報の入力!$G$20, IF(①基本情報と建物情報の入力!$H50&gt;=1, ((DZ28+EC28)*$PX28+(EF28+EI28)*$PZ28)*$PP28/2 + (EL28*$PX28+EO28*$PY28+ER28*$PZ28+EU28*$QA28)*$PP28,"-"),"-")</f>
        <v>-</v>
      </c>
      <c r="RH28" s="219" t="str">
        <f>IF($A28&lt;=①基本情報と建物情報の入力!$G$20, IF(①基本情報と建物情報の入力!$H50&gt;=2, ((EA28+ED28)*$PX28+(EG28+EJ28)*$PZ28)*$PP28/2 + (EM28*$PX28+EP28*$PY28+ES28*$PZ28+EV28*$QA28)*$PP28,"-"),"-")</f>
        <v>-</v>
      </c>
      <c r="RI28" s="224" t="str">
        <f>IF($A28&lt;=①基本情報と建物情報の入力!$G$20, IF(①基本情報と建物情報の入力!$H50&gt;=3, ((EB28+EE28)*$PX28+(EH28+EK28)*$PZ28)*$PP28/2 + (EN28*$PX28+EQ28*$PY28+ET28*$PZ28+EW28*$QA28)*$PP28,"-"),"-")</f>
        <v>-</v>
      </c>
      <c r="RJ28" s="223" t="str">
        <f>IF($A28&lt;=①基本情報と建物情報の入力!$G$20, IF(①基本情報と建物情報の入力!$H50&gt;=1, ((EX28+FA28)*$PX28+(FD28+FG28)*$PY28+ (FJ28+FM28)*$PZ28 +(FP28+FS28)*$QA28)*$PQ28/2,"-"),"-")</f>
        <v>-</v>
      </c>
      <c r="RK28" s="219" t="str">
        <f>IF($A28&lt;=①基本情報と建物情報の入力!$G$20, IF(①基本情報と建物情報の入力!$H50&gt;=2, ((EY28+FB28)*$PX28+(FE28+FH28)*$PY28+ (FK28+FN28)*$PZ28 +(FQ28+FT28)*$QA28)*$PQ28/2,"-"),"-")</f>
        <v>-</v>
      </c>
      <c r="RL28" s="224" t="str">
        <f>IF($A28&lt;=①基本情報と建物情報の入力!$G$20, IF(①基本情報と建物情報の入力!$H50&gt;=3, ((EZ28+FC28)*$PX28+(FF28+FI28)*$PY28+ (FL28+FO28)*$PZ28 +(FR28+FU28)*$QA28)*$PQ28/2,"-"),"-")</f>
        <v>-</v>
      </c>
      <c r="RM28" s="223" t="str">
        <f>IF($A28&lt;=①基本情報と建物情報の入力!$G$20, IF(①基本情報と建物情報の入力!$H50&gt;=1, (FV28*$PX28/2+FY28*$PY28/2+GB28*$PZ28/2+GE28*$QA28/2)*$PR28,"-"),"-")</f>
        <v>-</v>
      </c>
      <c r="RN28" s="219" t="str">
        <f>IF($A28&lt;=①基本情報と建物情報の入力!$G$20, IF(①基本情報と建物情報の入力!$H50&gt;=2, (FW28*$PX28/2+FZ28*$PY28/2+GC28*$PZ28/2+GF28*$QA28/2)*$PR28,"-"),"-")</f>
        <v>-</v>
      </c>
      <c r="RO28" s="224" t="str">
        <f>IF($A28&lt;=①基本情報と建物情報の入力!$G$20, IF(①基本情報と建物情報の入力!$H50&gt;=3, (FX28*$PX28/2+GA28*$PY28/2+GD28*$PZ28/2+GG28*$QA28/2)*$PR28,"-"),"-")</f>
        <v>-</v>
      </c>
      <c r="RP28" s="223" t="str">
        <f>IF($A28&lt;=①基本情報と建物情報の入力!$G$20, IF(①基本情報と建物情報の入力!$H50&gt;=1, (GH28*($PX28+$QC28)/2+GK28*($PY28+$QC28)/2+GN28*($PZ28+$QC28)/2+GQ28*($QA28+$QC28)/2)*$PS28,"-"),"-")</f>
        <v>-</v>
      </c>
      <c r="RQ28" s="219" t="str">
        <f>IF($A28&lt;=①基本情報と建物情報の入力!$G$20, IF(①基本情報と建物情報の入力!$H50&gt;=2, (GI28*($PX28+$QC28)/2+GL28*($PY28+$QC28)/2+GO28*($PZ28+$QC28)/2+GR28*($QA28+$QC28)/2)*$PS28,"-"),"-")</f>
        <v>-</v>
      </c>
      <c r="RR28" s="224" t="str">
        <f>IF($A28&lt;=①基本情報と建物情報の入力!$G$20, IF(①基本情報と建物情報の入力!$H50&gt;=3, (GJ28*($PX28+$QC28)/2+GM28*($PY28+$QC28)/2+GP28*($PZ28+$QC28)/2+GS28*($QA28+$QC28)/2)*$PS28,"-"),"-")</f>
        <v>-</v>
      </c>
      <c r="RS28" s="223" t="str">
        <f>IF($A28&lt;=①基本情報と建物情報の入力!$G$20, IF(①基本情報と建物情報の入力!$H50&gt;=1, (GT28+GW28)*($PX28+$QC28)/2*$PT28/2,"-"),"-")</f>
        <v>-</v>
      </c>
      <c r="RT28" s="219" t="str">
        <f>IF($A28&lt;=①基本情報と建物情報の入力!$G$20, IF(①基本情報と建物情報の入力!$H50&gt;=2, (GU28+GX28)*($PX28+$QC28)/2*$PT28/2,"-"),"-")</f>
        <v>-</v>
      </c>
      <c r="RU28" s="224" t="str">
        <f>IF($A28&lt;=①基本情報と建物情報の入力!$G$20, IF(①基本情報と建物情報の入力!$H50&gt;=3, (GV28+GY28)*($PX28+$QC28)/2*$PT28/2,"-"),"-")</f>
        <v>-</v>
      </c>
      <c r="RV28" s="223" t="str">
        <f>IF($A28&lt;=①基本情報と建物情報の入力!$G$20, IF(①基本情報と建物情報の入力!$H50&gt;=1, (HL28+HO28)*$QC28*$PV28/2 + (HR28+HU28)*$QC28*$PV28,"-"),"-")</f>
        <v>-</v>
      </c>
      <c r="RW28" s="219" t="str">
        <f>IF($A28&lt;=①基本情報と建物情報の入力!$G$20, IF(①基本情報と建物情報の入力!$H50&gt;=2, (HM28+HP28)*$QC28*$PV28/2 + (HS28+HV28)*$QC28*$PV28,"-"),"-")</f>
        <v>-</v>
      </c>
      <c r="RX28" s="224" t="str">
        <f>IF($A28&lt;=①基本情報と建物情報の入力!$G$20, IF(①基本情報と建物情報の入力!$H50&gt;=3, (HN28+HQ28)*$QC28*$PV28/2 + (HT28+HW28)*$QC28*$PV28,"-"),"-")</f>
        <v>-</v>
      </c>
      <c r="RY28" s="16" t="str">
        <f>IF($A28&lt;=①基本情報と建物情報の入力!$G$20, IF(①基本情報と建物情報の入力!$H50&gt;=1, SUM(QE28,QH28,QK28,QN28,QQ28)+SUM(QU28,QX28,RA28,RD28,RG28,RJ28,RM28,RP28,RS28,RV28), "-"), "-")</f>
        <v>-</v>
      </c>
      <c r="RZ28" s="16" t="str">
        <f>IF($A28&lt;=①基本情報と建物情報の入力!$G$20, IF(①基本情報と建物情報の入力!$H50&gt;=2, SUM(QF28,QI28,QL28,QO28,QR28)+SUM(QV28,QY28,RB28,RE28,RH28,RK28,RN28,RQ28,RT28,RW28), "-"), "-")</f>
        <v>-</v>
      </c>
      <c r="SA28" s="16" t="str">
        <f>IF($A28&lt;=①基本情報と建物情報の入力!$G$20, IF(①基本情報と建物情報の入力!$H50&gt;=3, SUM(QG28,QJ28,QM28,QP28,QS28)+SUM(QW28,QZ28,RC28,RF28,RI28,RL28,RO28,RR28,RU28,RX28), "-"), "-")</f>
        <v>-</v>
      </c>
      <c r="SB28" s="84" t="str">
        <f>IF($A28&lt;=①基本情報と建物情報の入力!$G$20, IF(①基本情報と建物情報の入力!$H50&gt;=1, ROUNDUP(RY28/HY28*100,1),"-"),"-")</f>
        <v>-</v>
      </c>
      <c r="SC28" s="85" t="str">
        <f>IF($A28&lt;=①基本情報と建物情報の入力!$G$20, IF(①基本情報と建物情報の入力!$H50&gt;=2,ROUNDUP(RZ28/HZ28*100,1),"-"),"-")</f>
        <v>-</v>
      </c>
      <c r="SD28" s="86" t="str">
        <f>IF($A28&lt;=①基本情報と建物情報の入力!$G$20, IF(①基本情報と建物情報の入力!$H50&gt;=3, ROUNDUP(SA28/IA28*100,1),"-"),"-")</f>
        <v>-</v>
      </c>
      <c r="SE28" s="69"/>
      <c r="SF28" s="129" t="str">
        <f>IF($A28&lt;=①基本情報と建物情報の入力!$G$20, IF(①基本情報と建物情報の入力!$H50&gt;=1, 1,"-"), "-")</f>
        <v>-</v>
      </c>
      <c r="SG28" s="130" t="str">
        <f>IF($A28&lt;=①基本情報と建物情報の入力!$G$20, IF(①基本情報と建物情報の入力!$H50&gt;=2, 1,"-"), "-")</f>
        <v>-</v>
      </c>
      <c r="SH28" s="131" t="str">
        <f>IF($A28&lt;=①基本情報と建物情報の入力!$G$20, IF(①基本情報と建物情報の入力!$H50&gt;=3, ①基本情報と建物情報の入力!$H50-2,"-"), "-")</f>
        <v>-</v>
      </c>
      <c r="SI28" s="23" t="str">
        <f>IF($A28&lt;=①基本情報と建物情報の入力!$G$20, IF(①基本情報と建物情報の入力!$H50&gt;=1, HY28*SF28, "-"),"-")</f>
        <v>-</v>
      </c>
      <c r="SJ28" s="16" t="str">
        <f>IF($A28&lt;=①基本情報と建物情報の入力!$G$20, IF(①基本情報と建物情報の入力!$H50&gt;=2, HZ28*SG28, "-"),"-")</f>
        <v>-</v>
      </c>
      <c r="SK28" s="24" t="str">
        <f>IF($A28&lt;=①基本情報と建物情報の入力!$G$20, IF(①基本情報と建物情報の入力!$H50&gt;=3, IA28*SH28, "-"),"-")</f>
        <v>-</v>
      </c>
      <c r="SL28" s="23" t="str">
        <f>IF($A28&lt;=①基本情報と建物情報の入力!$G$20, IF(①基本情報と建物情報の入力!$H50&gt;=1,  LN28*SF28, "-"),"-")</f>
        <v>-</v>
      </c>
      <c r="SM28" s="16" t="str">
        <f>IF($A28&lt;=①基本情報と建物情報の入力!$G$20, IF(①基本情報と建物情報の入力!$H50&gt;=2,  LO28*SG28, "-"),"-")</f>
        <v>-</v>
      </c>
      <c r="SN28" s="24" t="str">
        <f>IF($A28&lt;=①基本情報と建物情報の入力!$G$20, IF(①基本情報と建物情報の入力!$H50&gt;=3,  LP28*SH28, "-"),"-")</f>
        <v>-</v>
      </c>
      <c r="SO28" s="23" t="str">
        <f>IF($A28&lt;=①基本情報と建物情報の入力!$G$20, IF(①基本情報と建物情報の入力!$H50&gt;=1,  RY28*SF28, "-"),"-")</f>
        <v>-</v>
      </c>
      <c r="SP28" s="16" t="str">
        <f>IF($A28&lt;=①基本情報と建物情報の入力!$G$20, IF(①基本情報と建物情報の入力!$H50&gt;=2,  RZ28*SG28, "-"),"-")</f>
        <v>-</v>
      </c>
      <c r="SQ28" s="24" t="str">
        <f>IF($A28&lt;=①基本情報と建物情報の入力!$G$20, IF(①基本情報と建物情報の入力!$H50&gt;=3,  SA28*SH28, "-"),"-")</f>
        <v>-</v>
      </c>
      <c r="SR28" s="76"/>
      <c r="SS28" s="76"/>
      <c r="ST28" s="69"/>
      <c r="SU28" s="129" t="str">
        <f>IF($A28&lt;=①基本情報と建物情報の入力!$G$20,IF(①基本情報と建物情報の入力!$H50&gt;=1,③一次エネルギー消費量の計算結果!E78-③一次エネルギー消費量の計算結果!F78,"-"),"-")</f>
        <v>-</v>
      </c>
      <c r="SV28" s="130" t="str">
        <f>IF($A28&lt;=①基本情報と建物情報の入力!$G$20,IF(①基本情報と建物情報の入力!$H50&gt;=2,③一次エネルギー消費量の計算結果!E79-③一次エネルギー消費量の計算結果!F79,"-"),"-")</f>
        <v>-</v>
      </c>
      <c r="SW28" s="131" t="str">
        <f>IF($A28&lt;=①基本情報と建物情報の入力!$G$20,IF(①基本情報と建物情報の入力!$H50&gt;=3,③一次エネルギー消費量の計算結果!E80-③一次エネルギー消費量の計算結果!F80,"-"),"-")</f>
        <v>-</v>
      </c>
      <c r="SX28" s="129" t="str">
        <f>IF($A28&lt;=①基本情報と建物情報の入力!$G$20,IF(①基本情報と建物情報の入力!$H50&gt;=1,③一次エネルギー消費量の計算結果!G78-③一次エネルギー消費量の計算結果!H78,"-"),"-")</f>
        <v>-</v>
      </c>
      <c r="SY28" s="130" t="str">
        <f>IF($A28&lt;=①基本情報と建物情報の入力!$G$20,IF(①基本情報と建物情報の入力!$H50&gt;=2,③一次エネルギー消費量の計算結果!G79-③一次エネルギー消費量の計算結果!H79,"-"),"-")</f>
        <v>-</v>
      </c>
      <c r="SZ28" s="131" t="str">
        <f>IF($A28&lt;=①基本情報と建物情報の入力!$G$20,IF(①基本情報と建物情報の入力!$H50&gt;=3,③一次エネルギー消費量の計算結果!G80-③一次エネルギー消費量の計算結果!H80,"-"),"-")</f>
        <v>-</v>
      </c>
      <c r="TA28" s="129" t="str">
        <f>IF($A28&lt;=①基本情報と建物情報の入力!$G$20, IF(①基本情報と建物情報の入力!$H50&gt;=1,SU28*SF28,"-"), "-")</f>
        <v>-</v>
      </c>
      <c r="TB28" s="130" t="str">
        <f>IF($A28&lt;=①基本情報と建物情報の入力!$G$20, IF(①基本情報と建物情報の入力!$H50&gt;=2,SV28*SG28,"-"), "-")</f>
        <v>-</v>
      </c>
      <c r="TC28" s="131" t="str">
        <f>IF($A28&lt;=①基本情報と建物情報の入力!$G$20, IF(①基本情報と建物情報の入力!$H50&gt;=3,SW28*SH28,"-"), "-")</f>
        <v>-</v>
      </c>
      <c r="TD28" s="129" t="str">
        <f>IF($A28&lt;=①基本情報と建物情報の入力!$G$20, IF(①基本情報と建物情報の入力!$H50&gt;=1,SX28*SF28,"-"), "-")</f>
        <v>-</v>
      </c>
      <c r="TE28" s="130" t="str">
        <f>IF($A28&lt;=①基本情報と建物情報の入力!$G$20, IF(①基本情報と建物情報の入力!$H50&gt;=2,SY28*SG28,"-"), "-")</f>
        <v>-</v>
      </c>
      <c r="TF28" s="130" t="str">
        <f>IF($A28&lt;=①基本情報と建物情報の入力!$G$20, IF(①基本情報と建物情報の入力!$H50&gt;=3,SZ28*SH28,"-"), "-")</f>
        <v>-</v>
      </c>
      <c r="TG28" s="76"/>
      <c r="TH28" s="76"/>
    </row>
    <row r="29" spans="1:528" s="16" customFormat="1" x14ac:dyDescent="0.45">
      <c r="A29" s="17">
        <f t="shared" si="0"/>
        <v>23</v>
      </c>
      <c r="B29" s="93" t="s">
        <v>65</v>
      </c>
      <c r="C29" s="16" t="str">
        <f>IF(A29&lt;=①基本情報と建物情報の入力!$G$20, ①基本情報と建物情報の入力!$G$19/①基本情報と建物情報の入力!$G$20, "-")</f>
        <v>-</v>
      </c>
      <c r="D29" s="16" t="str">
        <f>IF(A29&lt;=①基本情報と建物情報の入力!$G$20, IF(①基本情報と建物情報の入力!H51&gt;=1, (①基本情報と建物情報の入力!$D51+SQRT(①基本情報と建物情報の入力!$D51^2-16*①基本情報と建物情報の入力!$C51))/4, "-"), "-")</f>
        <v>-</v>
      </c>
      <c r="E29" s="16" t="str">
        <f>IF(A29&lt;=①基本情報と建物情報の入力!$G$20, IF(①基本情報と建物情報の入力!H51&gt;=1, (①基本情報と建物情報の入力!$D51-SQRT(①基本情報と建物情報の入力!$D51^2-16*①基本情報と建物情報の入力!$C51))/4, "-"), "-")</f>
        <v>-</v>
      </c>
      <c r="F29" s="16" t="str">
        <f>IF(A29&lt;=①基本情報と建物情報の入力!$G$20, IF(①基本情報と建物情報の入力!H51&gt;=1, IF(A29=①基本情報と建物情報の入力!$G$20, ①基本情報と建物情報の入力!$C51, ①基本情報と建物情報の入力!G51), "-"), "-")</f>
        <v>-</v>
      </c>
      <c r="G29" s="16" t="str">
        <f>IF(A29&lt;=①基本情報と建物情報の入力!$G$20, IF(①基本情報と建物情報の入力!H51&gt;=1, IF(A29=1, 0, ①基本情報と建物情報の入力!F51), "-"), "-")</f>
        <v>-</v>
      </c>
      <c r="H29" s="16" t="str">
        <f>IF(A29&lt;=①基本情報と建物情報の入力!$G$20, IF(①基本情報と建物情報の入力!H51&gt;=1, IF(A29=1, 0, ①基本情報と建物情報の入力!C51-G29), "-"), "-")</f>
        <v>-</v>
      </c>
      <c r="I29" s="16" t="str">
        <f>IF(A29&lt;=①基本情報と建物情報の入力!$G$20, IF(①基本情報と建物情報の入力!H51&gt;=1, IF(A29=1, ①基本情報と建物情報の入力!C51, 0), "-"), "-")</f>
        <v>-</v>
      </c>
      <c r="J29" s="23" t="str">
        <f>IF(A29&lt;=①基本情報と建物情報の入力!$G$20,IF(①基本情報と建物情報の入力!H51&gt;=1, ①基本情報と建物情報の入力!$E51*(1-(0.24/①基本情報と建物情報の入力!$H51))*0.64,"-"), "-")</f>
        <v>-</v>
      </c>
      <c r="K29" s="16" t="str">
        <f>IF(A29&lt;=①基本情報と建物情報の入力!$G$20,IF(①基本情報と建物情報の入力!H51&gt;=1,①基本情報と建物情報の入力!$E51*0.12/①基本情報と建物情報の入力!$H51,"-"), "-")</f>
        <v>-</v>
      </c>
      <c r="L29" s="16" t="str">
        <f>IF(A29&lt;=①基本情報と建物情報の入力!$G$20,IF(①基本情報と建物情報の入力!H51&gt;=1,①基本情報と建物情報の入力!$E51*(1-(0.24/①基本情報と建物情報の入力!$H51))*0.36,"-"), "-")</f>
        <v>-</v>
      </c>
      <c r="M29" s="24" t="str">
        <f>IF(A29&lt;=①基本情報と建物情報の入力!$G$20,IF(①基本情報と建物情報の入力!H51&gt;=1,①基本情報と建物情報の入力!$E51*0.12/①基本情報と建物情報の入力!$H51,"-"), "-")</f>
        <v>-</v>
      </c>
      <c r="N29" s="23" t="str">
        <f>IF(A29&lt;=①基本情報と建物情報の入力!$G$20, IF(①基本情報と建物情報の入力!H51&gt;=1,①基本情報と建物情報の入力!C51/①基本情報と建物情報の入力!H51, "-"), "-")</f>
        <v>-</v>
      </c>
      <c r="O29" s="16" t="str">
        <f>IF(A29&lt;=①基本情報と建物情報の入力!$G$20, IF(①基本情報と建物情報の入力!H51&gt;=2, ①基本情報と建物情報の入力!C51/①基本情報と建物情報の入力!H51, "-"),"-")</f>
        <v>-</v>
      </c>
      <c r="P29" s="24" t="str">
        <f>IF(A29&lt;=①基本情報と建物情報の入力!$G$20, IF(①基本情報と建物情報の入力!H51&gt;=3, ①基本情報と建物情報の入力!C51/①基本情報と建物情報の入力!H51, "-"),"-")</f>
        <v>-</v>
      </c>
      <c r="Q29" s="23" t="str">
        <f>IF($A29&lt;=①基本情報と建物情報の入力!$G$20, IF(①基本情報と建物情報の入力!$H51&gt;=1, IF(①基本情報と建物情報の入力!$I51="有り", N29*室面積の比率!$B$4, N29*室面積の比率!$B$5),"-"), "-")</f>
        <v>-</v>
      </c>
      <c r="R29" s="16" t="str">
        <f>IF($A29&lt;=①基本情報と建物情報の入力!$G$20, IF(①基本情報と建物情報の入力!$H51&gt;=2, IF(①基本情報と建物情報の入力!$I51="有り", O29*室面積の比率!$B$4, O29*室面積の比率!$B$5),"-"), "-")</f>
        <v>-</v>
      </c>
      <c r="S29" s="24" t="str">
        <f>IF($A29&lt;=①基本情報と建物情報の入力!$G$20, IF(①基本情報と建物情報の入力!$H51&gt;=3, IF(①基本情報と建物情報の入力!$I51="有り", P29*室面積の比率!$B$4, P29*室面積の比率!$B$5),"-"), "-")</f>
        <v>-</v>
      </c>
      <c r="T29" s="23" t="str">
        <f>IF($A29&lt;=①基本情報と建物情報の入力!$G$20, IF(①基本情報と建物情報の入力!$H51&gt;=1, IF(①基本情報と建物情報の入力!$I51="有り", N29*室面積の比率!$C$4, 0),"-"), "-")</f>
        <v>-</v>
      </c>
      <c r="U29" s="16" t="str">
        <f>IF($A29&lt;=①基本情報と建物情報の入力!$G$20, IF(①基本情報と建物情報の入力!$H51&gt;=2, IF(①基本情報と建物情報の入力!$I51="有り", O29*室面積の比率!$C$4, 0),"-"), "-")</f>
        <v>-</v>
      </c>
      <c r="V29" s="24" t="str">
        <f>IF($A29&lt;=①基本情報と建物情報の入力!$G$20, IF(①基本情報と建物情報の入力!$H51&gt;=3, IF(①基本情報と建物情報の入力!$I51="有り", P29*室面積の比率!$C$4, 0),"-"), "-")</f>
        <v>-</v>
      </c>
      <c r="W29" s="23" t="str">
        <f>IF(A29&lt;=①基本情報と建物情報の入力!$G$20, IF(①基本情報と建物情報の入力!H51&gt;=1, F29/①基本情報と建物情報の入力!H51, "-"),"-")</f>
        <v>-</v>
      </c>
      <c r="X29" s="16" t="str">
        <f>IF(A29&lt;=①基本情報と建物情報の入力!$G$20, IF(①基本情報と建物情報の入力!H51&gt;=2, F29/①基本情報と建物情報の入力!H51, "-"),"-")</f>
        <v>-</v>
      </c>
      <c r="Y29" s="24" t="str">
        <f>IF(A29&lt;=①基本情報と建物情報の入力!$G$20, IF(①基本情報と建物情報の入力!H51&gt;=3, F29/①基本情報と建物情報の入力!H51, "-"),"-")</f>
        <v>-</v>
      </c>
      <c r="Z29" s="23" t="str">
        <f>IF(A29&lt;=①基本情報と建物情報の入力!$G$20, IF(①基本情報と建物情報の入力!H51&gt;=1, G29/①基本情報と建物情報の入力!H51, "-"),"-")</f>
        <v>-</v>
      </c>
      <c r="AA29" s="16" t="str">
        <f>IF(A29&lt;=①基本情報と建物情報の入力!$G$20, IF(①基本情報と建物情報の入力!H51&gt;=2, G29/①基本情報と建物情報の入力!H51, "-"),"-")</f>
        <v>-</v>
      </c>
      <c r="AB29" s="24" t="str">
        <f>IF(A29&lt;=①基本情報と建物情報の入力!$G$20, IF(①基本情報と建物情報の入力!H51&gt;=3, G29/①基本情報と建物情報の入力!H51, "-"),"-")</f>
        <v>-</v>
      </c>
      <c r="AC29" s="69"/>
      <c r="AD29" s="23" t="str">
        <f>IF(A29&lt;=①基本情報と建物情報の入力!$G$20, IF(①基本情報と建物情報の入力!H51&gt;=1,J29/①基本情報と建物情報の入力!H51,"-"), "-")</f>
        <v>-</v>
      </c>
      <c r="AE29" s="16" t="str">
        <f>IF(A29&lt;=①基本情報と建物情報の入力!$G$20, IF(①基本情報と建物情報の入力!H51&gt;=2,J29/①基本情報と建物情報の入力!H51,"-"), "-")</f>
        <v>-</v>
      </c>
      <c r="AF29" s="24" t="str">
        <f>IF(A29&lt;=①基本情報と建物情報の入力!$G$20, IF(①基本情報と建物情報の入力!H51&gt;=3,J29/①基本情報と建物情報の入力!H51,"-"), "-")</f>
        <v>-</v>
      </c>
      <c r="AG29" s="23" t="str">
        <f>IF(A29&lt;=①基本情報と建物情報の入力!$G$20,IF(①基本情報と建物情報の入力!H51&gt;=1,K29,"-"), "-")</f>
        <v>-</v>
      </c>
      <c r="AH29" s="16" t="str">
        <f>IF(A29&lt;=①基本情報と建物情報の入力!$G$20,IF(①基本情報と建物情報の入力!H51&gt;=2,0,"-"), "-")</f>
        <v>-</v>
      </c>
      <c r="AI29" s="24" t="str">
        <f>IF(A29&lt;=①基本情報と建物情報の入力!$G$20,IF(①基本情報と建物情報の入力!H51&gt;=3,0,"-"), "-")</f>
        <v>-</v>
      </c>
      <c r="AJ29" s="16" t="str">
        <f>IF(A29&lt;=①基本情報と建物情報の入力!$G$20, IF(①基本情報と建物情報の入力!H51&gt;=1,L29/①基本情報と建物情報の入力!H51,"-"), "-")</f>
        <v>-</v>
      </c>
      <c r="AK29" s="16" t="str">
        <f>IF(A29&lt;=①基本情報と建物情報の入力!$G$20, IF(①基本情報と建物情報の入力!H51&gt;=2,L29/①基本情報と建物情報の入力!H51,"-"), "-")</f>
        <v>-</v>
      </c>
      <c r="AL29" s="16" t="str">
        <f>IF(A29&lt;=①基本情報と建物情報の入力!$G$20, IF(①基本情報と建物情報の入力!H51&gt;=3,L29/①基本情報と建物情報の入力!H51,"-"), "-")</f>
        <v>-</v>
      </c>
      <c r="AM29" s="23" t="str">
        <f>IF(A29&lt;=①基本情報と建物情報の入力!$G$20,IF(①基本情報と建物情報の入力!H51&gt;=1,IF(①基本情報と建物情報の入力!H51=1, M29,0), "-"),"-")</f>
        <v>-</v>
      </c>
      <c r="AN29" s="16" t="str">
        <f>IF(A29&lt;=①基本情報と建物情報の入力!$G$20, IF(①基本情報と建物情報の入力!H51&gt;=2, M29, "-"), "-")</f>
        <v>-</v>
      </c>
      <c r="AO29" s="24" t="str">
        <f>IF(A29&lt;=①基本情報と建物情報の入力!$G$20,IF(①基本情報と建物情報の入力!H51&gt;=3, 0, "-"),"-")</f>
        <v>-</v>
      </c>
      <c r="AP29" s="23" t="str">
        <f>IF(A29&lt;=①基本情報と建物情報の入力!$G$20,IF(①基本情報と建物情報の入力!H51&gt;=1,0,"-"), "-")</f>
        <v>-</v>
      </c>
      <c r="AQ29" s="16" t="str">
        <f>IF(A29&lt;=①基本情報と建物情報の入力!$G$20,IF(①基本情報と建物情報の入力!H51&gt;=2,0,"-"), "-")</f>
        <v>-</v>
      </c>
      <c r="AR29" s="24" t="str">
        <f>IF(A29&lt;=①基本情報と建物情報の入力!$G$20,IF(①基本情報と建物情報の入力!H51&gt;=3,0,"-"), "-")</f>
        <v>-</v>
      </c>
      <c r="AS29" s="23" t="str">
        <f>IF(A29&lt;=①基本情報と建物情報の入力!$G$20,IF(①基本情報と建物情報の入力!H51&gt;=1,0,"-"), "-")</f>
        <v>-</v>
      </c>
      <c r="AT29" s="16" t="str">
        <f>IF(A29&lt;=①基本情報と建物情報の入力!$G$20,IF(①基本情報と建物情報の入力!H51&gt;=2,0,"-"), "-")</f>
        <v>-</v>
      </c>
      <c r="AU29" s="24" t="str">
        <f>IF(A29&lt;=①基本情報と建物情報の入力!$G$20,IF(①基本情報と建物情報の入力!H51&gt;=3,0,"-"), "-")</f>
        <v>-</v>
      </c>
      <c r="AV29" s="23" t="str">
        <f>IF(A29&lt;=①基本情報と建物情報の入力!$G$20,IF(①基本情報と建物情報の入力!H51&gt;=1,1.6,"-"), "-")</f>
        <v>-</v>
      </c>
      <c r="AW29" s="16" t="str">
        <f>IF(A29&lt;=①基本情報と建物情報の入力!$G$20,IF(①基本情報と建物情報の入力!H51&gt;=2,1.6,"-"), "-")</f>
        <v>-</v>
      </c>
      <c r="AX29" s="24" t="str">
        <f>IF(A29&lt;=①基本情報と建物情報の入力!$G$20,IF(①基本情報と建物情報の入力!H51&gt;=3,1.6,"-"), "-")</f>
        <v>-</v>
      </c>
      <c r="AY29" s="16" t="str">
        <f>IF(A29&lt;=①基本情報と建物情報の入力!$G$20,IF(①基本情報と建物情報の入力!H51&gt;=1,0,"-"), "-")</f>
        <v>-</v>
      </c>
      <c r="AZ29" s="16" t="str">
        <f>IF(A29&lt;=①基本情報と建物情報の入力!$G$20,IF(①基本情報と建物情報の入力!H51&gt;=2,0,"-"), "-")</f>
        <v>-</v>
      </c>
      <c r="BA29" s="16" t="str">
        <f>IF(A29&lt;=①基本情報と建物情報の入力!$G$20,IF(①基本情報と建物情報の入力!H51&gt;=3,0,"-"), "-")</f>
        <v>-</v>
      </c>
      <c r="BB29" s="23" t="str">
        <f>IF(A29&lt;=①基本情報と建物情報の入力!$G$20, IF(①基本情報と建物情報の入力!H51&gt;=1,(D29*C29-J29)/①基本情報と建物情報の入力!H51, "-"), "-")</f>
        <v>-</v>
      </c>
      <c r="BC29" s="16" t="str">
        <f>IF(A29&lt;=①基本情報と建物情報の入力!$G$20, IF(①基本情報と建物情報の入力!H51&gt;=2,(D29*C29-J29)/①基本情報と建物情報の入力!H51, "-"), "-")</f>
        <v>-</v>
      </c>
      <c r="BD29" s="24" t="str">
        <f>IF(A29&lt;=①基本情報と建物情報の入力!$G$20, IF(①基本情報と建物情報の入力!H51&gt;=3,(D29*C29-J29)/①基本情報と建物情報の入力!H51, "-"), "-")</f>
        <v>-</v>
      </c>
      <c r="BE29" s="16" t="str">
        <f>IF(A29&lt;=①基本情報と建物情報の入力!$G$20, IF(①基本情報と建物情報の入力!H51&gt;=1,E29*C29-K29, "-"), "-")</f>
        <v>-</v>
      </c>
      <c r="BF29" s="16" t="str">
        <f>IF(A29&lt;=①基本情報と建物情報の入力!$G$20, IF(①基本情報と建物情報の入力!H51&gt;=2,0, "-"), "-")</f>
        <v>-</v>
      </c>
      <c r="BG29" s="16" t="str">
        <f>IF(A29&lt;=①基本情報と建物情報の入力!$G$20, IF(①基本情報と建物情報の入力!H51&gt;=3,0, "-"), "-")</f>
        <v>-</v>
      </c>
      <c r="BH29" s="23" t="str">
        <f>IF(A29&lt;=①基本情報と建物情報の入力!$G$20, IF(①基本情報と建物情報の入力!H51&gt;=1,(D29*C29-L29)/①基本情報と建物情報の入力!H51-AV29, "-"), "-")</f>
        <v>-</v>
      </c>
      <c r="BI29" s="16" t="str">
        <f>IF(A29&lt;=①基本情報と建物情報の入力!$G$20, IF(①基本情報と建物情報の入力!H51&gt;=2,(D29*C29-L29)/①基本情報と建物情報の入力!H51-AV29, "-"), "-")</f>
        <v>-</v>
      </c>
      <c r="BJ29" s="24" t="str">
        <f>IF(A29&lt;=①基本情報と建物情報の入力!$G$20, IF(①基本情報と建物情報の入力!H51&gt;=3,(D29*C29-L29)/①基本情報と建物情報の入力!H51-AV29, "-"), "-")</f>
        <v>-</v>
      </c>
      <c r="BK29" s="23" t="str">
        <f>IF(A29&lt;=①基本情報と建物情報の入力!$G$20, IF(①基本情報と建物情報の入力!H51&gt;=1,IF(①基本情報と建物情報の入力!H51=1, E29*C29-K29, 0), "-"), "-")</f>
        <v>-</v>
      </c>
      <c r="BL29" s="16" t="str">
        <f>IF(A29&lt;=①基本情報と建物情報の入力!$G$20, IF(①基本情報と建物情報の入力!H51&gt;=2,E29*C29-M29, "-"), "-")</f>
        <v>-</v>
      </c>
      <c r="BM29" s="24" t="str">
        <f>IF(A29&lt;=①基本情報と建物情報の入力!$G$20, IF(①基本情報と建物情報の入力!H51&gt;=3,0, "-"), "-")</f>
        <v>-</v>
      </c>
      <c r="BN29" s="16" t="str">
        <f>IF(A29&lt;=①基本情報と建物情報の入力!$G$20, IF(①基本情報と建物情報の入力!H51&gt;=1, 0, "-"), "-")</f>
        <v>-</v>
      </c>
      <c r="BO29" s="16" t="str">
        <f>IF(A29&lt;=①基本情報と建物情報の入力!$G$20, IF(①基本情報と建物情報の入力!H51&gt;=2, 0, "-"), "-")</f>
        <v>-</v>
      </c>
      <c r="BP29" s="24" t="str">
        <f>IF(A29&lt;=①基本情報と建物情報の入力!$G$20, IF(①基本情報と建物情報の入力!H51&gt;=3, 0, "-"), "-")</f>
        <v>-</v>
      </c>
      <c r="BQ29" s="16" t="str">
        <f>IF(A29&lt;=①基本情報と建物情報の入力!$G$20, IF(①基本情報と建物情報の入力!H51&gt;=1, 0, "-"), "-")</f>
        <v>-</v>
      </c>
      <c r="BR29" s="16" t="str">
        <f>IF(A29&lt;=①基本情報と建物情報の入力!$G$20, IF(①基本情報と建物情報の入力!H51&gt;=2, E29*C29, "-"), "-")</f>
        <v>-</v>
      </c>
      <c r="BS29" s="24" t="str">
        <f>IF(A29&lt;=①基本情報と建物情報の入力!$G$20, IF(①基本情報と建物情報の入力!H51&gt;=3, E29*C29, "-"), "-")</f>
        <v>-</v>
      </c>
      <c r="BT29" s="16" t="str">
        <f>IF(A29&lt;=①基本情報と建物情報の入力!$G$20, IF(①基本情報と建物情報の入力!H51&gt;=1, 0, "-"), "-")</f>
        <v>-</v>
      </c>
      <c r="BU29" s="16" t="str">
        <f>IF(A29&lt;=①基本情報と建物情報の入力!$G$20, IF(①基本情報と建物情報の入力!H51&gt;=2, 0, "-"), "-")</f>
        <v>-</v>
      </c>
      <c r="BV29" s="24" t="str">
        <f>IF(A29&lt;=①基本情報と建物情報の入力!$G$20, IF(①基本情報と建物情報の入力!H51&gt;=3, 0, "-"), "-")</f>
        <v>-</v>
      </c>
      <c r="BW29" s="23" t="str">
        <f>IF(A29&lt;=①基本情報と建物情報の入力!$G$20, IF(①基本情報と建物情報の入力!H51&gt;=1, IF(①基本情報と建物情報の入力!H51=1, 0, E29*C29), "-"), "-")</f>
        <v>-</v>
      </c>
      <c r="BX29" s="16" t="str">
        <f>IF(A29&lt;=①基本情報と建物情報の入力!$G$20, IF(①基本情報と建物情報の入力!H51&gt;=2, 0, "-"), "-")</f>
        <v>-</v>
      </c>
      <c r="BY29" s="24" t="str">
        <f>IF(A29&lt;=①基本情報と建物情報の入力!$G$20, IF(①基本情報と建物情報の入力!H51&gt;=3, E29*C29, "-"), "-")</f>
        <v>-</v>
      </c>
      <c r="BZ29" s="16" t="str">
        <f>IF(A29&lt;=①基本情報と建物情報の入力!$G$20, IF(①基本情報と建物情報の入力!H51&gt;=1,  H29/①基本情報と建物情報の入力!H51, "-"), "-")</f>
        <v>-</v>
      </c>
      <c r="CA29" s="16" t="str">
        <f>IF(A29&lt;=①基本情報と建物情報の入力!$G$20, IF(①基本情報と建物情報の入力!H51&gt;=2,  H29/①基本情報と建物情報の入力!H51, "-"), "-")</f>
        <v>-</v>
      </c>
      <c r="CB29" s="16" t="str">
        <f>IF(A29&lt;=①基本情報と建物情報の入力!$G$20, IF(①基本情報と建物情報の入力!H51&gt;=3,  H29/①基本情報と建物情報の入力!H51, "-"), "-")</f>
        <v>-</v>
      </c>
      <c r="CC29" s="23" t="str">
        <f>IF(A29&lt;=①基本情報と建物情報の入力!$G$20, IF(①基本情報と建物情報の入力!H51&gt;=1, I29/①基本情報と建物情報の入力!H51, "-"), "-")</f>
        <v>-</v>
      </c>
      <c r="CD29" s="16" t="str">
        <f>IF(A29&lt;=①基本情報と建物情報の入力!$G$20, IF(①基本情報と建物情報の入力!H51&gt;=2, I29/①基本情報と建物情報の入力!H51, "-"), "-")</f>
        <v>-</v>
      </c>
      <c r="CE29" s="24" t="str">
        <f>IF(A29&lt;=①基本情報と建物情報の入力!$G$20, IF(①基本情報と建物情報の入力!H51&gt;=3, I29/①基本情報と建物情報の入力!H51, "-"), "-")</f>
        <v>-</v>
      </c>
      <c r="CF29" s="16" t="str">
        <f>IF(A29&lt;=①基本情報と建物情報の入力!$G$20, IF(①基本情報と建物情報の入力!H51&gt;=1, IF(A29=①基本情報と建物情報の入力!$G$20, 0,(①基本情報と建物情報の入力!C51-F29)/①基本情報と建物情報の入力!H51), "-"), "-")</f>
        <v>-</v>
      </c>
      <c r="CG29" s="16" t="str">
        <f>IF(A29&lt;=①基本情報と建物情報の入力!$G$20, IF(①基本情報と建物情報の入力!H51&gt;=2, IF(A29=①基本情報と建物情報の入力!$G$20, 0,(①基本情報と建物情報の入力!C51-F29)/①基本情報と建物情報の入力!H51), "-"), "-")</f>
        <v>-</v>
      </c>
      <c r="CH29" s="16" t="str">
        <f>IF(A29&lt;=①基本情報と建物情報の入力!$G$20, IF(①基本情報と建物情報の入力!H51&gt;=3, IF(A29=①基本情報と建物情報の入力!$G$20, 0,(①基本情報と建物情報の入力!C51-F29)/①基本情報と建物情報の入力!H51), "-"), "-")</f>
        <v>-</v>
      </c>
      <c r="CI29" s="69"/>
      <c r="CJ29" s="23" t="str">
        <f>IF(A29&lt;=①基本情報と建物情報の入力!$G$20, IF(①基本情報と建物情報の入力!H51&gt;=1, IF(F29=0, 0, D29/①基本情報と建物情報の入力!H51), "-"), "-")</f>
        <v>-</v>
      </c>
      <c r="CK29" s="16" t="str">
        <f>IF(A29&lt;=①基本情報と建物情報の入力!$G$20, IF(①基本情報と建物情報の入力!H51&gt;=2, IF(F29=0, 0, D29/①基本情報と建物情報の入力!H51), "-"), "-")</f>
        <v>-</v>
      </c>
      <c r="CL29" s="24" t="str">
        <f>IF(A29&lt;=①基本情報と建物情報の入力!$G$20, IF(①基本情報と建物情報の入力!H51&gt;=3, IF(F29=0, 0, D29/①基本情報と建物情報の入力!H51), "-"), "-")</f>
        <v>-</v>
      </c>
      <c r="CM29" s="23" t="str">
        <f>IF(A29&lt;=①基本情報と建物情報の入力!$G$20, IF(①基本情報と建物情報の入力!H51&gt;=1, F29/D29, "-"), "-")</f>
        <v>-</v>
      </c>
      <c r="CN29" s="16" t="str">
        <f>IF(A29&lt;=①基本情報と建物情報の入力!$G$20, IF(①基本情報と建物情報の入力!H51&gt;=2, 0, "-"), "-")</f>
        <v>-</v>
      </c>
      <c r="CO29" s="24" t="str">
        <f>IF(A29&lt;=①基本情報と建物情報の入力!$G$20, IF(①基本情報と建物情報の入力!H51&gt;=3, 0, "-"), "-")</f>
        <v>-</v>
      </c>
      <c r="CP29" s="23" t="str">
        <f>IF(A29&lt;=①基本情報と建物情報の入力!$G$20, IF(①基本情報と建物情報の入力!H51&gt;=1, IF(A29=①基本情報と建物情報の入力!$G$20, D29/①基本情報と建物情報の入力!H51, 0), "-"), "-")</f>
        <v>-</v>
      </c>
      <c r="CQ29" s="16" t="str">
        <f>IF(A29&lt;=①基本情報と建物情報の入力!$G$20, IF(①基本情報と建物情報の入力!H51&gt;=2, IF(A29=①基本情報と建物情報の入力!$G$20, D29/①基本情報と建物情報の入力!H51, 0), "-"), "-")</f>
        <v>-</v>
      </c>
      <c r="CR29" s="24" t="str">
        <f>IF(A29&lt;=①基本情報と建物情報の入力!$G$20, IF(①基本情報と建物情報の入力!H51&gt;=3, IF(A29=①基本情報と建物情報の入力!$G$20, D29/①基本情報と建物情報の入力!H51, 0), "-"), "-")</f>
        <v>-</v>
      </c>
      <c r="CS29" s="23" t="str">
        <f>IF(A29&lt;=①基本情報と建物情報の入力!$G$20, IF(①基本情報と建物情報の入力!H51&gt;=1, IF(①基本情報と建物情報の入力!H51=1, F29/D29, 0), "-"), "-")</f>
        <v>-</v>
      </c>
      <c r="CT29" s="16" t="str">
        <f>IF(A29&lt;=①基本情報と建物情報の入力!$G$20, IF(①基本情報と建物情報の入力!H51&gt;=2, F29/D29, "-"), "-")</f>
        <v>-</v>
      </c>
      <c r="CU29" s="24" t="str">
        <f>IF(A29&lt;=①基本情報と建物情報の入力!$G$20, IF(①基本情報と建物情報の入力!H51&gt;=3, 0, "-"), "-")</f>
        <v>-</v>
      </c>
      <c r="CV29" s="16" t="str">
        <f>IF(A29&lt;=①基本情報と建物情報の入力!$G$20, IF(①基本情報と建物情報の入力!H51&gt;=1, IF(OR(F29=0,A29=①基本情報と建物情報の入力!$G$20), 0, D29/①基本情報と建物情報の入力!H51), "-"), "-")</f>
        <v>-</v>
      </c>
      <c r="CW29" s="16" t="str">
        <f>IF(A29&lt;=①基本情報と建物情報の入力!$G$20, IF(①基本情報と建物情報の入力!H51&gt;=2, IF(OR(F29=0,A29=①基本情報と建物情報の入力!$G$20), 0, D29/①基本情報と建物情報の入力!H51), "-"), "-")</f>
        <v>-</v>
      </c>
      <c r="CX29" s="16" t="str">
        <f>IF(A29&lt;=①基本情報と建物情報の入力!$G$20, IF(①基本情報と建物情報の入力!H51&gt;=3, IF(OR(F29=0,A29=①基本情報と建物情報の入力!$G$20), 0, D29/①基本情報と建物情報の入力!H51), "-"), "-")</f>
        <v>-</v>
      </c>
      <c r="CY29" s="23" t="str">
        <f>IF(A29&lt;=①基本情報と建物情報の入力!$G$20, IF(①基本情報と建物情報の入力!H51&gt;=1, IF(OR(F28=0,A29=1), 0, D29/①基本情報と建物情報の入力!H51), "-"), "-")</f>
        <v>-</v>
      </c>
      <c r="CZ29" s="16" t="str">
        <f>IF(A29&lt;=①基本情報と建物情報の入力!$G$20, IF(①基本情報と建物情報の入力!H51&gt;=2, IF(OR(F28=0,A29=1), 0, D29/①基本情報と建物情報の入力!H51), "-"), "-")</f>
        <v>-</v>
      </c>
      <c r="DA29" s="24" t="str">
        <f>IF(A29&lt;=①基本情報と建物情報の入力!$G$20, IF(①基本情報と建物情報の入力!H51&gt;=3, IF(OR(F28=0,A29=1), 0, D29/①基本情報と建物情報の入力!H51), "-"), "-")</f>
        <v>-</v>
      </c>
      <c r="DB29" s="23" t="str">
        <f>IF(A29&lt;=①基本情報と建物情報の入力!$G$20, IF(①基本情報と建物情報の入力!H51&gt;=1, 0, "-"), "-")</f>
        <v>-</v>
      </c>
      <c r="DC29" s="16" t="str">
        <f>IF(A29&lt;=①基本情報と建物情報の入力!$G$20, IF(①基本情報と建物情報の入力!H51&gt;=2, IF(①基本情報と建物情報の入力!H51=1, 0, F29/D29), "-"), "-")</f>
        <v>-</v>
      </c>
      <c r="DD29" s="24" t="str">
        <f>IF(A29&lt;=①基本情報と建物情報の入力!$G$20, IF(①基本情報と建物情報の入力!H51&gt;=3, IF(①基本情報と建物情報の入力!H51=1, 0, F29/D29), "-"), "-")</f>
        <v>-</v>
      </c>
      <c r="DE29" s="16" t="str">
        <f>IF(A29&lt;=①基本情報と建物情報の入力!$G$20, IF(①基本情報と建物情報の入力!H51&gt;=1, IF(①基本情報と建物情報の入力!H51=1, 0, F29/D29), "-"), "-")</f>
        <v>-</v>
      </c>
      <c r="DF29" s="16" t="str">
        <f>IF(A29&lt;=①基本情報と建物情報の入力!$G$20, IF(①基本情報と建物情報の入力!H51&gt;=2, 0, "-"), "-")</f>
        <v>-</v>
      </c>
      <c r="DG29" s="16" t="str">
        <f>IF(A29&lt;=①基本情報と建物情報の入力!$G$20, IF(①基本情報と建物情報の入力!H51&gt;=3, IF(①基本情報と建物情報の入力!H51=1, 0, F29/D29), "-"), "-")</f>
        <v>-</v>
      </c>
      <c r="DH29" s="23" t="str">
        <f>IF(A29&lt;=①基本情報と建物情報の入力!$G$20, IF(①基本情報と建物情報の入力!H51&gt;=1, (F29/D29)*(D29/①基本情報と建物情報の入力!H51/20), "-"), "-")</f>
        <v>-</v>
      </c>
      <c r="DI29" s="16" t="str">
        <f>IF(A29&lt;=①基本情報と建物情報の入力!$G$20, IF(①基本情報と建物情報の入力!H51&gt;=2, (F29/D29)*(D29/①基本情報と建物情報の入力!H51/20), "-"), "-")</f>
        <v>-</v>
      </c>
      <c r="DJ29" s="24" t="str">
        <f>IF(A29&lt;=①基本情報と建物情報の入力!$G$20, IF(①基本情報と建物情報の入力!H51&gt;=3, (F29/D29)*(D29/①基本情報と建物情報の入力!H51/20), "-"), "-")</f>
        <v>-</v>
      </c>
      <c r="DK29" s="23" t="str">
        <f>IF(A29&lt;=①基本情報と建物情報の入力!$G$20, IF(①基本情報と建物情報の入力!H51&gt;=1, (D29/①基本情報と建物情報の入力!H51)*(F29/D29/20), "-"), "-")</f>
        <v>-</v>
      </c>
      <c r="DL29" s="16" t="str">
        <f>IF(A29&lt;=①基本情報と建物情報の入力!$G$20, IF(①基本情報と建物情報の入力!H51&gt;=2, (D29/①基本情報と建物情報の入力!H51)*(F29/D29/20), "-"), "-")</f>
        <v>-</v>
      </c>
      <c r="DM29" s="24" t="str">
        <f>IF(A29&lt;=①基本情報と建物情報の入力!$G$20, IF(①基本情報と建物情報の入力!H51&gt;=3, (D29/①基本情報と建物情報の入力!H51)*(F29/D29/20), "-"), "-")</f>
        <v>-</v>
      </c>
      <c r="DN29" s="23" t="str">
        <f>IF(A29&lt;=①基本情報と建物情報の入力!$G$20, IF(①基本情報と建物情報の入力!H51&gt;=1,  C29, "-"), "-")</f>
        <v>-</v>
      </c>
      <c r="DO29" s="16" t="str">
        <f>IF(A29&lt;=①基本情報と建物情報の入力!$G$20, IF(①基本情報と建物情報の入力!H51&gt;=2, 0, "-"), "-")</f>
        <v>-</v>
      </c>
      <c r="DP29" s="24" t="str">
        <f>IF(A29&lt;=①基本情報と建物情報の入力!$G$20, IF(①基本情報と建物情報の入力!H51&gt;=3, 0, "-"), "-")</f>
        <v>-</v>
      </c>
      <c r="DQ29" s="23" t="str">
        <f>IF(A29&lt;=①基本情報と建物情報の入力!$G$20, IF(①基本情報と建物情報の入力!H51&gt;=1,  C29, "-"), "-")</f>
        <v>-</v>
      </c>
      <c r="DR29" s="16" t="str">
        <f>IF(A29&lt;=①基本情報と建物情報の入力!$G$20, IF(①基本情報と建物情報の入力!H51&gt;=2, 0, "-"), "-")</f>
        <v>-</v>
      </c>
      <c r="DS29" s="24" t="str">
        <f>IF(A29&lt;=①基本情報と建物情報の入力!$G$20, IF(①基本情報と建物情報の入力!H51&gt;=3, 0, "-"), "-")</f>
        <v>-</v>
      </c>
      <c r="DT29" s="23" t="str">
        <f>IF(A29&lt;=①基本情報と建物情報の入力!$G$20, IF(①基本情報と建物情報の入力!H51&gt;=1, IF(①基本情報と建物情報の入力!H51=1, C29, 0), "-"), "-")</f>
        <v>-</v>
      </c>
      <c r="DU29" s="16" t="str">
        <f>IF(A29&lt;=①基本情報と建物情報の入力!$G$20, IF(①基本情報と建物情報の入力!H51&gt;=2, C29, "-"), "-")</f>
        <v>-</v>
      </c>
      <c r="DV29" s="24" t="str">
        <f>IF(A29&lt;=①基本情報と建物情報の入力!$G$20, IF(①基本情報と建物情報の入力!H51&gt;=3, 0, "-"), "-")</f>
        <v>-</v>
      </c>
      <c r="DW29" s="23" t="str">
        <f>IF(A29&lt;=①基本情報と建物情報の入力!$G$20, IF(①基本情報と建物情報の入力!H51&gt;=1, IF(①基本情報と建物情報の入力!H51=1, C29, 0), "-"), "-")</f>
        <v>-</v>
      </c>
      <c r="DX29" s="16" t="str">
        <f>IF(A29&lt;=①基本情報と建物情報の入力!$G$20, IF(①基本情報と建物情報の入力!H51&gt;=2, C29, "-"), "-")</f>
        <v>-</v>
      </c>
      <c r="DY29" s="24" t="str">
        <f>IF(A29&lt;=①基本情報と建物情報の入力!$G$20, IF(①基本情報と建物情報の入力!H51&gt;=3, 0, "-"), "-")</f>
        <v>-</v>
      </c>
      <c r="DZ29" s="23" t="str">
        <f>IF(A29&lt;=①基本情報と建物情報の入力!$G$20, IF(①基本情報と建物情報の入力!H51&gt;=1, 0, "-"), "-")</f>
        <v>-</v>
      </c>
      <c r="EA29" s="16" t="str">
        <f>IF(A29&lt;=①基本情報と建物情報の入力!$G$20, IF(①基本情報と建物情報の入力!H51&gt;=2, IF(①基本情報と建物情報の入力!H51=1, 0, C29), "-"), "-")</f>
        <v>-</v>
      </c>
      <c r="EB29" s="24" t="str">
        <f>IF(A29&lt;=①基本情報と建物情報の入力!$G$20, IF(①基本情報と建物情報の入力!H51&gt;=3, IF(①基本情報と建物情報の入力!H51=1, 0, C29), "-"), "-")</f>
        <v>-</v>
      </c>
      <c r="EC29" s="23" t="str">
        <f>IF(A29&lt;=①基本情報と建物情報の入力!$G$20, IF(①基本情報と建物情報の入力!H51&gt;=1, IF(①基本情報と建物情報の入力!H51=1, 0, C29), "-"), "-")</f>
        <v>-</v>
      </c>
      <c r="ED29" s="16" t="str">
        <f>IF(A29&lt;=①基本情報と建物情報の入力!$G$20, IF(①基本情報と建物情報の入力!H51&gt;=2, 0, "-"), "-")</f>
        <v>-</v>
      </c>
      <c r="EE29" s="24" t="str">
        <f>IF(A29&lt;=①基本情報と建物情報の入力!$G$20, IF(①基本情報と建物情報の入力!H51&gt;=3, IF(①基本情報と建物情報の入力!H51=1, 0, C29), "-"), "-")</f>
        <v>-</v>
      </c>
      <c r="EF29" s="23" t="str">
        <f>IF(A29&lt;=①基本情報と建物情報の入力!$G$20, IF(①基本情報と建物情報の入力!H51&gt;=1, 0, "-"), "-")</f>
        <v>-</v>
      </c>
      <c r="EG29" s="16" t="str">
        <f>IF(A29&lt;=①基本情報と建物情報の入力!$G$20, IF(①基本情報と建物情報の入力!H51&gt;=2, IF(①基本情報と建物情報の入力!H51=1, 0, C29), "-"), "-")</f>
        <v>-</v>
      </c>
      <c r="EH29" s="24" t="str">
        <f>IF(A29&lt;=①基本情報と建物情報の入力!$G$20, IF(①基本情報と建物情報の入力!H51&gt;=3, IF(①基本情報と建物情報の入力!H51=1, 0, C29), "-"), "-")</f>
        <v>-</v>
      </c>
      <c r="EI29" s="16" t="str">
        <f>IF(A29&lt;=①基本情報と建物情報の入力!$G$20, IF(①基本情報と建物情報の入力!H51&gt;=1, IF(①基本情報と建物情報の入力!H51=1, 0, C29), "-"), "-")</f>
        <v>-</v>
      </c>
      <c r="EJ29" s="16" t="str">
        <f>IF(A29&lt;=①基本情報と建物情報の入力!$G$20, IF(①基本情報と建物情報の入力!H51&gt;=2, 0, "-"), "-")</f>
        <v>-</v>
      </c>
      <c r="EK29" s="16" t="str">
        <f>IF(A29&lt;=①基本情報と建物情報の入力!$G$20, IF(①基本情報と建物情報の入力!H51&gt;=3, IF(①基本情報と建物情報の入力!H51=1, 0, C29), "-"), "-")</f>
        <v>-</v>
      </c>
      <c r="EL29" s="23" t="str">
        <f>IF(A29&lt;=①基本情報と建物情報の入力!$G$20, IF(①基本情報と建物情報の入力!H51&gt;=1, C29*D29/①基本情報と建物情報の入力!H51/20, "-"), "-")</f>
        <v>-</v>
      </c>
      <c r="EM29" s="16" t="str">
        <f>IF(A29&lt;=①基本情報と建物情報の入力!$G$20, IF(①基本情報と建物情報の入力!H51&gt;=2, C29*D29/①基本情報と建物情報の入力!H51/20, "-"), "-")</f>
        <v>-</v>
      </c>
      <c r="EN29" s="24" t="str">
        <f>IF(A29&lt;=①基本情報と建物情報の入力!$G$20, IF(①基本情報と建物情報の入力!H51&gt;=3, C29*D29/①基本情報と建物情報の入力!H51/20, "-"), "-")</f>
        <v>-</v>
      </c>
      <c r="EO29" s="23" t="str">
        <f>IF(A29&lt;=①基本情報と建物情報の入力!$G$20, IF(①基本情報と建物情報の入力!H51&gt;=1, C29*E29/20, "-"), "-")</f>
        <v>-</v>
      </c>
      <c r="EP29" s="16" t="str">
        <f>IF(A29&lt;=①基本情報と建物情報の入力!$G$20, IF(①基本情報と建物情報の入力!H51&gt;=2, 0, "-"), "-")</f>
        <v>-</v>
      </c>
      <c r="EQ29" s="24" t="str">
        <f>IF(A29&lt;=①基本情報と建物情報の入力!$G$20, IF(①基本情報と建物情報の入力!H51&gt;=3, 0, "-"), "-")</f>
        <v>-</v>
      </c>
      <c r="ER29" s="23" t="str">
        <f>IF(A29&lt;=①基本情報と建物情報の入力!$G$20, IF(①基本情報と建物情報の入力!H51&gt;=1, C29*D29/①基本情報と建物情報の入力!H51/20, "-"), "-")</f>
        <v>-</v>
      </c>
      <c r="ES29" s="16" t="str">
        <f>IF(A29&lt;=①基本情報と建物情報の入力!$G$20, IF(①基本情報と建物情報の入力!H51&gt;=2, C29*D29/①基本情報と建物情報の入力!H51/20, "-"), "-")</f>
        <v>-</v>
      </c>
      <c r="ET29" s="24" t="str">
        <f>IF(A29&lt;=①基本情報と建物情報の入力!$G$20, IF(①基本情報と建物情報の入力!H51&gt;=3, C29*D29/①基本情報と建物情報の入力!H51/20, "-"), "-")</f>
        <v>-</v>
      </c>
      <c r="EU29" s="23" t="str">
        <f>IF(A29&lt;=①基本情報と建物情報の入力!$G$20, IF(①基本情報と建物情報の入力!H51&gt;=1, IF(①基本情報と建物情報の入力!H51=1, C29*E29/20, 0), "-"), "-")</f>
        <v>-</v>
      </c>
      <c r="EV29" s="16" t="str">
        <f>IF(A29&lt;=①基本情報と建物情報の入力!$G$20, IF(①基本情報と建物情報の入力!H51&gt;=2, C29*E29/20, "-"), "-")</f>
        <v>-</v>
      </c>
      <c r="EW29" s="24" t="str">
        <f>IF(A29&lt;=①基本情報と建物情報の入力!$G$20, IF(①基本情報と建物情報の入力!H51&gt;=3, 0, "-"), "-")</f>
        <v>-</v>
      </c>
      <c r="EX29" s="23" t="str">
        <f>IF(A29&lt;=①基本情報と建物情報の入力!$G$20, IF(①基本情報と建物情報の入力!H51&gt;=1, IF(A29=①基本情報と建物情報の入力!$G$20, 0, IF(AND(W29=0, G30=0), D29/①基本情報と建物情報の入力!H51, 0)), "-"), "-")</f>
        <v>-</v>
      </c>
      <c r="EY29" s="16" t="str">
        <f>IF(A29&lt;=①基本情報と建物情報の入力!$G$20, IF(①基本情報と建物情報の入力!H51&gt;=2, IF(A29=①基本情報と建物情報の入力!$G$20, 0, IF(AND(X29=0, G30=0), D29/①基本情報と建物情報の入力!H51, 0)), "-"), "-")</f>
        <v>-</v>
      </c>
      <c r="EZ29" s="24" t="str">
        <f>IF(A29&lt;=①基本情報と建物情報の入力!$G$20, IF(①基本情報と建物情報の入力!H51&gt;=3, IF(A29=①基本情報と建物情報の入力!$G$20, 0, IF(AND(Y29=0, G30=0), D29/①基本情報と建物情報の入力!H51, 0)), "-"), "-")</f>
        <v>-</v>
      </c>
      <c r="FA29" s="23" t="str">
        <f>IF(A29&lt;=①基本情報と建物情報の入力!$G$20, IF(①基本情報と建物情報の入力!H51&gt;=1, IF(A29=1, 0, IF(AND(F28=0, Z29=0), D29/①基本情報と建物情報の入力!H51, 0)), "-"), "-")</f>
        <v>-</v>
      </c>
      <c r="FB29" s="16" t="str">
        <f>IF(A29&lt;=①基本情報と建物情報の入力!$G$20, IF(①基本情報と建物情報の入力!H51&gt;=2, IF(A29=1, 0, IF(AND(F28=0, AA29=0), D29/①基本情報と建物情報の入力!H51, 0)), "-"), "-")</f>
        <v>-</v>
      </c>
      <c r="FC29" s="24" t="str">
        <f>IF(A29&lt;=①基本情報と建物情報の入力!$G$20, IF(①基本情報と建物情報の入力!H51&gt;=3, IF(A29=1, 0, IF(AND(F28=0, AB29=0), D29/①基本情報と建物情報の入力!H51, 0)), "-"), "-")</f>
        <v>-</v>
      </c>
      <c r="FD29" s="23" t="str">
        <f>IF(A29&lt;=①基本情報と建物情報の入力!$G$20, IF(①基本情報と建物情報の入力!H51&gt;=1, IF(A29=①基本情報と建物情報の入力!$G$20, 0, E29-F29/D29), "-"), "-")</f>
        <v>-</v>
      </c>
      <c r="FE29" s="16" t="str">
        <f>IF(A29&lt;=①基本情報と建物情報の入力!$G$20, IF(①基本情報と建物情報の入力!H51&gt;=2, 0, "-"), "-")</f>
        <v>-</v>
      </c>
      <c r="FF29" s="24" t="str">
        <f>IF(A29&lt;=①基本情報と建物情報の入力!$G$20, IF(①基本情報と建物情報の入力!H51&gt;=3, 0, "-"), "-")</f>
        <v>-</v>
      </c>
      <c r="FG29" s="23" t="str">
        <f>IF(A29&lt;=①基本情報と建物情報の入力!$G$20, IF(①基本情報と建物情報の入力!H51&gt;=1, IF(A29=1, 0, E29-G29/D29), "-"), "-")</f>
        <v>-</v>
      </c>
      <c r="FH29" s="16" t="str">
        <f>IF(A29&lt;=①基本情報と建物情報の入力!$G$20, IF(①基本情報と建物情報の入力!H51&gt;=2, 0, "-"), "-")</f>
        <v>-</v>
      </c>
      <c r="FI29" s="24" t="str">
        <f>IF(A29&lt;=①基本情報と建物情報の入力!$G$20, IF(①基本情報と建物情報の入力!H51&gt;=3, 0, "-"), "-")</f>
        <v>-</v>
      </c>
      <c r="FJ29" s="23" t="str">
        <f>IF(A29&lt;=①基本情報と建物情報の入力!$G$20, IF(①基本情報と建物情報の入力!H51&gt;=1, IF(A29=①基本情報と建物情報の入力!$G$20, 0, D29/①基本情報と建物情報の入力!H51), "-"), "-")</f>
        <v>-</v>
      </c>
      <c r="FK29" s="16" t="str">
        <f>IF(A29&lt;=①基本情報と建物情報の入力!$G$20, IF(①基本情報と建物情報の入力!H51&gt;=2, IF(A29=①基本情報と建物情報の入力!$G$20, 0, D29/①基本情報と建物情報の入力!H51), "-"), "-")</f>
        <v>-</v>
      </c>
      <c r="FL29" s="24" t="str">
        <f>IF(A29&lt;=①基本情報と建物情報の入力!$G$20, IF(①基本情報と建物情報の入力!H51&gt;=3, IF(A29=①基本情報と建物情報の入力!$G$20, 0, D29/①基本情報と建物情報の入力!H51), "-"), "-")</f>
        <v>-</v>
      </c>
      <c r="FM29" s="23" t="str">
        <f>IF(A29&lt;=①基本情報と建物情報の入力!$G$20, IF(①基本情報と建物情報の入力!H51&gt;=1, IF(A29=1, 0, D29/①基本情報と建物情報の入力!H51), "-"), "-")</f>
        <v>-</v>
      </c>
      <c r="FN29" s="16" t="str">
        <f>IF(A29&lt;=①基本情報と建物情報の入力!$G$20, IF(①基本情報と建物情報の入力!H51&gt;=2, IF(A29=1, 0, D29/①基本情報と建物情報の入力!H51), "-"), "-")</f>
        <v>-</v>
      </c>
      <c r="FO29" s="24" t="str">
        <f>IF(A29&lt;=①基本情報と建物情報の入力!$G$20, IF(①基本情報と建物情報の入力!H51&gt;=3, IF(A29=1, 0, D29/①基本情報と建物情報の入力!H51), "-"), "-")</f>
        <v>-</v>
      </c>
      <c r="FP29" s="23" t="str">
        <f>IF(A29&lt;=①基本情報と建物情報の入力!$G$20, IF(①基本情報と建物情報の入力!H51&gt;=1, IF(A29=①基本情報と建物情報の入力!$G$20, 0, IF(①基本情報と建物情報の入力!H51=1, E29-F29/D29, 0)), "-"), "-")</f>
        <v>-</v>
      </c>
      <c r="FQ29" s="16" t="str">
        <f>IF(A29&lt;=①基本情報と建物情報の入力!$G$20, IF(①基本情報と建物情報の入力!H51&gt;=2, IF(A29=①基本情報と建物情報の入力!$G$20, 0, E29-F29/D29), "-"), "-")</f>
        <v>-</v>
      </c>
      <c r="FR29" s="24" t="str">
        <f>IF(A29&lt;=①基本情報と建物情報の入力!$G$20, IF(①基本情報と建物情報の入力!H51&gt;=3, 0, "-"), "-")</f>
        <v>-</v>
      </c>
      <c r="FS29" s="23" t="str">
        <f>IF(A29&lt;=①基本情報と建物情報の入力!$G$20, IF(①基本情報と建物情報の入力!H51&gt;=1, IF(A29=1, 0, IF(①基本情報と建物情報の入力!H51=1, E29-G29/D29, 0)), "-"), "-")</f>
        <v>-</v>
      </c>
      <c r="FT29" s="16" t="str">
        <f>IF(A29&lt;=①基本情報と建物情報の入力!$G$20, IF(①基本情報と建物情報の入力!H51&gt;=2, IF(A29=1, 0, E29-G29/D29), "-"), "-")</f>
        <v>-</v>
      </c>
      <c r="FU29" s="24" t="str">
        <f>IF(A29&lt;=①基本情報と建物情報の入力!$G$20, IF(①基本情報と建物情報の入力!H51&gt;=3, 0, "-"), "-")</f>
        <v>-</v>
      </c>
      <c r="FV29" s="23" t="str">
        <f>IF(A29&lt;=①基本情報と建物情報の入力!$G$20, IF(①基本情報と建物情報の入力!H51&gt;=1, IF(A29=1, D29/①基本情報と建物情報の入力!H51, 0), "-"), "-")</f>
        <v>-</v>
      </c>
      <c r="FW29" s="16" t="str">
        <f>IF(A29&lt;=①基本情報と建物情報の入力!$G$20, IF(①基本情報と建物情報の入力!H51&gt;=2, IF(A29=1, D29/①基本情報と建物情報の入力!H51, 0), "-"), "-")</f>
        <v>-</v>
      </c>
      <c r="FX29" s="24" t="str">
        <f>IF(A29&lt;=①基本情報と建物情報の入力!$G$20, IF(①基本情報と建物情報の入力!H51&gt;=3, IF(A29=1, D29/①基本情報と建物情報の入力!H51, 0), "-"), "-")</f>
        <v>-</v>
      </c>
      <c r="FY29" s="23" t="str">
        <f>IF(A29&lt;=①基本情報と建物情報の入力!$G$20, IF(①基本情報と建物情報の入力!H51&gt;=1, IF(A29=1, E29, 0), "-"), "-")</f>
        <v>-</v>
      </c>
      <c r="FZ29" s="16" t="str">
        <f>IF(A29&lt;=①基本情報と建物情報の入力!$G$20, IF(①基本情報と建物情報の入力!H51&gt;=2, 0, "-"), "-")</f>
        <v>-</v>
      </c>
      <c r="GA29" s="24" t="str">
        <f>IF(A29&lt;=①基本情報と建物情報の入力!$G$20, IF(①基本情報と建物情報の入力!H51&gt;=3, 0, "-"), "-")</f>
        <v>-</v>
      </c>
      <c r="GB29" s="23" t="str">
        <f>IF(A29&lt;=①基本情報と建物情報の入力!$G$20, IF(①基本情報と建物情報の入力!H51&gt;=1, IF(A29=1, D29/①基本情報と建物情報の入力!H51, 0), "-"), "-")</f>
        <v>-</v>
      </c>
      <c r="GC29" s="16" t="str">
        <f>IF(A29&lt;=①基本情報と建物情報の入力!$G$20, IF(①基本情報と建物情報の入力!H51&gt;=2, IF(A29=1, D29/①基本情報と建物情報の入力!H51, 0), "-"), "-")</f>
        <v>-</v>
      </c>
      <c r="GD29" s="24" t="str">
        <f>IF(A29&lt;=①基本情報と建物情報の入力!$G$20, IF(①基本情報と建物情報の入力!H51&gt;=3, IF(A29=1, D29/①基本情報と建物情報の入力!H51, 0), "-"), "-")</f>
        <v>-</v>
      </c>
      <c r="GE29" s="23" t="str">
        <f>IF(A29&lt;=①基本情報と建物情報の入力!$G$20, IF(①基本情報と建物情報の入力!H51&gt;=1, IF(A29=1, IF(①基本情報と建物情報の入力!H51=1, E29, 0), 0), "-"), "-")</f>
        <v>-</v>
      </c>
      <c r="GF29" s="16" t="str">
        <f>IF(A29&lt;=①基本情報と建物情報の入力!$G$20, IF(①基本情報と建物情報の入力!H51&gt;=2, IF(A29=1, E29, 0), "-"), "-")</f>
        <v>-</v>
      </c>
      <c r="GG29" s="24" t="str">
        <f>IF(A29&lt;=①基本情報と建物情報の入力!$G$20, IF(①基本情報と建物情報の入力!H51&gt;=3, 0, "-"), "-")</f>
        <v>-</v>
      </c>
      <c r="GH29" s="23" t="str">
        <f>IF(A29&lt;=①基本情報と建物情報の入力!$G$20, IF(①基本情報と建物情報の入力!H51&gt;=1, IF(G29=0, 0, D29/①基本情報と建物情報の入力!H51), "-"), "-")</f>
        <v>-</v>
      </c>
      <c r="GI29" s="16" t="str">
        <f>IF(A29&lt;=①基本情報と建物情報の入力!$G$20, IF(①基本情報と建物情報の入力!H51&gt;=2, IF(G29=0, 0, D29/①基本情報と建物情報の入力!H51), "-"), "-")</f>
        <v>-</v>
      </c>
      <c r="GJ29" s="24" t="str">
        <f>IF(A29&lt;=①基本情報と建物情報の入力!$G$20, IF(①基本情報と建物情報の入力!H51&gt;=3, IF(G29=0, 0, D29/①基本情報と建物情報の入力!H51), "-"), "-")</f>
        <v>-</v>
      </c>
      <c r="GK29" s="23" t="str">
        <f>IF(A29&lt;=①基本情報と建物情報の入力!$G$20, IF(①基本情報と建物情報の入力!H51&gt;=1, G29/D29, "-"), "-")</f>
        <v>-</v>
      </c>
      <c r="GL29" s="16" t="str">
        <f>IF(A29&lt;=①基本情報と建物情報の入力!$G$20, IF(①基本情報と建物情報の入力!H51&gt;=2, 0, "-"), "-")</f>
        <v>-</v>
      </c>
      <c r="GM29" s="24" t="str">
        <f>IF(A29&lt;=①基本情報と建物情報の入力!$G$20, IF(①基本情報と建物情報の入力!H51&gt;=3, 0, "-"), "-")</f>
        <v>-</v>
      </c>
      <c r="GN29" s="16" t="str">
        <f>IF(A29&lt;=①基本情報と建物情報の入力!$G$20, IF(①基本情報と建物情報の入力!H51&gt;=1, 0, "-"), "-")</f>
        <v>-</v>
      </c>
      <c r="GO29" s="16" t="str">
        <f>IF(A29&lt;=①基本情報と建物情報の入力!$G$20, IF(①基本情報と建物情報の入力!H51&gt;=2, 0, "-"), "-")</f>
        <v>-</v>
      </c>
      <c r="GP29" s="16" t="str">
        <f>IF(A29&lt;=①基本情報と建物情報の入力!$G$20, IF(①基本情報と建物情報の入力!H51&gt;=3, 0, "-"), "-")</f>
        <v>-</v>
      </c>
      <c r="GQ29" s="23" t="str">
        <f>IF(A29&lt;=①基本情報と建物情報の入力!$G$20, IF(①基本情報と建物情報の入力!H51&gt;=1, IF(①基本情報と建物情報の入力!H51=1, G29/D29, 0), "-"), "-")</f>
        <v>-</v>
      </c>
      <c r="GR29" s="16" t="str">
        <f>IF(A29&lt;=①基本情報と建物情報の入力!$G$20, IF(①基本情報と建物情報の入力!H51&gt;=2, G29/D29, "-"), "-")</f>
        <v>-</v>
      </c>
      <c r="GS29" s="24" t="str">
        <f>IF(A29&lt;=①基本情報と建物情報の入力!$G$20, IF(①基本情報と建物情報の入力!H51&gt;=3, 0, "-"), "-")</f>
        <v>-</v>
      </c>
      <c r="GT29" s="23" t="str">
        <f>IF(A29&lt;=①基本情報と建物情報の入力!$G$20, IF(①基本情報と建物情報の入力!H51&gt;=1, IF(OR(G30=0,A29=①基本情報と建物情報の入力!$G$20), 0, D29/①基本情報と建物情報の入力!H51), "-"), "-")</f>
        <v>-</v>
      </c>
      <c r="GU29" s="16" t="str">
        <f>IF(A29&lt;=①基本情報と建物情報の入力!$G$20, IF(①基本情報と建物情報の入力!H51&gt;=2, IF(OR(G30=0,A29=①基本情報と建物情報の入力!$G$20), 0, D29/①基本情報と建物情報の入力!H51), "-"), "-")</f>
        <v>-</v>
      </c>
      <c r="GV29" s="24" t="str">
        <f>IF(A29&lt;=①基本情報と建物情報の入力!$G$20, IF(①基本情報と建物情報の入力!H51&gt;=3, IF(OR(G30=0,A29=①基本情報と建物情報の入力!$G$20), 0, D29/①基本情報と建物情報の入力!H51), "-"), "-")</f>
        <v>-</v>
      </c>
      <c r="GW29" s="23" t="str">
        <f>IF(A29&lt;=①基本情報と建物情報の入力!$G$20, IF(①基本情報と建物情報の入力!H51&gt;=1, IF(G29=0, 0, D29/①基本情報と建物情報の入力!H51), "-"), "-")</f>
        <v>-</v>
      </c>
      <c r="GX29" s="16" t="str">
        <f>IF(A29&lt;=①基本情報と建物情報の入力!$G$20, IF(①基本情報と建物情報の入力!H51&gt;=2, IF(G29=0, 0, D29/①基本情報と建物情報の入力!H51), "-"), "-")</f>
        <v>-</v>
      </c>
      <c r="GY29" s="24" t="str">
        <f>IF(A29&lt;=①基本情報と建物情報の入力!$G$20, IF(①基本情報と建物情報の入力!H51&gt;=3, IF(G29=0, 0, D29/①基本情報と建物情報の入力!H51), "-"), "-")</f>
        <v>-</v>
      </c>
      <c r="GZ29" s="23" t="str">
        <f>IF(A29&lt;=①基本情報と建物情報の入力!$G$20, IF(①基本情報と建物情報の入力!H51&gt;=1, 0, "-"), "-")</f>
        <v>-</v>
      </c>
      <c r="HA29" s="16" t="str">
        <f>IF(A29&lt;=①基本情報と建物情報の入力!$G$20, IF(①基本情報と建物情報の入力!H51&gt;=2, IF(OR(①基本情報と建物情報の入力!H51=1,A29&lt;&gt;1), 0, E29), "-"), "-")</f>
        <v>-</v>
      </c>
      <c r="HB29" s="24" t="str">
        <f>IF(A29&lt;=①基本情報と建物情報の入力!$G$20, IF(①基本情報と建物情報の入力!H51&gt;=3, IF(OR(①基本情報と建物情報の入力!H51=1,A29&lt;&gt;1), 0, E29), "-"), "-")</f>
        <v>-</v>
      </c>
      <c r="HC29" s="23" t="str">
        <f>IF(A29&lt;=①基本情報と建物情報の入力!$G$20, IF(①基本情報と建物情報の入力!H51&gt;=1, IF(OR(①基本情報と建物情報の入力!H51=1,A29&lt;&gt;1), 0, E29), "-"), "-")</f>
        <v>-</v>
      </c>
      <c r="HD29" s="16" t="str">
        <f>IF(A29&lt;=①基本情報と建物情報の入力!$G$20, IF(①基本情報と建物情報の入力!H51&gt;=2, 0, "-"), "-")</f>
        <v>-</v>
      </c>
      <c r="HE29" s="24" t="str">
        <f>IF(A29&lt;=①基本情報と建物情報の入力!$G$20, IF(①基本情報と建物情報の入力!H51&gt;=3, IF(OR(①基本情報と建物情報の入力!H51=1,A29&lt;&gt;1), 0, E29), "-"), "-")</f>
        <v>-</v>
      </c>
      <c r="HF29" s="23" t="str">
        <f>IF(A29&lt;=①基本情報と建物情報の入力!$G$20, IF(①基本情報と建物情報の入力!H51&gt;=1, IF(A29=1, E29*(D29/①基本情報と建物情報の入力!H51/20), 0), "-"), "-")</f>
        <v>-</v>
      </c>
      <c r="HG29" s="16" t="str">
        <f>IF(A29&lt;=①基本情報と建物情報の入力!$G$20, IF(①基本情報と建物情報の入力!H51&gt;=2, IF(A29=1, E29*(D29/①基本情報と建物情報の入力!H51/20), 0), "-"), "-")</f>
        <v>-</v>
      </c>
      <c r="HH29" s="24" t="str">
        <f>IF(A29&lt;=①基本情報と建物情報の入力!$G$20, IF(①基本情報と建物情報の入力!H51&gt;=3, IF(A29=1, E29*(D29/①基本情報と建物情報の入力!H51/20), 0), "-"), "-")</f>
        <v>-</v>
      </c>
      <c r="HI29" s="23" t="str">
        <f>IF(A29&lt;=①基本情報と建物情報の入力!$G$20, IF(①基本情報と建物情報の入力!H51&gt;=1, IF(A29=1, D29*(E29/①基本情報と建物情報の入力!H51/20), 0), "-"), "-")</f>
        <v>-</v>
      </c>
      <c r="HJ29" s="16" t="str">
        <f>IF(A29&lt;=①基本情報と建物情報の入力!$G$20, IF(①基本情報と建物情報の入力!H51&gt;=2, IF(A29=1, D29*(E29/①基本情報と建物情報の入力!H51/20), 0), "-"), "-")</f>
        <v>-</v>
      </c>
      <c r="HK29" s="24" t="str">
        <f>IF(A29&lt;=①基本情報と建物情報の入力!$G$20, IF(①基本情報と建物情報の入力!H51&gt;=3, IF(A29=1, D29*(E29/①基本情報と建物情報の入力!H51/20), 0), "-"), "-")</f>
        <v>-</v>
      </c>
      <c r="HL29" s="23" t="str">
        <f>IF(A29&lt;=①基本情報と建物情報の入力!$G$20, IF(①基本情報と建物情報の入力!H51&gt;=1, 0, "-"), "-")</f>
        <v>-</v>
      </c>
      <c r="HM29" s="16" t="str">
        <f>IF(A29&lt;=①基本情報と建物情報の入力!$G$20, IF(①基本情報と建物情報の入力!H51&gt;=2, IF(①基本情報と建物情報の入力!H51=1, 0, G29/D29), "-"), "-")</f>
        <v>-</v>
      </c>
      <c r="HN29" s="24" t="str">
        <f>IF(A29&lt;=①基本情報と建物情報の入力!$G$20, IF(①基本情報と建物情報の入力!H51&gt;=3, IF(①基本情報と建物情報の入力!H51=1, 0, G29/D29), "-"), "-")</f>
        <v>-</v>
      </c>
      <c r="HO29" s="23" t="str">
        <f>IF(A29&lt;=①基本情報と建物情報の入力!$G$20, IF(①基本情報と建物情報の入力!H51&gt;=1, IF(①基本情報と建物情報の入力!H51=1, 0, G29/D29), "-"), "-")</f>
        <v>-</v>
      </c>
      <c r="HP29" s="16" t="str">
        <f>IF(A29&lt;=①基本情報と建物情報の入力!$G$20, IF(①基本情報と建物情報の入力!H51&gt;=2, 0, "-"), "-")</f>
        <v>-</v>
      </c>
      <c r="HQ29" s="24" t="str">
        <f>IF(A29&lt;=①基本情報と建物情報の入力!$G$20, IF(①基本情報と建物情報の入力!H51&gt;=3, IF(①基本情報と建物情報の入力!H51=1, 0, G29/D29), "-"), "-")</f>
        <v>-</v>
      </c>
      <c r="HR29" s="23" t="str">
        <f>IF(A29&lt;=①基本情報と建物情報の入力!$G$20, IF(①基本情報と建物情報の入力!H51&gt;=1, (G29/D29)*(D29/①基本情報と建物情報の入力!H51/20), "-"), "-")</f>
        <v>-</v>
      </c>
      <c r="HS29" s="16" t="str">
        <f>IF(A29&lt;=①基本情報と建物情報の入力!$G$20, IF(①基本情報と建物情報の入力!H51&gt;=2, (G29/D29)*(D29/①基本情報と建物情報の入力!H51/20), "-"), "-")</f>
        <v>-</v>
      </c>
      <c r="HT29" s="24" t="str">
        <f>IF(A29&lt;=①基本情報と建物情報の入力!$G$20, IF(①基本情報と建物情報の入力!H51&gt;=3, (G29/D29)*(D29/①基本情報と建物情報の入力!H51/20), "-"), "-")</f>
        <v>-</v>
      </c>
      <c r="HU29" s="23" t="str">
        <f>IF(A29&lt;=①基本情報と建物情報の入力!$G$20, IF(①基本情報と建物情報の入力!H51&gt;=1, (D29/①基本情報と建物情報の入力!H51)*(G29/D29/20), "-"), "-")</f>
        <v>-</v>
      </c>
      <c r="HV29" s="16" t="str">
        <f>IF(A29&lt;=①基本情報と建物情報の入力!$G$20, IF(①基本情報と建物情報の入力!H51&gt;=2, (D29/①基本情報と建物情報の入力!H51)*(G29/D29/20), "-"), "-")</f>
        <v>-</v>
      </c>
      <c r="HW29" s="24" t="str">
        <f>IF(A29&lt;=①基本情報と建物情報の入力!$G$20, IF(①基本情報と建物情報の入力!H51&gt;=3, (D29/①基本情報と建物情報の入力!H51)*(G29/D29/20), "-"), "-")</f>
        <v>-</v>
      </c>
      <c r="HX29" s="69"/>
      <c r="HY29" s="16" t="str">
        <f>IF($A29&lt;=①基本情報と建物情報の入力!$G$20, IF(①基本情報と建物情報の入力!$H51&gt;=1, SUM(W29,CF29,Z29,BZ29,CC29,AD29,AG29,AJ29,AM29,AP29,AS29,AV29,AY29,BB29,BE29,BH29,BK29,BN29,BQ29,BT29,BW29),"-"),"-")</f>
        <v>-</v>
      </c>
      <c r="HZ29" s="16" t="str">
        <f>IF($A29&lt;=①基本情報と建物情報の入力!$G$20, IF(①基本情報と建物情報の入力!$H51&gt;=2, SUM(X29,CG29,AA29,CA29,CD29,AE29,AH29,AK29,AN29,AQ29,AT29,AW29,AZ29,BC29,BF29,BI29,BL29,BO29,BR29,BU29,BX29),"-"),"-")</f>
        <v>-</v>
      </c>
      <c r="IA29" s="16" t="str">
        <f>IF($A29&lt;=①基本情報と建物情報の入力!$G$20, IF(①基本情報と建物情報の入力!$H51&gt;=3, SUM(Y29,CH29,AB29,CB29,CE29,AF29,AI29,AL29,AO29,AR29,AU29,AX29,BA29,BD29,BG29,BJ29,BM29,BP29,BS29,BV29,BY29),"-"),"-")</f>
        <v>-</v>
      </c>
      <c r="IB29" s="69"/>
      <c r="IC29" s="16" t="str">
        <f>IF($A29&lt;=①基本情報と建物情報の入力!$G$20, ①基本情報と建物情報の入力!H$62, "-")</f>
        <v>-</v>
      </c>
      <c r="ID29" s="16" t="str">
        <f>IF(A29&lt;=①基本情報と建物情報の入力!$G$20, ①基本情報と建物情報の入力!$H$66/(2*(0.09-0.15)*①基本情報と建物情報の入力!$H$66+1),"-")</f>
        <v>-</v>
      </c>
      <c r="IE29" s="16" t="str">
        <f>IF($A29&lt;=①基本情報と建物情報の入力!$G$20, ①基本情報と建物情報の入力!H$64, "-")</f>
        <v>-</v>
      </c>
      <c r="IF29" s="16" t="str">
        <f>IF($A29&lt;=①基本情報と建物情報の入力!$G$20, ①基本情報と建物情報の入力!H$63, "-")</f>
        <v>-</v>
      </c>
      <c r="IG29" s="16" t="str">
        <f>IF($A29&lt;=①基本情報と建物情報の入力!$G$20, ①基本情報と建物情報の入力!H$66, "-")</f>
        <v>-</v>
      </c>
      <c r="IH29" s="16" t="str">
        <f>IF($A29&lt;=①基本情報と建物情報の入力!$G$20, ①基本情報と建物情報の入力!H$61, "-")</f>
        <v>-</v>
      </c>
      <c r="II29" s="16" t="str">
        <f>IF($A29&lt;=①基本情報と建物情報の入力!$G$20, ①基本情報と建物情報の入力!H$65, "-")</f>
        <v>-</v>
      </c>
      <c r="IJ29" s="16" t="str">
        <f>IF($A29&lt;=①基本情報と建物情報の入力!$G$20, ①基本情報と建物情報の入力!H$67, "-")</f>
        <v>-</v>
      </c>
      <c r="IK29" s="24" t="str">
        <f>IF($A29&lt;=①基本情報と建物情報の入力!$G$20, 4.65, "-")</f>
        <v>-</v>
      </c>
      <c r="IL29" s="69"/>
      <c r="IM29" s="23" t="str">
        <f t="array" ref="IM29">IF($A29&lt;=①基本情報と建物情報の入力!$G$20,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9" s="16" t="str">
        <f t="array" ref="IN29">IF($A29&lt;=①基本情報と建物情報の入力!$G$20,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9" s="16" t="str">
        <f t="array" ref="IO29">IF($A29&lt;=①基本情報と建物情報の入力!$G$20,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9" s="16" t="str">
        <f>IF($A29&lt;=①基本情報と建物情報の入力!$G$20,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9" s="16" t="str">
        <f t="array" ref="IQ29">IF($A29&lt;=①基本情報と建物情報の入力!$G$20,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9" s="16" t="str">
        <f t="array" ref="IR29">IF($A29&lt;=①基本情報と建物情報の入力!$G$20,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9" s="16" t="str">
        <f t="array" ref="IS29">IF($A29&lt;=①基本情報と建物情報の入力!$G$20,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9" s="16" t="str">
        <f t="array" ref="IT29">IF($A29&lt;=①基本情報と建物情報の入力!$G$20,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9" s="16" t="str">
        <f t="array" ref="IU29">IF($A29&lt;=①基本情報と建物情報の入力!$G$20,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9" s="16" t="str">
        <f t="array" ref="IV29">IF($A29&lt;=①基本情報と建物情報の入力!$G$20,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9" s="24" t="str">
        <f t="array" ref="IW29">IF($A29&lt;=①基本情報と建物情報の入力!$G$20,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9" s="69"/>
      <c r="IY29" s="23" t="str">
        <f>IF($A29&lt;=①基本情報と建物情報の入力!$G$20, 温度差係数!$A$10, "-")</f>
        <v>-</v>
      </c>
      <c r="IZ29" s="16" t="str">
        <f>IF($A29&lt;=①基本情報と建物情報の入力!$G$20,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9" s="16" t="str">
        <f>IF($A29&lt;=①基本情報と建物情報の入力!$G$20, 温度差係数!$B$10, "-")</f>
        <v>-</v>
      </c>
      <c r="JB29" s="24" t="str">
        <f>IF($A29&lt;=①基本情報と建物情報の入力!$G$20, INDEX(温度差係数!$C$10:$J$10, 0, MATCH(①基本情報と建物情報の入力!$G$13, 温度差係数!$C$9:$J$9, 0)), "-")</f>
        <v>-</v>
      </c>
      <c r="JC29" s="69"/>
      <c r="JD29" s="23" t="str">
        <f>IF($A29&lt;=①基本情報と建物情報の入力!$G$20, IF(①基本情報と建物情報の入力!$H51&gt;=1, W29*$IY29*$IC29,"-"),"-")</f>
        <v>-</v>
      </c>
      <c r="JE29" s="16" t="str">
        <f>IF($A29&lt;=①基本情報と建物情報の入力!$G$20, IF(①基本情報と建物情報の入力!$H51&gt;=2, X29*$IY29*$IC29,"-"),"-")</f>
        <v>-</v>
      </c>
      <c r="JF29" s="24" t="str">
        <f>IF($A29&lt;=①基本情報と建物情報の入力!$G$20, IF(①基本情報と建物情報の入力!$H51&gt;=3, Y29*$IY29*$IC29,"-"),"-")</f>
        <v>-</v>
      </c>
      <c r="JG29" s="23" t="str">
        <f>IF($A29&lt;=①基本情報と建物情報の入力!$G$20, IF(①基本情報と建物情報の入力!$H51&gt;=1, CF29*$JB29*$ID29,"-"),"-")</f>
        <v>-</v>
      </c>
      <c r="JH29" s="16" t="str">
        <f>IF($A29&lt;=①基本情報と建物情報の入力!$G$20, IF(①基本情報と建物情報の入力!$H51&gt;=2, CG29*$JB29*$ID29,"-"),"-")</f>
        <v>-</v>
      </c>
      <c r="JI29" s="24" t="str">
        <f>IF($A29&lt;=①基本情報と建物情報の入力!$G$20, IF(①基本情報と建物情報の入力!$H51&gt;=3, CH29*$JB29*$ID29,"-"),"-")</f>
        <v>-</v>
      </c>
      <c r="JJ29" s="23" t="str">
        <f>IF($A29&lt;=①基本情報と建物情報の入力!$G$20, IF(①基本情報と建物情報の入力!$H51&gt;=1, ((BB29+BE29+BK29)*$IY29+BH29*$IZ29)*$IH29,"-"),"-")</f>
        <v>-</v>
      </c>
      <c r="JK29" s="16" t="str">
        <f>IF($A29&lt;=①基本情報と建物情報の入力!$G$20, IF(①基本情報と建物情報の入力!$H51&gt;=2, ((BC29+BF29+BL29)*$IY29+BI29*$IZ29)*$IH29,"-"),"-")</f>
        <v>-</v>
      </c>
      <c r="JL29" s="24" t="str">
        <f>IF($A29&lt;=①基本情報と建物情報の入力!$G$20, IF(①基本情報と建物情報の入力!$H51&gt;=3, ((BD29+BG29+BM29)*$IY29+BJ29*$IZ29)*$IH29,"-"),"-")</f>
        <v>-</v>
      </c>
      <c r="JM29" s="23" t="str">
        <f>IF($A29&lt;=①基本情報と建物情報の入力!$G$20, IF(①基本情報と建物情報の入力!$H51&gt;=1, (BN29+BQ29+BT29+BW29)*$JB29*$II29,"-"),"-")</f>
        <v>-</v>
      </c>
      <c r="JN29" s="16" t="str">
        <f>IF($A29&lt;=①基本情報と建物情報の入力!$G$20, IF(①基本情報と建物情報の入力!$H51&gt;=2, (BO29+BR29+BU29+BX29)*$JB29*$II29,"-"),"-")</f>
        <v>-</v>
      </c>
      <c r="JO29" s="24" t="str">
        <f>IF($A29&lt;=①基本情報と建物情報の入力!$G$20, IF(①基本情報と建物情報の入力!$H51&gt;=3, (BP29+BS29+BV29+BY29)*$JB29*$II29,"-"),"-")</f>
        <v>-</v>
      </c>
      <c r="JP29" s="23" t="str">
        <f>IF($A29&lt;=①基本情報と建物情報の入力!$G$20, IF(①基本情報と建物情報の入力!$H51&gt;=1, ((AD29+AG29+AM29)*$IY29+AJ29*$IZ29)*$IJ29,"-"),"-")</f>
        <v>-</v>
      </c>
      <c r="JQ29" s="16" t="str">
        <f>IF($A29&lt;=①基本情報と建物情報の入力!$G$20, IF(①基本情報と建物情報の入力!$H51&gt;=2, ((AE29+AH29+AN29)*$IY29+AK29*$IZ29)*$IJ29,"-"),"-")</f>
        <v>-</v>
      </c>
      <c r="JR29" s="24" t="str">
        <f>IF($A29&lt;=①基本情報と建物情報の入力!$G$20, IF(①基本情報と建物情報の入力!$H51&gt;=3, ((AF29+AI29+AO29)*$IY29+AL29*$IZ29)*$IJ29,"-"),"-")</f>
        <v>-</v>
      </c>
      <c r="JS29" s="23" t="str">
        <f>IF($A29&lt;=①基本情報と建物情報の入力!$G$20, IF(①基本情報と建物情報の入力!$H51&gt;=1, ((AP29+AS29+AY29)*IY29+AV29*$IZ29)*$IK29,"-"),"-")</f>
        <v>-</v>
      </c>
      <c r="JT29" s="16" t="str">
        <f>IF($A29&lt;=①基本情報と建物情報の入力!$G$20, IF(①基本情報と建物情報の入力!$H51&gt;=2, ((AQ29+AT29+AZ29)*IY29+AW29*$IZ29)*$IK29,"-"),"-")</f>
        <v>-</v>
      </c>
      <c r="JU29" s="24" t="str">
        <f>IF($A29&lt;=①基本情報と建物情報の入力!$G$20, IF(①基本情報と建物情報の入力!$H51&gt;=3, ((AR29+AU29+BA29)*IY29+AX29*$IZ29)*$IK29,"-"),"-")</f>
        <v>-</v>
      </c>
      <c r="JV29" s="23" t="str">
        <f>IF($A29&lt;=①基本情報と建物情報の入力!$G$20, IF(①基本情報と建物情報の入力!$H51&gt;=1, BZ29*$JB29*$IG29,"-"),"-")</f>
        <v>-</v>
      </c>
      <c r="JW29" s="16" t="str">
        <f>IF($A29&lt;=①基本情報と建物情報の入力!$G$20, IF(①基本情報と建物情報の入力!$H51&gt;=2, CA29*$JB29*$IG29,"-"),"-")</f>
        <v>-</v>
      </c>
      <c r="JX29" s="24" t="str">
        <f>IF($A29&lt;=①基本情報と建物情報の入力!$G$20, IF(①基本情報と建物情報の入力!$H51&gt;=3, CB29*$IG29*$JB29,"-"),"-")</f>
        <v>-</v>
      </c>
      <c r="JY29" s="23" t="str">
        <f>IF($A29&lt;=①基本情報と建物情報の入力!$G$20, IF(①基本情報と建物情報の入力!$H51&gt;=1, CC29*$JA29*$IF29,"-"),"-")</f>
        <v>-</v>
      </c>
      <c r="JZ29" s="16" t="str">
        <f>IF($A29&lt;=①基本情報と建物情報の入力!$G$20, IF(①基本情報と建物情報の入力!$H51&gt;=2, CD29*$JA29*$IF29,"-"),"-")</f>
        <v>-</v>
      </c>
      <c r="KA29" s="24" t="str">
        <f>IF($A29&lt;=①基本情報と建物情報の入力!$G$20, IF(①基本情報と建物情報の入力!$H51&gt;=3, CE29*$JA29*$IF29,"-"),"-")</f>
        <v>-</v>
      </c>
      <c r="KB29" s="23" t="str">
        <f>IF($A29&lt;=①基本情報と建物情報の入力!$G$20, IF(①基本情報と建物情報の入力!$H51&gt;=1, Z29*$IY29*$IE29,"-"),"-")</f>
        <v>-</v>
      </c>
      <c r="KC29" s="16" t="str">
        <f>IF($A29&lt;=①基本情報と建物情報の入力!$G$20, IF(①基本情報と建物情報の入力!$H51&gt;=2, AA29*$IY29*$IE29,"-"),"-")</f>
        <v>-</v>
      </c>
      <c r="KD29" s="24" t="str">
        <f>IF($A29&lt;=①基本情報と建物情報の入力!$G$20, IF(①基本情報と建物情報の入力!$H51&gt;=3, AB29*$IY29*$IE29,"-"),"-")</f>
        <v>-</v>
      </c>
      <c r="KE29" s="69"/>
      <c r="KF29" s="23" t="str">
        <f>IF($A29&lt;=①基本情報と建物情報の入力!$G$20, IF(①基本情報と建物情報の入力!$H51&gt;=1, (CJ29+CM29+CP29+CS29)*$IY29*$IM29,"-"),"-")</f>
        <v>-</v>
      </c>
      <c r="KG29" s="16" t="str">
        <f>IF($A29&lt;=①基本情報と建物情報の入力!$G$20, IF(①基本情報と建物情報の入力!$H51&gt;=2, (CK29+CN29+CQ29+CT29)*$IY29*$IM29,"-"),"-")</f>
        <v>-</v>
      </c>
      <c r="KH29" s="24" t="str">
        <f>IF($A29&lt;=①基本情報と建物情報の入力!$G$20, IF(①基本情報と建物情報の入力!$H51&gt;=3, (CL29+CO29+CR29+CU29)*$IY29*$IM29,"-"),"-")</f>
        <v>-</v>
      </c>
      <c r="KI29" s="23" t="str">
        <f>IF($A29&lt;=①基本情報と建物情報の入力!$G$20, IF(①基本情報と建物情報の入力!$H51&gt;=1, (CV29+CY29)*$IY29*$IN29/2,"-"),"-")</f>
        <v>-</v>
      </c>
      <c r="KJ29" s="16" t="str">
        <f>IF($A29&lt;=①基本情報と建物情報の入力!$G$20, IF(①基本情報と建物情報の入力!$H51&gt;=2, (CW29+CZ29)*$IY29*$IN29/2,"-"),"-")</f>
        <v>-</v>
      </c>
      <c r="KK29" s="24" t="str">
        <f>IF($A29&lt;=①基本情報と建物情報の入力!$G$20, IF(①基本情報と建物情報の入力!$H51&gt;=3, (CX29+DA29)*$IY29*$IN29/2,"-"),"-")</f>
        <v>-</v>
      </c>
      <c r="KL29" s="23" t="str">
        <f>IF($A29&lt;=①基本情報と建物情報の入力!$G$20, IF(①基本情報と建物情報の入力!$H51&gt;=1, (DB29+DE29)*$IY29*$IO29/2 + (DH29+DK29)*$IY29*$IO29,"-"),"-")</f>
        <v>-</v>
      </c>
      <c r="KM29" s="16" t="str">
        <f>IF($A29&lt;=①基本情報と建物情報の入力!$G$20, IF(①基本情報と建物情報の入力!$H51&gt;=2, (DC29+DF29)*$IY29*$IO29/2 + (DI29+DL29)*$IY29*$IO29,"-"),"-")</f>
        <v>-</v>
      </c>
      <c r="KN29" s="24" t="str">
        <f>IF($A29&lt;=①基本情報と建物情報の入力!$G$20, IF(①基本情報と建物情報の入力!$H51&gt;=3, (DD29+DG29)*$IY29*$IO29/2 + (DJ29+DM29)*$IY29*$IO29,"-"),"-")</f>
        <v>-</v>
      </c>
      <c r="KO29" s="23" t="str">
        <f>IF($A29&lt;=①基本情報と建物情報の入力!$G$20, IF(①基本情報と建物情報の入力!$H51&gt;=1, ((DN29+DW29)*$IY29 + DQ29*($IY29/2+$IZ29/2) + DT29*($IZ29/2+$IY29/2))*$IP29,"-"),"-")</f>
        <v>-</v>
      </c>
      <c r="KP29" s="16" t="str">
        <f>IF($A29&lt;=①基本情報と建物情報の入力!$G$20, IF(①基本情報と建物情報の入力!$H51&gt;=2, ((DO29+DX29)*$IY29 + DR29*($IY29/2+$IZ29/2) + DU29*($IZ29/2+$IY29/2))*$IP29,"-"),"-")</f>
        <v>-</v>
      </c>
      <c r="KQ29" s="24" t="str">
        <f>IF($A29&lt;=①基本情報と建物情報の入力!$G$20, IF(①基本情報と建物情報の入力!$H51&gt;=3, ((DP29+DY29)*$IY29 + DS29*($IY29/2+$IZ29/2) + DV29*($IZ29/2+$IY29/2))*$IP29,"-"),"-")</f>
        <v>-</v>
      </c>
      <c r="KR29" s="23" t="str">
        <f>IF($A29&lt;=①基本情報と建物情報の入力!$G$20, IF(①基本情報と建物情報の入力!$H51&gt;=1, ((DZ29+EC29)*$IY29+(EF29+EI29)*$IZ29)*$IQ29/2 + ((EL29+EO29+EU29)*$IY29+ER29*$IZ29)*$IQ29,"-"),"-")</f>
        <v>-</v>
      </c>
      <c r="KS29" s="16" t="str">
        <f>IF($A29&lt;=①基本情報と建物情報の入力!$G$20, IF(①基本情報と建物情報の入力!$H51&gt;=2, ((EA29+ED29)*$IY29+(EG29+EJ29)*$IZ29)*$IQ29/2 + ((EM29+EP29+EV29)*$IY29+ES29*$IZ29)*$IQ29,"-"),"-")</f>
        <v>-</v>
      </c>
      <c r="KT29" s="24" t="str">
        <f>IF($A29&lt;=①基本情報と建物情報の入力!$G$20, IF(①基本情報と建物情報の入力!$H51&gt;=3, ((EB29+EE29)*$IY29+(EH29+EK29)*$IZ29)*$IQ29/2 + ((EN29+EQ29+EW29)*$IY29+ET29*$IZ29)*$IQ29,"-"),"-")</f>
        <v>-</v>
      </c>
      <c r="KU29" s="23" t="str">
        <f>IF($A29&lt;=①基本情報と建物情報の入力!$G$20, IF(①基本情報と建物情報の入力!$H51&gt;=1, ((EX29+FA29+FD29+FG29+FP29+FS29)*$IY29 + (FJ29+FM29)*$IZ29)*$IR29/2,"-"),"-")</f>
        <v>-</v>
      </c>
      <c r="KV29" s="16" t="str">
        <f>IF($A29&lt;=①基本情報と建物情報の入力!$G$20, IF(①基本情報と建物情報の入力!$H51&gt;=2, ((EY29+FB29+FE29+FH29+FQ29+FT29)*$IY29 + (FK29+FN29)*$IZ29)*$IR29/2,"-"),"-")</f>
        <v>-</v>
      </c>
      <c r="KW29" s="24" t="str">
        <f>IF($A29&lt;=①基本情報と建物情報の入力!$G$20, IF(①基本情報と建物情報の入力!$H51&gt;=3, ((EZ29+FC29+FF29+FI29+FR29+FU29)*$IY29 + (FL29+FO29)*$IZ29)*$IR29/2,"-"),"-")</f>
        <v>-</v>
      </c>
      <c r="KX29" s="23" t="str">
        <f>IF($A29&lt;=①基本情報と建物情報の入力!$G$20, IF(①基本情報と建物情報の入力!$H51&gt;=1, ((FV29+FY29+GE29)*$IY29 + GB29*$IZ29)*$IS29,"-"),"-")</f>
        <v>-</v>
      </c>
      <c r="KY29" s="16" t="str">
        <f>IF($A29&lt;=①基本情報と建物情報の入力!$G$20, IF(①基本情報と建物情報の入力!$H51&gt;=2, ((FW29+FZ29+GF29)*$IY29 + GC29*$IZ29)*$IS29,"-"),"-")</f>
        <v>-</v>
      </c>
      <c r="KZ29" s="24" t="str">
        <f>IF($A29&lt;=①基本情報と建物情報の入力!$G$20, IF(①基本情報と建物情報の入力!$H51&gt;=3, ((FX29+GA29+GG29)*$IY29 + GD29*$IZ29)*$IS29,"-"),"-")</f>
        <v>-</v>
      </c>
      <c r="LA29" s="23" t="str">
        <f>IF($A29&lt;=①基本情報と建物情報の入力!$G$20, IF(①基本情報と建物情報の入力!$H51&gt;=1, (GH29+GK29+GN29+GQ29)*$IY29*$IT29,"-"),"-")</f>
        <v>-</v>
      </c>
      <c r="LB29" s="16" t="str">
        <f>IF($A29&lt;=①基本情報と建物情報の入力!$G$20, IF(①基本情報と建物情報の入力!$H51&gt;=2, (GI29+GL29+GO29+GR29)*$IY29*$IT29,"-"),"-")</f>
        <v>-</v>
      </c>
      <c r="LC29" s="24" t="str">
        <f>IF($A29&lt;=①基本情報と建物情報の入力!$G$20, IF(①基本情報と建物情報の入力!$H51&gt;=3, (GJ29+GM29+GP29+GS29)*$IY29*$IT29,"-"),"-")</f>
        <v>-</v>
      </c>
      <c r="LD29" s="23" t="str">
        <f>IF($A29&lt;=①基本情報と建物情報の入力!$G$20, IF(①基本情報と建物情報の入力!$H51&gt;=1, (GT29+GW29)*$IY29*$IU29/2,"-"),"-")</f>
        <v>-</v>
      </c>
      <c r="LE29" s="16" t="str">
        <f>IF($A29&lt;=①基本情報と建物情報の入力!$G$20, IF(①基本情報と建物情報の入力!$H51&gt;=2, (GU29+GX29)*$IY29*$IU29/2,"-"),"-")</f>
        <v>-</v>
      </c>
      <c r="LF29" s="24" t="str">
        <f>IF($A29&lt;=①基本情報と建物情報の入力!$G$20, IF(①基本情報と建物情報の入力!$H51&gt;=3, (GV29+GY29)*$IY29*$IU29/2,"-"),"-")</f>
        <v>-</v>
      </c>
      <c r="LG29" s="23" t="str">
        <f>IF($A29&lt;=①基本情報と建物情報の入力!$G$20, IF(①基本情報と建物情報の入力!$H51&gt;=1, (GZ29+HC29)*$JA29*$IV29/2 + (HF29+HI29)*$JA29*$IV29,"-"),"-")</f>
        <v>-</v>
      </c>
      <c r="LH29" s="16" t="str">
        <f>IF($A29&lt;=①基本情報と建物情報の入力!$G$20, IF(①基本情報と建物情報の入力!$H51&gt;=2, (HA29+HD29)*$JA29*$IV29/2 + (HG29+HJ29)*$JA29*$IV29,"-"),"-")</f>
        <v>-</v>
      </c>
      <c r="LI29" s="24" t="str">
        <f>IF($A29&lt;=①基本情報と建物情報の入力!$G$20, IF(①基本情報と建物情報の入力!$H51&gt;=3, (HB29+HE29)*$JA29*$IV29/2 + (HH29+HK29)*$JA29*$IV29,"-"),"-")</f>
        <v>-</v>
      </c>
      <c r="LJ29" s="23" t="str">
        <f>IF($A29&lt;=①基本情報と建物情報の入力!$G$20, IF(①基本情報と建物情報の入力!$H51&gt;=1, (HL29+HO29)*$IY29*$IW29/2 + (HR29+HU29)*$IY29*$IW29,"-"),"-")</f>
        <v>-</v>
      </c>
      <c r="LK29" s="16" t="str">
        <f>IF($A29&lt;=①基本情報と建物情報の入力!$G$20, IF(①基本情報と建物情報の入力!$H51&gt;=2, (HM29+HP29)*$IY29*$IW29/2 + (HS29+HV29)*$IY29*$IW29,"-"),"-")</f>
        <v>-</v>
      </c>
      <c r="LL29" s="24" t="str">
        <f>IF($A29&lt;=①基本情報と建物情報の入力!$G$20, IF(①基本情報と建物情報の入力!$H51&gt;=3, (HN29+HQ29)*$IY29*$IW29/2 + (HT29+HW29)*$IY29*$IW29,"-"),"-")</f>
        <v>-</v>
      </c>
      <c r="LM29" s="69"/>
      <c r="LN29" s="23" t="str">
        <f>IF($A29&lt;=①基本情報と建物情報の入力!$G$20, IF(①基本情報と建物情報の入力!$H51&gt;=1, SUM(JJ29,JD29,JY29,KB29,JM29,JV29,JG29,JP29,JS29)+SUM(KO29,KF29,LA29,KR29,KL29,KU29,LJ29,KI29,LD29,KX29,LG29),"-"),"-")</f>
        <v>-</v>
      </c>
      <c r="LO29" s="16" t="str">
        <f>IF($A29&lt;=①基本情報と建物情報の入力!$G$20, IF(①基本情報と建物情報の入力!$H51&gt;=2, SUM(JK29,JE29,JZ29,KC29,JN29,JW29,JH29,JQ29,JT29)+SUM(KP29,KG29,LB29,KS29,KM29,KV29,LK29,KJ29,LE29,KY29,LH29),"-"),"-")</f>
        <v>-</v>
      </c>
      <c r="LP29" s="24" t="str">
        <f>IF($A29&lt;=①基本情報と建物情報の入力!$G$20, IF(①基本情報と建物情報の入力!$H51&gt;=3, SUM(JL29,JF29,KA29,KD29,JO29,JX29,JI29,JR29,JU29)+SUM(KQ29,KH29,LC29,KT29,KN29,KW29,LL29,KK29,LF29,KZ29,LI29),"-"),"-")</f>
        <v>-</v>
      </c>
      <c r="LQ29" s="16" t="str">
        <f>IF($A29&lt;=①基本情報と建物情報の入力!$G$20, IF(①基本情報と建物情報の入力!$H51&gt;=1, ROUNDUP(LN29/HY29, 2),"-"),"-")</f>
        <v>-</v>
      </c>
      <c r="LR29" s="16" t="str">
        <f>IF($A29&lt;=①基本情報と建物情報の入力!$G$20, IF(①基本情報と建物情報の入力!$H51&gt;=2, ROUNDUP(LO29/HZ29, 2),"-"),"-")</f>
        <v>-</v>
      </c>
      <c r="LS29" s="16" t="str">
        <f>IF($A29&lt;=①基本情報と建物情報の入力!$G$20, IF(①基本情報と建物情報の入力!$H51&gt;=3, ROUNDUP(LP29/IA29, 2),"-"),"-")</f>
        <v>-</v>
      </c>
      <c r="LT29" s="69"/>
      <c r="LU29" s="16" t="str">
        <f>IF($A29&lt;=①基本情報と建物情報の入力!$G$20, 0.51,"-")</f>
        <v>-</v>
      </c>
      <c r="LV29" s="16" t="str">
        <f>IF($A29&lt;=①基本情報と建物情報の入力!$G$20, IF(①基本情報と建物情報の入力!$H51&gt;=1, ①基本情報と建物情報の入力!$H$68,"-"),"-")</f>
        <v>-</v>
      </c>
      <c r="LW29" s="69"/>
      <c r="LX29" s="223" t="str">
        <f>IF($A29&lt;=①基本情報と建物情報の入力!$G$20, 0.034*1*IC29, "-")</f>
        <v>-</v>
      </c>
      <c r="LY29" s="219" t="str">
        <f>IF($A29&lt;=①基本情報と建物情報の入力!$G$20, 0.034*1*IH29, "-")</f>
        <v>-</v>
      </c>
      <c r="LZ29" s="219" t="str">
        <f>IF($A29&lt;=①基本情報と建物情報の入力!$G$20, IF(①基本情報と建物情報の入力!$H51&gt;=1, $LU29*$LV29,"-"),"-")</f>
        <v>-</v>
      </c>
      <c r="MA29" s="219" t="str">
        <f>IF($A29&lt;=①基本情報と建物情報の入力!$G$20, IF(①基本情報と建物情報の入力!$H51&gt;=1, $LU29*$LV29,"-"),"-")</f>
        <v>-</v>
      </c>
      <c r="MB29" s="219" t="str">
        <f>IF($A29&lt;=①基本情報と建物情報の入力!$G$20, IF(①基本情報と建物情報の入力!$H51&gt;=1, $LU29*$LV29,"-"),"-")</f>
        <v>-</v>
      </c>
      <c r="MC29" s="219" t="str">
        <f>IF($A29&lt;=①基本情報と建物情報の入力!$G$20, IF(①基本情報と建物情報の入力!$H51&gt;=1, $LU29*$LV29,"-"),"-")</f>
        <v>-</v>
      </c>
      <c r="MD29" s="219" t="str">
        <f>IF($A29&lt;=①基本情報と建物情報の入力!$G$20, 0.034*1*IK29, "-")</f>
        <v>-</v>
      </c>
      <c r="ME29" s="219" t="str">
        <f>IF($A29&lt;=①基本情報と建物情報の入力!$G$20, 0.034*1*IE29, "-")</f>
        <v>-</v>
      </c>
      <c r="MF29" s="69"/>
      <c r="MG29" s="219" t="str">
        <f>IF($A29&lt;=①基本情報と建物情報の入力!$G$20, 0.034*1*IM29, "-")</f>
        <v>-</v>
      </c>
      <c r="MH29" s="219" t="str">
        <f>IF($A29&lt;=①基本情報と建物情報の入力!$G$20, 0.034*1*IN29, "-")</f>
        <v>-</v>
      </c>
      <c r="MI29" s="219" t="str">
        <f>IF($A29&lt;=①基本情報と建物情報の入力!$G$20, 0.034*1*IO29, "-")</f>
        <v>-</v>
      </c>
      <c r="MJ29" s="219" t="str">
        <f>IF($A29&lt;=①基本情報と建物情報の入力!$G$20, 0.034*1*IP29, "-")</f>
        <v>-</v>
      </c>
      <c r="MK29" s="219" t="str">
        <f>IF($A29&lt;=①基本情報と建物情報の入力!$G$20, 0.034*1*IQ29, "-")</f>
        <v>-</v>
      </c>
      <c r="ML29" s="219" t="str">
        <f>IF($A29&lt;=①基本情報と建物情報の入力!$G$20, 0.034*1*IR29, "-")</f>
        <v>-</v>
      </c>
      <c r="MM29" s="219" t="str">
        <f>IF($A29&lt;=①基本情報と建物情報の入力!$G$20, 0.034*1*IS29, "-")</f>
        <v>-</v>
      </c>
      <c r="MN29" s="219" t="str">
        <f>IF($A29&lt;=①基本情報と建物情報の入力!$G$20, 0.034*1*IT29, "-")</f>
        <v>-</v>
      </c>
      <c r="MO29" s="219" t="str">
        <f>IF($A29&lt;=①基本情報と建物情報の入力!$G$20, 0.034*1*IU29, "-")</f>
        <v>-</v>
      </c>
      <c r="MP29" s="219" t="str">
        <f>IF($A29&lt;=①基本情報と建物情報の入力!$G$20, 0.034*1*IV29, "-")</f>
        <v>-</v>
      </c>
      <c r="MQ29" s="224" t="str">
        <f>IF($A29&lt;=①基本情報と建物情報の入力!$G$20, 0.034*1*IW29, "-")</f>
        <v>-</v>
      </c>
      <c r="MR29" s="69"/>
      <c r="MS29" s="71" t="str">
        <f>IF($A29&lt;=①基本情報と建物情報の入力!$G$20, INDEX(方位係数!$B$7:$H$16, MATCH(MS$4, 方位係数!$A$7:$A$16,0), MATCH(①基本情報と建物情報の入力!$G$13, 方位係数!$B$6:$I$6,0)),"-")</f>
        <v>-</v>
      </c>
      <c r="MT29" s="71" t="str">
        <f>IF($A29&lt;=①基本情報と建物情報の入力!$G$20, INDEX(方位係数!$B$7:$H$16, MATCH(MT$4, 方位係数!$A$7:$A$16,0), MATCH(①基本情報と建物情報の入力!$G$13, 方位係数!$B$6:$I$6,0)),"-")</f>
        <v>-</v>
      </c>
      <c r="MU29" s="71" t="str">
        <f>IF($A29&lt;=①基本情報と建物情報の入力!$G$20, INDEX(方位係数!$B$7:$H$16, MATCH(MU$4, 方位係数!$A$7:$A$16,0), MATCH(①基本情報と建物情報の入力!$G$13, 方位係数!$B$6:$I$6,0)),"-")</f>
        <v>-</v>
      </c>
      <c r="MV29" s="71" t="str">
        <f>IF($A29&lt;=①基本情報と建物情報の入力!$G$20, INDEX(方位係数!$B$7:$H$16, MATCH(MV$4, 方位係数!$A$7:$A$16,0), MATCH(①基本情報と建物情報の入力!$G$13, 方位係数!$B$6:$I$6,0)),"-")</f>
        <v>-</v>
      </c>
      <c r="MW29" s="71" t="str">
        <f>IF($A29&lt;=①基本情報と建物情報の入力!$G$20, INDEX(方位係数!$B$7:$H$16, MATCH(MW$4, 方位係数!$A$7:$A$16,0), MATCH(①基本情報と建物情報の入力!$G$13, 方位係数!$B$6:$I$6,0)),"-")</f>
        <v>-</v>
      </c>
      <c r="MX29" s="71" t="str">
        <f>IF($A29&lt;=①基本情報と建物情報の入力!$G$20, INDEX(方位係数!$B$7:$H$16, MATCH(MX$4, 方位係数!$A$7:$A$16,0), MATCH(①基本情報と建物情報の入力!$G$13, 方位係数!$B$6:$I$6,0)),"-")</f>
        <v>-</v>
      </c>
      <c r="MY29" s="69"/>
      <c r="MZ29" s="23" t="str">
        <f>IF($A29&lt;=①基本情報と建物情報の入力!$G$20, IF(①基本情報と建物情報の入力!$H51&gt;=1, W29*$MW29*$LX29,"-"),"-")</f>
        <v>-</v>
      </c>
      <c r="NA29" s="16" t="str">
        <f>IF($A29&lt;=①基本情報と建物情報の入力!$G$20, IF(①基本情報と建物情報の入力!$H51&gt;=2, X29*$MW29*$LX29,"-"),"-")</f>
        <v>-</v>
      </c>
      <c r="NB29" s="24" t="str">
        <f>IF($A29&lt;=①基本情報と建物情報の入力!$G$20, IF(①基本情報と建物情報の入力!$H51&gt;=3, Y29*$MW29*$LX29,"-"),"-")</f>
        <v>-</v>
      </c>
      <c r="NC29" s="23" t="str">
        <f>IF($A29&lt;=①基本情報と建物情報の入力!$G$20, IF(①基本情報と建物情報の入力!$H51&gt;=1, (BB29*$MS29+BE29*$MT29+BH29*$MU29+BK29*$MV29)*$LY29,"-"),"-")</f>
        <v>-</v>
      </c>
      <c r="ND29" s="16" t="str">
        <f>IF($A29&lt;=①基本情報と建物情報の入力!$G$20, IF(①基本情報と建物情報の入力!$H51&gt;=2, (BC29*$MS29+BF29*$MT29+BI29*$MU29+BL29*$MV29)*$LY29,"-"),"-")</f>
        <v>-</v>
      </c>
      <c r="NE29" s="24" t="str">
        <f>IF($A29&lt;=①基本情報と建物情報の入力!$G$20, IF(①基本情報と建物情報の入力!$H51&gt;=3, (BD29*$MS29+BG29*$MT29+BJ29*$MU29+BM29*$MV29)*$LY29,"-"),"-")</f>
        <v>-</v>
      </c>
      <c r="NF29" s="23" t="str">
        <f>IF($A29&lt;=①基本情報と建物情報の入力!$G$20, IF(①基本情報と建物情報の入力!$H51&gt;=1, AD29*$MS29*$LZ29+AG29*$MT29*$MA29+AJ29*$MU29*$MB29+AM29*$MV29*$MC29,"-"),"-")</f>
        <v>-</v>
      </c>
      <c r="NG29" s="16" t="str">
        <f>IF($A29&lt;=①基本情報と建物情報の入力!$G$20, IF(①基本情報と建物情報の入力!$H51&gt;=2, AE29*$MS29*$LZ29+AH29*$MT29*$MA29+AK29*$MU29*$MB29+AN29*$MV29*$MC29,"-"),"-")</f>
        <v>-</v>
      </c>
      <c r="NH29" s="24" t="str">
        <f>IF($A29&lt;=①基本情報と建物情報の入力!$G$20, IF(①基本情報と建物情報の入力!$H51&gt;=3, AF29*$MS29*$LZ29+AI29*$MT29*$MA29+AL29*$MU29*$MB29+AO29*$MV29*$MC29,"-"),"-")</f>
        <v>-</v>
      </c>
      <c r="NI29" s="23" t="str">
        <f>IF($A29&lt;=①基本情報と建物情報の入力!$G$20, IF(①基本情報と建物情報の入力!$H51&gt;=1, (AP29*MS29+AS29*MT29+AV29*MU29+AY29*$MV29)*$MD29,"-"),"-")</f>
        <v>-</v>
      </c>
      <c r="NJ29" s="16" t="str">
        <f>IF($A29&lt;=①基本情報と建物情報の入力!$G$20, IF(①基本情報と建物情報の入力!$H51&gt;=2, (AQ29*MS29+AT29*MT29+AW29*MU29+AZ29*$MV29)*$MD29,"-"),"-")</f>
        <v>-</v>
      </c>
      <c r="NK29" s="24" t="str">
        <f>IF($A29&lt;=①基本情報と建物情報の入力!$G$20, IF(①基本情報と建物情報の入力!$H51&gt;=3, (AR29*MS29+AU29*MT29+AX29*MU29+BA29*$MV29)*$MD29,"-"),"-")</f>
        <v>-</v>
      </c>
      <c r="NL29" s="23" t="str">
        <f>IF($A29&lt;=①基本情報と建物情報の入力!$G$20, IF(①基本情報と建物情報の入力!$H51&gt;=1, Z29*$MX29*$ME29,"-"),"-")</f>
        <v>-</v>
      </c>
      <c r="NM29" s="16" t="str">
        <f>IF($A29&lt;=①基本情報と建物情報の入力!$G$20, IF(①基本情報と建物情報の入力!$H51&gt;=2, AA29*$MX29*$ME29,"-"),"-")</f>
        <v>-</v>
      </c>
      <c r="NN29" s="24" t="str">
        <f>IF($A29&lt;=①基本情報と建物情報の入力!$G$20, IF(①基本情報と建物情報の入力!$H51&gt;=3, AB29*$MX29*$ME29,"-"),"-")</f>
        <v>-</v>
      </c>
      <c r="NO29" s="69"/>
      <c r="NP29" s="23" t="str">
        <f>IF($A29&lt;=①基本情報と建物情報の入力!$G$20, IF(①基本情報と建物情報の入力!$H51&gt;=1, (CJ29*($MW29+$MS29)/2+CM29*($MW29+$MT29)/2+CP29*($MW29+$MU29)/2+CS29*($MW29+$MV29)/2)*$MG29,"-"),"-")</f>
        <v>-</v>
      </c>
      <c r="NQ29" s="16" t="str">
        <f>IF($A29&lt;=①基本情報と建物情報の入力!$G$20, IF(①基本情報と建物情報の入力!$H51&gt;=2, (CK29*($MW29+$MS29)/2+CN29*($MW29+$MT29)/2+CQ29*($MW29+$MU29)/2+CT29*($MW29+$MV29)/2)*$MG29,"-"),"-")</f>
        <v>-</v>
      </c>
      <c r="NR29" s="24" t="str">
        <f>IF($A29&lt;=①基本情報と建物情報の入力!$G$20, IF(①基本情報と建物情報の入力!$H51&gt;=3, (CL29*($MW29+$MS29)/2+CO29*($MW29+$MT29)/2+CR29*($MW29+$MU29)/2+CU29*($MW29+$MV29)/2)*$MG29,"-"),"-")</f>
        <v>-</v>
      </c>
      <c r="NS29" s="23" t="str">
        <f>IF($A29&lt;=①基本情報と建物情報の入力!$G$20, IF(①基本情報と建物情報の入力!$H51&gt;=1, (CV29*($MW29+$MS29)/2+CY29*($MW29+$MS29)/2)*$MH29/2,"-"),"-")</f>
        <v>-</v>
      </c>
      <c r="NT29" s="16" t="str">
        <f>IF($A29&lt;=①基本情報と建物情報の入力!$G$20, IF(①基本情報と建物情報の入力!$H51&gt;=2, (CW29*($MW29+$MS29)/2+CZ29*($MW29+$MS29)/2)*$MH29/2,"-"),"-")</f>
        <v>-</v>
      </c>
      <c r="NU29" s="24" t="str">
        <f>IF($A29&lt;=①基本情報と建物情報の入力!$G$20, IF(①基本情報と建物情報の入力!$H51&gt;=3, (CX29*($MW29+$MS29)/2+DA29*($MW29+$MS29)/2)*$MH29/2,"-"),"-")</f>
        <v>-</v>
      </c>
      <c r="NV29" s="23" t="str">
        <f>IF($A29&lt;=①基本情報と建物情報の入力!$G$20, IF(①基本情報と建物情報の入力!$H51&gt;=1, (DB29+DE29)*$MW29*$MI29/2 + (DH29+DK29)*$MW29*$MI29,"-"),"-")</f>
        <v>-</v>
      </c>
      <c r="NW29" s="16" t="str">
        <f>IF($A29&lt;=①基本情報と建物情報の入力!$G$20, IF(①基本情報と建物情報の入力!$H51&gt;=2, (DC29+DF29)*$MW29*$MI29/2 + (DI29+DL29)*$MW29*$MI29,"-"),"-")</f>
        <v>-</v>
      </c>
      <c r="NX29" s="24" t="str">
        <f>IF($A29&lt;=①基本情報と建物情報の入力!$G$20, IF(①基本情報と建物情報の入力!$H51&gt;=3, (DD29+DG29)*$MW29*$MI29/2 + (DJ29+DM29)*$MW29*$MI29,"-"),"-")</f>
        <v>-</v>
      </c>
      <c r="NY29" s="23" t="str">
        <f>IF($A29&lt;=①基本情報と建物情報の入力!$G$20, IF(①基本情報と建物情報の入力!$H51&gt;=1, (DN29*($MS29+$MT29)/2 +DW29*($MV29+$MS29)/2 + DQ29*($MT29+$MU29)/2 + DT29*($MU29+$MV29)/2)*$MJ29,"-"),"-")</f>
        <v>-</v>
      </c>
      <c r="NZ29" s="16" t="str">
        <f>IF($A29&lt;=①基本情報と建物情報の入力!$G$20, IF(①基本情報と建物情報の入力!$H51&gt;=2, (DO29*($MS29+$MT29)/2 +DX29*($MV29+$MS29)/2 + DR29*($MT29+$MU29)/2 + DU29*($MU29+$MV29)/2)*$MJ29,"-"),"-")</f>
        <v>-</v>
      </c>
      <c r="OA29" s="24" t="str">
        <f>IF($A29&lt;=①基本情報と建物情報の入力!$G$20, IF(①基本情報と建物情報の入力!$H51&gt;=3, (DP29*($MS29+$MT29)/2 +DY29*($MV29+$MS29)/2 + DS29*($MT29+$MU29)/2 + DV29*($MU29+$MV29)/2)*$MJ29,"-"),"-")</f>
        <v>-</v>
      </c>
      <c r="OB29" s="23" t="str">
        <f>IF($A29&lt;=①基本情報と建物情報の入力!$G$20, IF(①基本情報と建物情報の入力!$H51&gt;=1, ((DZ29+EC29)*$MS29+(EF29+EI29)*$MU29)*$MK29/2 + (EL29*$MS29+EO29*$MT29+ER29*$MU29+EU29*$MV29)*$MK29,"-"),"-")</f>
        <v>-</v>
      </c>
      <c r="OC29" s="16" t="str">
        <f>IF($A29&lt;=①基本情報と建物情報の入力!$G$20, IF(①基本情報と建物情報の入力!$H51&gt;=2, ((EA29+ED29)*$MS29+(EG29+EJ29)*$MU29)*$MK29/2 + (EM29*$MS29+EP29*$MT29+ES29*$MU29+EV29*$MV29)*$MK29,"-"),"-")</f>
        <v>-</v>
      </c>
      <c r="OD29" s="24" t="str">
        <f>IF($A29&lt;=①基本情報と建物情報の入力!$G$20, IF(①基本情報と建物情報の入力!$H51&gt;=3, ((EB29+EE29)*$MS29+(EH29+EK29)*$MU29)*$MK29/2 + (EN29*$MS29+EQ29*$MT29+ET29*$MU29+EW29*$MV29)*$MK29,"-"),"-")</f>
        <v>-</v>
      </c>
      <c r="OE29" s="23" t="str">
        <f>IF($A29&lt;=①基本情報と建物情報の入力!$G$20, IF(①基本情報と建物情報の入力!$H51&gt;=1, ((EX29+FA29)*$MS29+(FD29+FG29)*$MT29+ (FJ29+FM29)*$MU29 +(FP29+FS29)*$MV29)*$ML29/2,"-"),"-")</f>
        <v>-</v>
      </c>
      <c r="OF29" s="16" t="str">
        <f>IF($A29&lt;=①基本情報と建物情報の入力!$G$20, IF(①基本情報と建物情報の入力!$H51&gt;=2, ((EY29+FB29)*$MS29+(FE29+FH29)*$MT29+ (FK29+FN29)*$MU29 +(FQ29+FT29)*$MV29)*$ML29/2,"-"),"-")</f>
        <v>-</v>
      </c>
      <c r="OG29" s="24" t="str">
        <f>IF($A29&lt;=①基本情報と建物情報の入力!$G$20, IF(①基本情報と建物情報の入力!$H51&gt;=3, ((EZ29+FC29)*$MS29+(FF29+FI29)*$MT29+ (FL29+FO29)*$MU29 +(FR29+FU29)*$MV29)*$ML29/2,"-"),"-")</f>
        <v>-</v>
      </c>
      <c r="OH29" s="16" t="str">
        <f>IF($A29&lt;=①基本情報と建物情報の入力!$G$20, IF(①基本情報と建物情報の入力!$H51&gt;=1, (FV29*$MS29/2+FY29*$MT29/2+GB29*$MU29/2+GE29*$MV29/2)*$MM29,"-"),"-")</f>
        <v>-</v>
      </c>
      <c r="OI29" s="16" t="str">
        <f>IF($A29&lt;=①基本情報と建物情報の入力!$G$20, IF(①基本情報と建物情報の入力!$H51&gt;=2, (FW29*$MS29/2+FZ29*$MT29/2+GC29*$MU29/2+GF29*$MV29/2)*$MM29,"-"),"-")</f>
        <v>-</v>
      </c>
      <c r="OJ29" s="16" t="str">
        <f>IF($A29&lt;=①基本情報と建物情報の入力!$G$20, IF(①基本情報と建物情報の入力!$H51&gt;=3, (FX29*$MS29/2+GA29*$MT29/2+GD29*$MU29/2+GG29*$MV29/2)*$MM29,"-"),"-")</f>
        <v>-</v>
      </c>
      <c r="OK29" s="23" t="str">
        <f>IF($A29&lt;=①基本情報と建物情報の入力!$G$20, IF(①基本情報と建物情報の入力!$H51&gt;=1, (GH29*($MS29+$MX29)/2+GK29*($MT29+$MX29)/2+GN29*($MU29+$MX29)/2+GQ29*($MV29+$MX29)/2)*$MN29,"-"),"-")</f>
        <v>-</v>
      </c>
      <c r="OL29" s="16" t="str">
        <f>IF($A29&lt;=①基本情報と建物情報の入力!$G$20, IF(①基本情報と建物情報の入力!$H51&gt;=2, (GI29*($MS29+$MX29)/2+GL29*($MT29+$MX29)/2+GO29*($MU29+$MX29)/2+GR29*($MV29+$MX29)/2)*$MN29,"-"),"-")</f>
        <v>-</v>
      </c>
      <c r="OM29" s="24" t="str">
        <f>IF($A29&lt;=①基本情報と建物情報の入力!$G$20, IF(①基本情報と建物情報の入力!$H51&gt;=3, (GJ29*($MS29+$MX29)/2+GM29*($MT29+$MX29)/2+GP29*($MU29+$MX29)/2+GS29*($MV29+$MX29)/2)*$MN29,"-"),"-")</f>
        <v>-</v>
      </c>
      <c r="ON29" s="23" t="str">
        <f>IF($A29&lt;=①基本情報と建物情報の入力!$G$20, IF(①基本情報と建物情報の入力!$H51&gt;=1, (GT29+GW29)*($MS29+$MX29)/2*$MO29/2,"-"),"-")</f>
        <v>-</v>
      </c>
      <c r="OO29" s="16" t="str">
        <f>IF($A29&lt;=①基本情報と建物情報の入力!$G$20, IF(①基本情報と建物情報の入力!$H51&gt;=2, (GU29+GX29)*($MS29+$MX29)/2*$MO29/2,"-"),"-")</f>
        <v>-</v>
      </c>
      <c r="OP29" s="24" t="str">
        <f>IF($A29&lt;=①基本情報と建物情報の入力!$G$20, IF(①基本情報と建物情報の入力!$H51&gt;=3, (GV29+GY29)*($MS29+$MX29)/2*$MO29/2,"-"),"-")</f>
        <v>-</v>
      </c>
      <c r="OQ29" s="23" t="str">
        <f>IF($A29&lt;=①基本情報と建物情報の入力!$G$20, IF(①基本情報と建物情報の入力!$H51&gt;=1, (HL29+HO29)*$MX29*$MQ29/2 + (HR29+HU29)*$MX29*$MQ29,"-"),"-")</f>
        <v>-</v>
      </c>
      <c r="OR29" s="16" t="str">
        <f>IF($A29&lt;=①基本情報と建物情報の入力!$G$20, IF(①基本情報と建物情報の入力!$H51&gt;=2, (HM29+HP29)*$MX29*$MQ29/2 + (HS29+HV29)*$MX29*$MQ29,"-"),"-")</f>
        <v>-</v>
      </c>
      <c r="OS29" s="24" t="str">
        <f>IF($A29&lt;=①基本情報と建物情報の入力!$G$20, IF(①基本情報と建物情報の入力!$H51&gt;=3, (HN29+HQ29)*$MX29*$MQ29/2 + (HT29+HW29)*$MX29*$MQ29,"-"),"-")</f>
        <v>-</v>
      </c>
      <c r="OT29" s="16" t="str">
        <f>IF($A29&lt;=①基本情報と建物情報の入力!$G$20, IF(①基本情報と建物情報の入力!$H51&gt;=1, SUM(MZ29,NC29,NF29,NI29,NL29)+SUM(NP29,NS29,NV29,NY29,OB29,OE29,OH29,OK29,ON29,OQ29), "-"), "-")</f>
        <v>-</v>
      </c>
      <c r="OU29" s="16" t="str">
        <f>IF($A29&lt;=①基本情報と建物情報の入力!$G$20, IF(①基本情報と建物情報の入力!$H51&gt;=2, SUM(NA29,ND29,NG29,NJ29,NM29)+SUM(NQ29,NT29,NW29,NZ29,OC29,OF29,OI29,OL29,OO29,OR29), "-"), "-")</f>
        <v>-</v>
      </c>
      <c r="OV29" s="16" t="str">
        <f>IF($A29&lt;=①基本情報と建物情報の入力!$G$20, IF(①基本情報と建物情報の入力!$H51&gt;=3, SUM(NB29,NE29,NH29,NK29,NN29)+SUM(NR29,NU29,NX29,OA29,OD29,OG29,OJ29,OM29,OP29,OS29), "-"), "-")</f>
        <v>-</v>
      </c>
      <c r="OW29" s="84" t="str">
        <f>IF($A29&lt;=①基本情報と建物情報の入力!$G$20, IF(①基本情報と建物情報の入力!$H51&gt;=1, ROUNDUP(OT29/HY29*100, 1),"-"),"-")</f>
        <v>-</v>
      </c>
      <c r="OX29" s="85" t="str">
        <f>IF($A29&lt;=①基本情報と建物情報の入力!$G$20, IF(①基本情報と建物情報の入力!$H51&gt;=2, ROUNDUP(OU29/HZ29*100, 1),"-"),"-")</f>
        <v>-</v>
      </c>
      <c r="OY29" s="85" t="str">
        <f>IF($A29&lt;=①基本情報と建物情報の入力!$G$20, IF(①基本情報と建物情報の入力!$H51&gt;=3, ROUNDUP(OV29/IA29*100, 1),"-"),"-")</f>
        <v>-</v>
      </c>
      <c r="OZ29" s="69"/>
      <c r="PA29" s="223" t="str">
        <f>IF($A29&lt;=①基本情報と建物情報の入力!$G$20, 0.93,"-")</f>
        <v>-</v>
      </c>
      <c r="PB29" s="224" t="str">
        <f>IF($A29&lt;=①基本情報と建物情報の入力!$G$20, IF(①基本情報と建物情報の入力!$H51&gt;=1, ①基本情報と建物情報の入力!$H$69,"-"),"-")</f>
        <v>-</v>
      </c>
      <c r="PC29" s="219" t="str">
        <f>IF($A29&lt;=①基本情報と建物情報の入力!$G$20, 0.034*1*IC29, "-")</f>
        <v>-</v>
      </c>
      <c r="PD29" s="219" t="str">
        <f>IF($A29&lt;=①基本情報と建物情報の入力!$G$20, 0.034*1*IH29, "-")</f>
        <v>-</v>
      </c>
      <c r="PE29" s="219" t="str">
        <f>IF($A29&lt;=①基本情報と建物情報の入力!$G$20, IF(①基本情報と建物情報の入力!$H51&gt;=1, $PA29*$PB29,"-"),"-")</f>
        <v>-</v>
      </c>
      <c r="PF29" s="219" t="str">
        <f>IF($A29&lt;=①基本情報と建物情報の入力!$G$20, IF(①基本情報と建物情報の入力!$H51&gt;=1, $PA29*$PB29,"-"),"-")</f>
        <v>-</v>
      </c>
      <c r="PG29" s="219" t="str">
        <f>IF($A29&lt;=①基本情報と建物情報の入力!$G$20, IF(①基本情報と建物情報の入力!$H51&gt;=1, $PA29*$PB29,"-"),"-")</f>
        <v>-</v>
      </c>
      <c r="PH29" s="219" t="str">
        <f>IF($A29&lt;=①基本情報と建物情報の入力!$G$20, IF(①基本情報と建物情報の入力!$H51&gt;=1, $PA29*$PB29,"-"),"-")</f>
        <v>-</v>
      </c>
      <c r="PI29" s="219" t="str">
        <f>IF($A29&lt;=①基本情報と建物情報の入力!$G$20, 0.034*1*IK29, "-")</f>
        <v>-</v>
      </c>
      <c r="PJ29" s="219" t="str">
        <f>IF($A29&lt;=①基本情報と建物情報の入力!$G$20, 0.034*1*IE29, "-")</f>
        <v>-</v>
      </c>
      <c r="PK29" s="69"/>
      <c r="PL29" s="219" t="str">
        <f>IF($A29&lt;=①基本情報と建物情報の入力!$G$20, 0.034*1*IM29, "-")</f>
        <v>-</v>
      </c>
      <c r="PM29" s="219" t="str">
        <f>IF($A29&lt;=①基本情報と建物情報の入力!$G$20, 0.034*1*IN29, "-")</f>
        <v>-</v>
      </c>
      <c r="PN29" s="219" t="str">
        <f>IF($A29&lt;=①基本情報と建物情報の入力!$G$20, 0.034*1*IO29, "-")</f>
        <v>-</v>
      </c>
      <c r="PO29" s="219" t="str">
        <f>IF($A29&lt;=①基本情報と建物情報の入力!$G$20, 0.034*1*IP29, "-")</f>
        <v>-</v>
      </c>
      <c r="PP29" s="219" t="str">
        <f>IF($A29&lt;=①基本情報と建物情報の入力!$G$20, 0.034*1*IQ29, "-")</f>
        <v>-</v>
      </c>
      <c r="PQ29" s="219" t="str">
        <f>IF($A29&lt;=①基本情報と建物情報の入力!$G$20, 0.034*1*IR29, "-")</f>
        <v>-</v>
      </c>
      <c r="PR29" s="219" t="str">
        <f>IF($A29&lt;=①基本情報と建物情報の入力!$G$20, 0.034*1*IS29, "-")</f>
        <v>-</v>
      </c>
      <c r="PS29" s="219" t="str">
        <f>IF($A29&lt;=①基本情報と建物情報の入力!$G$20, 0.034*1*IT29, "-")</f>
        <v>-</v>
      </c>
      <c r="PT29" s="219" t="str">
        <f>IF($A29&lt;=①基本情報と建物情報の入力!$G$20, 0.034*1*IU29, "-")</f>
        <v>-</v>
      </c>
      <c r="PU29" s="219" t="str">
        <f>IF($A29&lt;=①基本情報と建物情報の入力!$G$20, 0.034*1*IV29, "-")</f>
        <v>-</v>
      </c>
      <c r="PV29" s="219" t="str">
        <f>IF($A29&lt;=①基本情報と建物情報の入力!$G$20, 0.034*1*IW29, "-")</f>
        <v>-</v>
      </c>
      <c r="PW29" s="69"/>
      <c r="PX29" s="72" t="str">
        <f>IF($A29&lt;=①基本情報と建物情報の入力!$G$20, INDEX(方位係数!$B$21:$I$30, MATCH(PX$4, 方位係数!$A$21:$A$30,0), MATCH(①基本情報と建物情報の入力!$G$13, 方位係数!$B$20:$I$20,0)),"-")</f>
        <v>-</v>
      </c>
      <c r="PY29" s="71" t="str">
        <f>IF($A29&lt;=①基本情報と建物情報の入力!$G$20, INDEX(方位係数!$B$21:$I$30, MATCH(PY$4, 方位係数!$A$21:$A$30,0), MATCH(①基本情報と建物情報の入力!$G$13, 方位係数!$B$20:$I$20,0)),"-")</f>
        <v>-</v>
      </c>
      <c r="PZ29" s="71" t="str">
        <f>IF($A29&lt;=①基本情報と建物情報の入力!$G$20, INDEX(方位係数!$B$21:$I$30, MATCH(PZ$4, 方位係数!$A$21:$A$30,0), MATCH(①基本情報と建物情報の入力!$G$13, 方位係数!$B$20:$I$20,0)),"-")</f>
        <v>-</v>
      </c>
      <c r="QA29" s="71" t="str">
        <f>IF($A29&lt;=①基本情報と建物情報の入力!$G$20, INDEX(方位係数!$B$21:$I$30, MATCH(QA$4, 方位係数!$A$21:$A$30,0), MATCH(①基本情報と建物情報の入力!$G$13, 方位係数!$B$20:$I$20,0)),"-")</f>
        <v>-</v>
      </c>
      <c r="QB29" s="71" t="str">
        <f>IF($A29&lt;=①基本情報と建物情報の入力!$G$20, INDEX(方位係数!$B$21:$I$30, MATCH(QB$4, 方位係数!$A$21:$A$30,0), MATCH(①基本情報と建物情報の入力!$G$13, 方位係数!$B$20:$I$20,0)),"-")</f>
        <v>-</v>
      </c>
      <c r="QC29" s="71" t="str">
        <f>IF($A29&lt;=①基本情報と建物情報の入力!$G$20, INDEX(方位係数!$B$21:$I$30, MATCH(QC$4, 方位係数!$A$21:$A$30,0), MATCH(①基本情報と建物情報の入力!$G$13, 方位係数!$B$20:$I$20,0)),"-")</f>
        <v>-</v>
      </c>
      <c r="QD29" s="69"/>
      <c r="QE29" s="223" t="str">
        <f>IF($A29&lt;=①基本情報と建物情報の入力!$G$20, IF(①基本情報と建物情報の入力!$H51&gt;=1, W29*$QB29*$PC29,"-"),"-")</f>
        <v>-</v>
      </c>
      <c r="QF29" s="219" t="str">
        <f>IF($A29&lt;=①基本情報と建物情報の入力!$G$20, IF(①基本情報と建物情報の入力!$H51&gt;=2, X29*$QB29*$PC29,"-"),"-")</f>
        <v>-</v>
      </c>
      <c r="QG29" s="219" t="str">
        <f>IF($A29&lt;=①基本情報と建物情報の入力!$G$20, IF(①基本情報と建物情報の入力!$H51&gt;=3, Y29*$QB29*$PC29,"-"),"-")</f>
        <v>-</v>
      </c>
      <c r="QH29" s="223" t="str">
        <f>IF($A29&lt;=①基本情報と建物情報の入力!$G$20, IF(①基本情報と建物情報の入力!$H51&gt;=1, (BB29*$PX29+BE29*$PY29+BH29*$PZ29+BK29*$QA29)*$PD29,"-"),"-")</f>
        <v>-</v>
      </c>
      <c r="QI29" s="219" t="str">
        <f>IF($A29&lt;=①基本情報と建物情報の入力!$G$20, IF(①基本情報と建物情報の入力!$H51&gt;=2, (BC29*$PX29+BF29*$PY29+BI29*$PZ29+BL29*$QA29)*$PD29,"-"),"-")</f>
        <v>-</v>
      </c>
      <c r="QJ29" s="224" t="str">
        <f>IF($A29&lt;=①基本情報と建物情報の入力!$G$20, IF(①基本情報と建物情報の入力!$H51&gt;=3, (BD29*$PX29+BG29*$PY29+BJ29*$PZ29+BM29*$QA29)*$PD29,"-"),"-")</f>
        <v>-</v>
      </c>
      <c r="QK29" s="223" t="str">
        <f>IF($A29&lt;=①基本情報と建物情報の入力!$G$20, IF(①基本情報と建物情報の入力!$H51&gt;=1, AD29*$PX29*$PE29+AG29*$PY29*$PF29+AJ29*$PZ29*$PG29+AM29*$QA29*$PH29,"-"),"-")</f>
        <v>-</v>
      </c>
      <c r="QL29" s="219" t="str">
        <f>IF($A29&lt;=①基本情報と建物情報の入力!$G$20, IF(①基本情報と建物情報の入力!$H51&gt;=2, AE29*$PX29*$PE29+AH29*$PY29*$PF29+AK29*$PZ29*$PG29+AN29*$QA29*$PH29,"-"),"-")</f>
        <v>-</v>
      </c>
      <c r="QM29" s="224" t="str">
        <f>IF($A29&lt;=①基本情報と建物情報の入力!$G$20, IF(①基本情報と建物情報の入力!$H51&gt;=3, AF29*$PX29*$PE29+AI29*$PY29*$PF29+AL29*$PZ29*$PG29+AO29*$QA29*$PH29,"-"),"-")</f>
        <v>-</v>
      </c>
      <c r="QN29" s="223" t="str">
        <f>IF($A29&lt;=①基本情報と建物情報の入力!$G$20, IF(①基本情報と建物情報の入力!$H51&gt;=1, (AP29*PX29+AS29*PY29+AV29*PZ29+AY29*$QA29)*$PI29,"-"),"-")</f>
        <v>-</v>
      </c>
      <c r="QO29" s="219" t="str">
        <f>IF($A29&lt;=①基本情報と建物情報の入力!$G$20, IF(①基本情報と建物情報の入力!$H51&gt;=2, (AQ29*PX29+AT29*PY29+AW29*PZ29+AZ29*$QA29)*$PI29,"-"),"-")</f>
        <v>-</v>
      </c>
      <c r="QP29" s="224" t="str">
        <f>IF($A29&lt;=①基本情報と建物情報の入力!$G$20, IF(①基本情報と建物情報の入力!$H51&gt;=3, (AR29*PX29+AU29*PY29+AX29*PZ29+BA29*$QA29)*$PI29,"-"),"-")</f>
        <v>-</v>
      </c>
      <c r="QQ29" s="223" t="str">
        <f>IF($A29&lt;=①基本情報と建物情報の入力!$G$20, IF(①基本情報と建物情報の入力!$H51&gt;=1, Z29*$QC29*$PJ29,"-"),"-")</f>
        <v>-</v>
      </c>
      <c r="QR29" s="219" t="str">
        <f>IF($A29&lt;=①基本情報と建物情報の入力!$G$20, IF(①基本情報と建物情報の入力!$H51&gt;=2, AA29*$QC29*$PJ29,"-"),"-")</f>
        <v>-</v>
      </c>
      <c r="QS29" s="224" t="str">
        <f>IF($A29&lt;=①基本情報と建物情報の入力!$G$20, IF(①基本情報と建物情報の入力!$H51&gt;=3, AB29*$QC29*$PJ29,"-"),"-")</f>
        <v>-</v>
      </c>
      <c r="QT29" s="69"/>
      <c r="QU29" s="223" t="str">
        <f>IF($A29&lt;=①基本情報と建物情報の入力!$G$20, IF(①基本情報と建物情報の入力!$H51&gt;=1, (CJ29*($QB29+$PX29)/2+CM29*($QB29+$PY29)/2+CP29*($QB29+$PZ29)/2+CS29*($QB29+$QA29)/2)*$PL29,"-"),"-")</f>
        <v>-</v>
      </c>
      <c r="QV29" s="219" t="str">
        <f>IF($A29&lt;=①基本情報と建物情報の入力!$G$20, IF(①基本情報と建物情報の入力!$H51&gt;=2, (CK29*($QB29+$PX29)/2+CN29*($QB29+$PY29)/2+CQ29*($QB29+$PZ29)/2+CT29*($QB29+$QA29)/2)*$PL29,"-"),"-")</f>
        <v>-</v>
      </c>
      <c r="QW29" s="224" t="str">
        <f>IF($A29&lt;=①基本情報と建物情報の入力!$G$20, IF(①基本情報と建物情報の入力!$H51&gt;=3, (CL29*($QB29+$PX29)/2+CO29*($QB29+$PY29)/2+CR29*($QB29+$PZ29)/2+CU29*($QB29+$QA29)/2)*$PL29,"-"),"-")</f>
        <v>-</v>
      </c>
      <c r="QX29" s="223" t="str">
        <f>IF($A29&lt;=①基本情報と建物情報の入力!$G$20, IF(①基本情報と建物情報の入力!$H51&gt;=1, (CV29*($QB29+$PX29)/2+CY29*($QB29+$PX29)/2)*$PM29/2,"-"),"-")</f>
        <v>-</v>
      </c>
      <c r="QY29" s="219" t="str">
        <f>IF($A29&lt;=①基本情報と建物情報の入力!$G$20, IF(①基本情報と建物情報の入力!$H51&gt;=2, (CW29*($QB29+$PX29)/2+CZ29*($QB29+$PX29)/2)*$PM29/2,"-"),"-")</f>
        <v>-</v>
      </c>
      <c r="QZ29" s="224" t="str">
        <f>IF($A29&lt;=①基本情報と建物情報の入力!$G$20, IF(①基本情報と建物情報の入力!$H51&gt;=3, (CX29*($QB29+$PX29)/2+DA29*($QB29+$PX29)/2)*$PM29/2,"-"),"-")</f>
        <v>-</v>
      </c>
      <c r="RA29" s="223" t="str">
        <f>IF($A29&lt;=①基本情報と建物情報の入力!$G$20, IF(①基本情報と建物情報の入力!$H51&gt;=1, (DB29+DE29)*$QB29*$PN29/2 + (DH29+DK29)*$QB29*$PN29,"-"),"-")</f>
        <v>-</v>
      </c>
      <c r="RB29" s="219" t="str">
        <f>IF($A29&lt;=①基本情報と建物情報の入力!$G$20, IF(①基本情報と建物情報の入力!$H51&gt;=2, (DC29+DF29)*$QB29*$PN29/2 + (DI29+DL29)*$QB29*$PN29,"-"),"-")</f>
        <v>-</v>
      </c>
      <c r="RC29" s="224" t="str">
        <f>IF($A29&lt;=①基本情報と建物情報の入力!$G$20, IF(①基本情報と建物情報の入力!$H51&gt;=3, (DD29+DG29)*$QB29*$PN29/2 + (DJ29+DM29)*$QB29*$PN29,"-"),"-")</f>
        <v>-</v>
      </c>
      <c r="RD29" s="223" t="str">
        <f>IF($A29&lt;=①基本情報と建物情報の入力!$G$20, IF(①基本情報と建物情報の入力!$H51&gt;=1, (DN29*($PX29+$PY29)/2 +DW29*($QA29+$PX29)/2 + DQ29*($PY29+$PZ29)/2 + DT29*($PZ29+$QA29)/2)*$PO29,"-"),"-")</f>
        <v>-</v>
      </c>
      <c r="RE29" s="219" t="str">
        <f>IF($A29&lt;=①基本情報と建物情報の入力!$G$20, IF(①基本情報と建物情報の入力!$H51&gt;=2, (DO29*($PX29+$PY29)/2 +DX29*($QA29+$PX29)/2 + DR29*($PY29+$PZ29)/2 + DU29*($PZ29+$QA29)/2)*$PO29,"-"),"-")</f>
        <v>-</v>
      </c>
      <c r="RF29" s="224" t="str">
        <f>IF($A29&lt;=①基本情報と建物情報の入力!$G$20, IF(①基本情報と建物情報の入力!$H51&gt;=3, (DP29*($PX29+$PY29)/2 +DY29*($QA29+$PX29)/2 + DS29*($PY29+$PZ29)/2 + DV29*($PZ29+$QA29)/2)*$PO29,"-"),"-")</f>
        <v>-</v>
      </c>
      <c r="RG29" s="223" t="str">
        <f>IF($A29&lt;=①基本情報と建物情報の入力!$G$20, IF(①基本情報と建物情報の入力!$H51&gt;=1, ((DZ29+EC29)*$PX29+(EF29+EI29)*$PZ29)*$PP29/2 + (EL29*$PX29+EO29*$PY29+ER29*$PZ29+EU29*$QA29)*$PP29,"-"),"-")</f>
        <v>-</v>
      </c>
      <c r="RH29" s="219" t="str">
        <f>IF($A29&lt;=①基本情報と建物情報の入力!$G$20, IF(①基本情報と建物情報の入力!$H51&gt;=2, ((EA29+ED29)*$PX29+(EG29+EJ29)*$PZ29)*$PP29/2 + (EM29*$PX29+EP29*$PY29+ES29*$PZ29+EV29*$QA29)*$PP29,"-"),"-")</f>
        <v>-</v>
      </c>
      <c r="RI29" s="224" t="str">
        <f>IF($A29&lt;=①基本情報と建物情報の入力!$G$20, IF(①基本情報と建物情報の入力!$H51&gt;=3, ((EB29+EE29)*$PX29+(EH29+EK29)*$PZ29)*$PP29/2 + (EN29*$PX29+EQ29*$PY29+ET29*$PZ29+EW29*$QA29)*$PP29,"-"),"-")</f>
        <v>-</v>
      </c>
      <c r="RJ29" s="223" t="str">
        <f>IF($A29&lt;=①基本情報と建物情報の入力!$G$20, IF(①基本情報と建物情報の入力!$H51&gt;=1, ((EX29+FA29)*$PX29+(FD29+FG29)*$PY29+ (FJ29+FM29)*$PZ29 +(FP29+FS29)*$QA29)*$PQ29/2,"-"),"-")</f>
        <v>-</v>
      </c>
      <c r="RK29" s="219" t="str">
        <f>IF($A29&lt;=①基本情報と建物情報の入力!$G$20, IF(①基本情報と建物情報の入力!$H51&gt;=2, ((EY29+FB29)*$PX29+(FE29+FH29)*$PY29+ (FK29+FN29)*$PZ29 +(FQ29+FT29)*$QA29)*$PQ29/2,"-"),"-")</f>
        <v>-</v>
      </c>
      <c r="RL29" s="224" t="str">
        <f>IF($A29&lt;=①基本情報と建物情報の入力!$G$20, IF(①基本情報と建物情報の入力!$H51&gt;=3, ((EZ29+FC29)*$PX29+(FF29+FI29)*$PY29+ (FL29+FO29)*$PZ29 +(FR29+FU29)*$QA29)*$PQ29/2,"-"),"-")</f>
        <v>-</v>
      </c>
      <c r="RM29" s="223" t="str">
        <f>IF($A29&lt;=①基本情報と建物情報の入力!$G$20, IF(①基本情報と建物情報の入力!$H51&gt;=1, (FV29*$PX29/2+FY29*$PY29/2+GB29*$PZ29/2+GE29*$QA29/2)*$PR29,"-"),"-")</f>
        <v>-</v>
      </c>
      <c r="RN29" s="219" t="str">
        <f>IF($A29&lt;=①基本情報と建物情報の入力!$G$20, IF(①基本情報と建物情報の入力!$H51&gt;=2, (FW29*$PX29/2+FZ29*$PY29/2+GC29*$PZ29/2+GF29*$QA29/2)*$PR29,"-"),"-")</f>
        <v>-</v>
      </c>
      <c r="RO29" s="224" t="str">
        <f>IF($A29&lt;=①基本情報と建物情報の入力!$G$20, IF(①基本情報と建物情報の入力!$H51&gt;=3, (FX29*$PX29/2+GA29*$PY29/2+GD29*$PZ29/2+GG29*$QA29/2)*$PR29,"-"),"-")</f>
        <v>-</v>
      </c>
      <c r="RP29" s="223" t="str">
        <f>IF($A29&lt;=①基本情報と建物情報の入力!$G$20, IF(①基本情報と建物情報の入力!$H51&gt;=1, (GH29*($PX29+$QC29)/2+GK29*($PY29+$QC29)/2+GN29*($PZ29+$QC29)/2+GQ29*($QA29+$QC29)/2)*$PS29,"-"),"-")</f>
        <v>-</v>
      </c>
      <c r="RQ29" s="219" t="str">
        <f>IF($A29&lt;=①基本情報と建物情報の入力!$G$20, IF(①基本情報と建物情報の入力!$H51&gt;=2, (GI29*($PX29+$QC29)/2+GL29*($PY29+$QC29)/2+GO29*($PZ29+$QC29)/2+GR29*($QA29+$QC29)/2)*$PS29,"-"),"-")</f>
        <v>-</v>
      </c>
      <c r="RR29" s="224" t="str">
        <f>IF($A29&lt;=①基本情報と建物情報の入力!$G$20, IF(①基本情報と建物情報の入力!$H51&gt;=3, (GJ29*($PX29+$QC29)/2+GM29*($PY29+$QC29)/2+GP29*($PZ29+$QC29)/2+GS29*($QA29+$QC29)/2)*$PS29,"-"),"-")</f>
        <v>-</v>
      </c>
      <c r="RS29" s="223" t="str">
        <f>IF($A29&lt;=①基本情報と建物情報の入力!$G$20, IF(①基本情報と建物情報の入力!$H51&gt;=1, (GT29+GW29)*($PX29+$QC29)/2*$PT29/2,"-"),"-")</f>
        <v>-</v>
      </c>
      <c r="RT29" s="219" t="str">
        <f>IF($A29&lt;=①基本情報と建物情報の入力!$G$20, IF(①基本情報と建物情報の入力!$H51&gt;=2, (GU29+GX29)*($PX29+$QC29)/2*$PT29/2,"-"),"-")</f>
        <v>-</v>
      </c>
      <c r="RU29" s="224" t="str">
        <f>IF($A29&lt;=①基本情報と建物情報の入力!$G$20, IF(①基本情報と建物情報の入力!$H51&gt;=3, (GV29+GY29)*($PX29+$QC29)/2*$PT29/2,"-"),"-")</f>
        <v>-</v>
      </c>
      <c r="RV29" s="223" t="str">
        <f>IF($A29&lt;=①基本情報と建物情報の入力!$G$20, IF(①基本情報と建物情報の入力!$H51&gt;=1, (HL29+HO29)*$QC29*$PV29/2 + (HR29+HU29)*$QC29*$PV29,"-"),"-")</f>
        <v>-</v>
      </c>
      <c r="RW29" s="219" t="str">
        <f>IF($A29&lt;=①基本情報と建物情報の入力!$G$20, IF(①基本情報と建物情報の入力!$H51&gt;=2, (HM29+HP29)*$QC29*$PV29/2 + (HS29+HV29)*$QC29*$PV29,"-"),"-")</f>
        <v>-</v>
      </c>
      <c r="RX29" s="224" t="str">
        <f>IF($A29&lt;=①基本情報と建物情報の入力!$G$20, IF(①基本情報と建物情報の入力!$H51&gt;=3, (HN29+HQ29)*$QC29*$PV29/2 + (HT29+HW29)*$QC29*$PV29,"-"),"-")</f>
        <v>-</v>
      </c>
      <c r="RY29" s="16" t="str">
        <f>IF($A29&lt;=①基本情報と建物情報の入力!$G$20, IF(①基本情報と建物情報の入力!$H51&gt;=1, SUM(QE29,QH29,QK29,QN29,QQ29)+SUM(QU29,QX29,RA29,RD29,RG29,RJ29,RM29,RP29,RS29,RV29), "-"), "-")</f>
        <v>-</v>
      </c>
      <c r="RZ29" s="16" t="str">
        <f>IF($A29&lt;=①基本情報と建物情報の入力!$G$20, IF(①基本情報と建物情報の入力!$H51&gt;=2, SUM(QF29,QI29,QL29,QO29,QR29)+SUM(QV29,QY29,RB29,RE29,RH29,RK29,RN29,RQ29,RT29,RW29), "-"), "-")</f>
        <v>-</v>
      </c>
      <c r="SA29" s="16" t="str">
        <f>IF($A29&lt;=①基本情報と建物情報の入力!$G$20, IF(①基本情報と建物情報の入力!$H51&gt;=3, SUM(QG29,QJ29,QM29,QP29,QS29)+SUM(QW29,QZ29,RC29,RF29,RI29,RL29,RO29,RR29,RU29,RX29), "-"), "-")</f>
        <v>-</v>
      </c>
      <c r="SB29" s="84" t="str">
        <f>IF($A29&lt;=①基本情報と建物情報の入力!$G$20, IF(①基本情報と建物情報の入力!$H51&gt;=1, ROUNDUP(RY29/HY29*100,1),"-"),"-")</f>
        <v>-</v>
      </c>
      <c r="SC29" s="85" t="str">
        <f>IF($A29&lt;=①基本情報と建物情報の入力!$G$20, IF(①基本情報と建物情報の入力!$H51&gt;=2,ROUNDUP(RZ29/HZ29*100,1),"-"),"-")</f>
        <v>-</v>
      </c>
      <c r="SD29" s="86" t="str">
        <f>IF($A29&lt;=①基本情報と建物情報の入力!$G$20, IF(①基本情報と建物情報の入力!$H51&gt;=3, ROUNDUP(SA29/IA29*100,1),"-"),"-")</f>
        <v>-</v>
      </c>
      <c r="SE29" s="69"/>
      <c r="SF29" s="129" t="str">
        <f>IF($A29&lt;=①基本情報と建物情報の入力!$G$20, IF(①基本情報と建物情報の入力!$H51&gt;=1, 1,"-"), "-")</f>
        <v>-</v>
      </c>
      <c r="SG29" s="130" t="str">
        <f>IF($A29&lt;=①基本情報と建物情報の入力!$G$20, IF(①基本情報と建物情報の入力!$H51&gt;=2, 1,"-"), "-")</f>
        <v>-</v>
      </c>
      <c r="SH29" s="131" t="str">
        <f>IF($A29&lt;=①基本情報と建物情報の入力!$G$20, IF(①基本情報と建物情報の入力!$H51&gt;=3, ①基本情報と建物情報の入力!$H51-2,"-"), "-")</f>
        <v>-</v>
      </c>
      <c r="SI29" s="23" t="str">
        <f>IF($A29&lt;=①基本情報と建物情報の入力!$G$20, IF(①基本情報と建物情報の入力!$H51&gt;=1, HY29*SF29, "-"),"-")</f>
        <v>-</v>
      </c>
      <c r="SJ29" s="16" t="str">
        <f>IF($A29&lt;=①基本情報と建物情報の入力!$G$20, IF(①基本情報と建物情報の入力!$H51&gt;=2, HZ29*SG29, "-"),"-")</f>
        <v>-</v>
      </c>
      <c r="SK29" s="24" t="str">
        <f>IF($A29&lt;=①基本情報と建物情報の入力!$G$20, IF(①基本情報と建物情報の入力!$H51&gt;=3, IA29*SH29, "-"),"-")</f>
        <v>-</v>
      </c>
      <c r="SL29" s="23" t="str">
        <f>IF($A29&lt;=①基本情報と建物情報の入力!$G$20, IF(①基本情報と建物情報の入力!$H51&gt;=1,  LN29*SF29, "-"),"-")</f>
        <v>-</v>
      </c>
      <c r="SM29" s="16" t="str">
        <f>IF($A29&lt;=①基本情報と建物情報の入力!$G$20, IF(①基本情報と建物情報の入力!$H51&gt;=2,  LO29*SG29, "-"),"-")</f>
        <v>-</v>
      </c>
      <c r="SN29" s="24" t="str">
        <f>IF($A29&lt;=①基本情報と建物情報の入力!$G$20, IF(①基本情報と建物情報の入力!$H51&gt;=3,  LP29*SH29, "-"),"-")</f>
        <v>-</v>
      </c>
      <c r="SO29" s="23" t="str">
        <f>IF($A29&lt;=①基本情報と建物情報の入力!$G$20, IF(①基本情報と建物情報の入力!$H51&gt;=1,  RY29*SF29, "-"),"-")</f>
        <v>-</v>
      </c>
      <c r="SP29" s="16" t="str">
        <f>IF($A29&lt;=①基本情報と建物情報の入力!$G$20, IF(①基本情報と建物情報の入力!$H51&gt;=2,  RZ29*SG29, "-"),"-")</f>
        <v>-</v>
      </c>
      <c r="SQ29" s="24" t="str">
        <f>IF($A29&lt;=①基本情報と建物情報の入力!$G$20, IF(①基本情報と建物情報の入力!$H51&gt;=3,  SA29*SH29, "-"),"-")</f>
        <v>-</v>
      </c>
      <c r="SR29" s="76"/>
      <c r="SS29" s="76"/>
      <c r="ST29" s="69"/>
      <c r="SU29" s="129" t="str">
        <f>IF($A29&lt;=①基本情報と建物情報の入力!$G$20,IF(①基本情報と建物情報の入力!$H51&gt;=1,③一次エネルギー消費量の計算結果!E81-③一次エネルギー消費量の計算結果!F81,"-"),"-")</f>
        <v>-</v>
      </c>
      <c r="SV29" s="130" t="str">
        <f>IF($A29&lt;=①基本情報と建物情報の入力!$G$20,IF(①基本情報と建物情報の入力!$H51&gt;=2,③一次エネルギー消費量の計算結果!E82-③一次エネルギー消費量の計算結果!F82,"-"),"-")</f>
        <v>-</v>
      </c>
      <c r="SW29" s="131" t="str">
        <f>IF($A29&lt;=①基本情報と建物情報の入力!$G$20,IF(①基本情報と建物情報の入力!$H51&gt;=3,③一次エネルギー消費量の計算結果!E83-③一次エネルギー消費量の計算結果!F83,"-"),"-")</f>
        <v>-</v>
      </c>
      <c r="SX29" s="129" t="str">
        <f>IF($A29&lt;=①基本情報と建物情報の入力!$G$20,IF(①基本情報と建物情報の入力!$H51&gt;=1,③一次エネルギー消費量の計算結果!G81-③一次エネルギー消費量の計算結果!H81,"-"),"-")</f>
        <v>-</v>
      </c>
      <c r="SY29" s="130" t="str">
        <f>IF($A29&lt;=①基本情報と建物情報の入力!$G$20,IF(①基本情報と建物情報の入力!$H51&gt;=2,③一次エネルギー消費量の計算結果!G82-③一次エネルギー消費量の計算結果!H82,"-"),"-")</f>
        <v>-</v>
      </c>
      <c r="SZ29" s="131" t="str">
        <f>IF($A29&lt;=①基本情報と建物情報の入力!$G$20,IF(①基本情報と建物情報の入力!$H51&gt;=3,③一次エネルギー消費量の計算結果!G83-③一次エネルギー消費量の計算結果!H83,"-"),"-")</f>
        <v>-</v>
      </c>
      <c r="TA29" s="129" t="str">
        <f>IF($A29&lt;=①基本情報と建物情報の入力!$G$20, IF(①基本情報と建物情報の入力!$H51&gt;=1,SU29*SF29,"-"), "-")</f>
        <v>-</v>
      </c>
      <c r="TB29" s="130" t="str">
        <f>IF($A29&lt;=①基本情報と建物情報の入力!$G$20, IF(①基本情報と建物情報の入力!$H51&gt;=2,SV29*SG29,"-"), "-")</f>
        <v>-</v>
      </c>
      <c r="TC29" s="131" t="str">
        <f>IF($A29&lt;=①基本情報と建物情報の入力!$G$20, IF(①基本情報と建物情報の入力!$H51&gt;=3,SW29*SH29,"-"), "-")</f>
        <v>-</v>
      </c>
      <c r="TD29" s="129" t="str">
        <f>IF($A29&lt;=①基本情報と建物情報の入力!$G$20, IF(①基本情報と建物情報の入力!$H51&gt;=1,SX29*SF29,"-"), "-")</f>
        <v>-</v>
      </c>
      <c r="TE29" s="130" t="str">
        <f>IF($A29&lt;=①基本情報と建物情報の入力!$G$20, IF(①基本情報と建物情報の入力!$H51&gt;=2,SY29*SG29,"-"), "-")</f>
        <v>-</v>
      </c>
      <c r="TF29" s="130" t="str">
        <f>IF($A29&lt;=①基本情報と建物情報の入力!$G$20, IF(①基本情報と建物情報の入力!$H51&gt;=3,SZ29*SH29,"-"), "-")</f>
        <v>-</v>
      </c>
      <c r="TG29" s="76"/>
      <c r="TH29" s="76"/>
    </row>
    <row r="30" spans="1:528" s="16" customFormat="1" x14ac:dyDescent="0.45">
      <c r="A30" s="17">
        <f t="shared" si="0"/>
        <v>24</v>
      </c>
      <c r="B30" s="93" t="s">
        <v>65</v>
      </c>
      <c r="C30" s="16" t="str">
        <f>IF(A30&lt;=①基本情報と建物情報の入力!$G$20, ①基本情報と建物情報の入力!$G$19/①基本情報と建物情報の入力!$G$20, "-")</f>
        <v>-</v>
      </c>
      <c r="D30" s="16" t="str">
        <f>IF(A30&lt;=①基本情報と建物情報の入力!$G$20, IF(①基本情報と建物情報の入力!H52&gt;=1, (①基本情報と建物情報の入力!$D52+SQRT(①基本情報と建物情報の入力!$D52^2-16*①基本情報と建物情報の入力!$C52))/4, "-"), "-")</f>
        <v>-</v>
      </c>
      <c r="E30" s="16" t="str">
        <f>IF(A30&lt;=①基本情報と建物情報の入力!$G$20, IF(①基本情報と建物情報の入力!H52&gt;=1, (①基本情報と建物情報の入力!$D52-SQRT(①基本情報と建物情報の入力!$D52^2-16*①基本情報と建物情報の入力!$C52))/4, "-"), "-")</f>
        <v>-</v>
      </c>
      <c r="F30" s="16" t="str">
        <f>IF(A30&lt;=①基本情報と建物情報の入力!$G$20, IF(①基本情報と建物情報の入力!H52&gt;=1, IF(A30=①基本情報と建物情報の入力!$G$20, ①基本情報と建物情報の入力!$C52, ①基本情報と建物情報の入力!G52), "-"), "-")</f>
        <v>-</v>
      </c>
      <c r="G30" s="16" t="str">
        <f>IF(A30&lt;=①基本情報と建物情報の入力!$G$20, IF(①基本情報と建物情報の入力!H52&gt;=1, IF(A30=1, 0, ①基本情報と建物情報の入力!F52), "-"), "-")</f>
        <v>-</v>
      </c>
      <c r="H30" s="16" t="str">
        <f>IF(A30&lt;=①基本情報と建物情報の入力!$G$20, IF(①基本情報と建物情報の入力!H52&gt;=1, IF(A30=1, 0, ①基本情報と建物情報の入力!C52-G30), "-"), "-")</f>
        <v>-</v>
      </c>
      <c r="I30" s="16" t="str">
        <f>IF(A30&lt;=①基本情報と建物情報の入力!$G$20, IF(①基本情報と建物情報の入力!H52&gt;=1, IF(A30=1, ①基本情報と建物情報の入力!C52, 0), "-"), "-")</f>
        <v>-</v>
      </c>
      <c r="J30" s="23" t="str">
        <f>IF(A30&lt;=①基本情報と建物情報の入力!$G$20,IF(①基本情報と建物情報の入力!H52&gt;=1, ①基本情報と建物情報の入力!$E52*(1-(0.24/①基本情報と建物情報の入力!$H52))*0.64,"-"), "-")</f>
        <v>-</v>
      </c>
      <c r="K30" s="16" t="str">
        <f>IF(A30&lt;=①基本情報と建物情報の入力!$G$20,IF(①基本情報と建物情報の入力!H52&gt;=1,①基本情報と建物情報の入力!$E52*0.12/①基本情報と建物情報の入力!$H52,"-"), "-")</f>
        <v>-</v>
      </c>
      <c r="L30" s="16" t="str">
        <f>IF(A30&lt;=①基本情報と建物情報の入力!$G$20,IF(①基本情報と建物情報の入力!H52&gt;=1,①基本情報と建物情報の入力!$E52*(1-(0.24/①基本情報と建物情報の入力!$H52))*0.36,"-"), "-")</f>
        <v>-</v>
      </c>
      <c r="M30" s="24" t="str">
        <f>IF(A30&lt;=①基本情報と建物情報の入力!$G$20,IF(①基本情報と建物情報の入力!H52&gt;=1,①基本情報と建物情報の入力!$E52*0.12/①基本情報と建物情報の入力!$H52,"-"), "-")</f>
        <v>-</v>
      </c>
      <c r="N30" s="23" t="str">
        <f>IF(A30&lt;=①基本情報と建物情報の入力!$G$20, IF(①基本情報と建物情報の入力!H52&gt;=1,①基本情報と建物情報の入力!C52/①基本情報と建物情報の入力!H52, "-"), "-")</f>
        <v>-</v>
      </c>
      <c r="O30" s="16" t="str">
        <f>IF(A30&lt;=①基本情報と建物情報の入力!$G$20, IF(①基本情報と建物情報の入力!H52&gt;=2, ①基本情報と建物情報の入力!C52/①基本情報と建物情報の入力!H52, "-"),"-")</f>
        <v>-</v>
      </c>
      <c r="P30" s="24" t="str">
        <f>IF(A30&lt;=①基本情報と建物情報の入力!$G$20, IF(①基本情報と建物情報の入力!H52&gt;=3, ①基本情報と建物情報の入力!C52/①基本情報と建物情報の入力!H52, "-"),"-")</f>
        <v>-</v>
      </c>
      <c r="Q30" s="23" t="str">
        <f>IF($A30&lt;=①基本情報と建物情報の入力!$G$20, IF(①基本情報と建物情報の入力!$H52&gt;=1, IF(①基本情報と建物情報の入力!$I52="有り", N30*室面積の比率!$B$4, N30*室面積の比率!$B$5),"-"), "-")</f>
        <v>-</v>
      </c>
      <c r="R30" s="16" t="str">
        <f>IF($A30&lt;=①基本情報と建物情報の入力!$G$20, IF(①基本情報と建物情報の入力!$H52&gt;=2, IF(①基本情報と建物情報の入力!$I52="有り", O30*室面積の比率!$B$4, O30*室面積の比率!$B$5),"-"), "-")</f>
        <v>-</v>
      </c>
      <c r="S30" s="24" t="str">
        <f>IF($A30&lt;=①基本情報と建物情報の入力!$G$20, IF(①基本情報と建物情報の入力!$H52&gt;=3, IF(①基本情報と建物情報の入力!$I52="有り", P30*室面積の比率!$B$4, P30*室面積の比率!$B$5),"-"), "-")</f>
        <v>-</v>
      </c>
      <c r="T30" s="23" t="str">
        <f>IF($A30&lt;=①基本情報と建物情報の入力!$G$20, IF(①基本情報と建物情報の入力!$H52&gt;=1, IF(①基本情報と建物情報の入力!$I52="有り", N30*室面積の比率!$C$4, 0),"-"), "-")</f>
        <v>-</v>
      </c>
      <c r="U30" s="16" t="str">
        <f>IF($A30&lt;=①基本情報と建物情報の入力!$G$20, IF(①基本情報と建物情報の入力!$H52&gt;=2, IF(①基本情報と建物情報の入力!$I52="有り", O30*室面積の比率!$C$4, 0),"-"), "-")</f>
        <v>-</v>
      </c>
      <c r="V30" s="24" t="str">
        <f>IF($A30&lt;=①基本情報と建物情報の入力!$G$20, IF(①基本情報と建物情報の入力!$H52&gt;=3, IF(①基本情報と建物情報の入力!$I52="有り", P30*室面積の比率!$C$4, 0),"-"), "-")</f>
        <v>-</v>
      </c>
      <c r="W30" s="23" t="str">
        <f>IF(A30&lt;=①基本情報と建物情報の入力!$G$20, IF(①基本情報と建物情報の入力!H52&gt;=1, F30/①基本情報と建物情報の入力!H52, "-"),"-")</f>
        <v>-</v>
      </c>
      <c r="X30" s="16" t="str">
        <f>IF(A30&lt;=①基本情報と建物情報の入力!$G$20, IF(①基本情報と建物情報の入力!H52&gt;=2, F30/①基本情報と建物情報の入力!H52, "-"),"-")</f>
        <v>-</v>
      </c>
      <c r="Y30" s="24" t="str">
        <f>IF(A30&lt;=①基本情報と建物情報の入力!$G$20, IF(①基本情報と建物情報の入力!H52&gt;=3, F30/①基本情報と建物情報の入力!H52, "-"),"-")</f>
        <v>-</v>
      </c>
      <c r="Z30" s="23" t="str">
        <f>IF(A30&lt;=①基本情報と建物情報の入力!$G$20, IF(①基本情報と建物情報の入力!H52&gt;=1, G30/①基本情報と建物情報の入力!H52, "-"),"-")</f>
        <v>-</v>
      </c>
      <c r="AA30" s="16" t="str">
        <f>IF(A30&lt;=①基本情報と建物情報の入力!$G$20, IF(①基本情報と建物情報の入力!H52&gt;=2, G30/①基本情報と建物情報の入力!H52, "-"),"-")</f>
        <v>-</v>
      </c>
      <c r="AB30" s="24" t="str">
        <f>IF(A30&lt;=①基本情報と建物情報の入力!$G$20, IF(①基本情報と建物情報の入力!H52&gt;=3, G30/①基本情報と建物情報の入力!H52, "-"),"-")</f>
        <v>-</v>
      </c>
      <c r="AC30" s="69"/>
      <c r="AD30" s="23" t="str">
        <f>IF(A30&lt;=①基本情報と建物情報の入力!$G$20, IF(①基本情報と建物情報の入力!H52&gt;=1,J30/①基本情報と建物情報の入力!H52,"-"), "-")</f>
        <v>-</v>
      </c>
      <c r="AE30" s="16" t="str">
        <f>IF(A30&lt;=①基本情報と建物情報の入力!$G$20, IF(①基本情報と建物情報の入力!H52&gt;=2,J30/①基本情報と建物情報の入力!H52,"-"), "-")</f>
        <v>-</v>
      </c>
      <c r="AF30" s="24" t="str">
        <f>IF(A30&lt;=①基本情報と建物情報の入力!$G$20, IF(①基本情報と建物情報の入力!H52&gt;=3,J30/①基本情報と建物情報の入力!H52,"-"), "-")</f>
        <v>-</v>
      </c>
      <c r="AG30" s="23" t="str">
        <f>IF(A30&lt;=①基本情報と建物情報の入力!$G$20,IF(①基本情報と建物情報の入力!H52&gt;=1,K30,"-"), "-")</f>
        <v>-</v>
      </c>
      <c r="AH30" s="16" t="str">
        <f>IF(A30&lt;=①基本情報と建物情報の入力!$G$20,IF(①基本情報と建物情報の入力!H52&gt;=2,0,"-"), "-")</f>
        <v>-</v>
      </c>
      <c r="AI30" s="24" t="str">
        <f>IF(A30&lt;=①基本情報と建物情報の入力!$G$20,IF(①基本情報と建物情報の入力!H52&gt;=3,0,"-"), "-")</f>
        <v>-</v>
      </c>
      <c r="AJ30" s="16" t="str">
        <f>IF(A30&lt;=①基本情報と建物情報の入力!$G$20, IF(①基本情報と建物情報の入力!H52&gt;=1,L30/①基本情報と建物情報の入力!H52,"-"), "-")</f>
        <v>-</v>
      </c>
      <c r="AK30" s="16" t="str">
        <f>IF(A30&lt;=①基本情報と建物情報の入力!$G$20, IF(①基本情報と建物情報の入力!H52&gt;=2,L30/①基本情報と建物情報の入力!H52,"-"), "-")</f>
        <v>-</v>
      </c>
      <c r="AL30" s="16" t="str">
        <f>IF(A30&lt;=①基本情報と建物情報の入力!$G$20, IF(①基本情報と建物情報の入力!H52&gt;=3,L30/①基本情報と建物情報の入力!H52,"-"), "-")</f>
        <v>-</v>
      </c>
      <c r="AM30" s="23" t="str">
        <f>IF(A30&lt;=①基本情報と建物情報の入力!$G$20,IF(①基本情報と建物情報の入力!H52&gt;=1,IF(①基本情報と建物情報の入力!H52=1, M30,0), "-"),"-")</f>
        <v>-</v>
      </c>
      <c r="AN30" s="16" t="str">
        <f>IF(A30&lt;=①基本情報と建物情報の入力!$G$20, IF(①基本情報と建物情報の入力!H52&gt;=2, M30, "-"), "-")</f>
        <v>-</v>
      </c>
      <c r="AO30" s="24" t="str">
        <f>IF(A30&lt;=①基本情報と建物情報の入力!$G$20,IF(①基本情報と建物情報の入力!H52&gt;=3, 0, "-"),"-")</f>
        <v>-</v>
      </c>
      <c r="AP30" s="23" t="str">
        <f>IF(A30&lt;=①基本情報と建物情報の入力!$G$20,IF(①基本情報と建物情報の入力!H52&gt;=1,0,"-"), "-")</f>
        <v>-</v>
      </c>
      <c r="AQ30" s="16" t="str">
        <f>IF(A30&lt;=①基本情報と建物情報の入力!$G$20,IF(①基本情報と建物情報の入力!H52&gt;=2,0,"-"), "-")</f>
        <v>-</v>
      </c>
      <c r="AR30" s="24" t="str">
        <f>IF(A30&lt;=①基本情報と建物情報の入力!$G$20,IF(①基本情報と建物情報の入力!H52&gt;=3,0,"-"), "-")</f>
        <v>-</v>
      </c>
      <c r="AS30" s="23" t="str">
        <f>IF(A30&lt;=①基本情報と建物情報の入力!$G$20,IF(①基本情報と建物情報の入力!H52&gt;=1,0,"-"), "-")</f>
        <v>-</v>
      </c>
      <c r="AT30" s="16" t="str">
        <f>IF(A30&lt;=①基本情報と建物情報の入力!$G$20,IF(①基本情報と建物情報の入力!H52&gt;=2,0,"-"), "-")</f>
        <v>-</v>
      </c>
      <c r="AU30" s="24" t="str">
        <f>IF(A30&lt;=①基本情報と建物情報の入力!$G$20,IF(①基本情報と建物情報の入力!H52&gt;=3,0,"-"), "-")</f>
        <v>-</v>
      </c>
      <c r="AV30" s="23" t="str">
        <f>IF(A30&lt;=①基本情報と建物情報の入力!$G$20,IF(①基本情報と建物情報の入力!H52&gt;=1,1.6,"-"), "-")</f>
        <v>-</v>
      </c>
      <c r="AW30" s="16" t="str">
        <f>IF(A30&lt;=①基本情報と建物情報の入力!$G$20,IF(①基本情報と建物情報の入力!H52&gt;=2,1.6,"-"), "-")</f>
        <v>-</v>
      </c>
      <c r="AX30" s="24" t="str">
        <f>IF(A30&lt;=①基本情報と建物情報の入力!$G$20,IF(①基本情報と建物情報の入力!H52&gt;=3,1.6,"-"), "-")</f>
        <v>-</v>
      </c>
      <c r="AY30" s="16" t="str">
        <f>IF(A30&lt;=①基本情報と建物情報の入力!$G$20,IF(①基本情報と建物情報の入力!H52&gt;=1,0,"-"), "-")</f>
        <v>-</v>
      </c>
      <c r="AZ30" s="16" t="str">
        <f>IF(A30&lt;=①基本情報と建物情報の入力!$G$20,IF(①基本情報と建物情報の入力!H52&gt;=2,0,"-"), "-")</f>
        <v>-</v>
      </c>
      <c r="BA30" s="16" t="str">
        <f>IF(A30&lt;=①基本情報と建物情報の入力!$G$20,IF(①基本情報と建物情報の入力!H52&gt;=3,0,"-"), "-")</f>
        <v>-</v>
      </c>
      <c r="BB30" s="23" t="str">
        <f>IF(A30&lt;=①基本情報と建物情報の入力!$G$20, IF(①基本情報と建物情報の入力!H52&gt;=1,(D30*C30-J30)/①基本情報と建物情報の入力!H52, "-"), "-")</f>
        <v>-</v>
      </c>
      <c r="BC30" s="16" t="str">
        <f>IF(A30&lt;=①基本情報と建物情報の入力!$G$20, IF(①基本情報と建物情報の入力!H52&gt;=2,(D30*C30-J30)/①基本情報と建物情報の入力!H52, "-"), "-")</f>
        <v>-</v>
      </c>
      <c r="BD30" s="24" t="str">
        <f>IF(A30&lt;=①基本情報と建物情報の入力!$G$20, IF(①基本情報と建物情報の入力!H52&gt;=3,(D30*C30-J30)/①基本情報と建物情報の入力!H52, "-"), "-")</f>
        <v>-</v>
      </c>
      <c r="BE30" s="16" t="str">
        <f>IF(A30&lt;=①基本情報と建物情報の入力!$G$20, IF(①基本情報と建物情報の入力!H52&gt;=1,E30*C30-K30, "-"), "-")</f>
        <v>-</v>
      </c>
      <c r="BF30" s="16" t="str">
        <f>IF(A30&lt;=①基本情報と建物情報の入力!$G$20, IF(①基本情報と建物情報の入力!H52&gt;=2,0, "-"), "-")</f>
        <v>-</v>
      </c>
      <c r="BG30" s="16" t="str">
        <f>IF(A30&lt;=①基本情報と建物情報の入力!$G$20, IF(①基本情報と建物情報の入力!H52&gt;=3,0, "-"), "-")</f>
        <v>-</v>
      </c>
      <c r="BH30" s="23" t="str">
        <f>IF(A30&lt;=①基本情報と建物情報の入力!$G$20, IF(①基本情報と建物情報の入力!H52&gt;=1,(D30*C30-L30)/①基本情報と建物情報の入力!H52-AV30, "-"), "-")</f>
        <v>-</v>
      </c>
      <c r="BI30" s="16" t="str">
        <f>IF(A30&lt;=①基本情報と建物情報の入力!$G$20, IF(①基本情報と建物情報の入力!H52&gt;=2,(D30*C30-L30)/①基本情報と建物情報の入力!H52-AV30, "-"), "-")</f>
        <v>-</v>
      </c>
      <c r="BJ30" s="24" t="str">
        <f>IF(A30&lt;=①基本情報と建物情報の入力!$G$20, IF(①基本情報と建物情報の入力!H52&gt;=3,(D30*C30-L30)/①基本情報と建物情報の入力!H52-AV30, "-"), "-")</f>
        <v>-</v>
      </c>
      <c r="BK30" s="23" t="str">
        <f>IF(A30&lt;=①基本情報と建物情報の入力!$G$20, IF(①基本情報と建物情報の入力!H52&gt;=1,IF(①基本情報と建物情報の入力!H52=1, E30*C30-K30, 0), "-"), "-")</f>
        <v>-</v>
      </c>
      <c r="BL30" s="16" t="str">
        <f>IF(A30&lt;=①基本情報と建物情報の入力!$G$20, IF(①基本情報と建物情報の入力!H52&gt;=2,E30*C30-M30, "-"), "-")</f>
        <v>-</v>
      </c>
      <c r="BM30" s="24" t="str">
        <f>IF(A30&lt;=①基本情報と建物情報の入力!$G$20, IF(①基本情報と建物情報の入力!H52&gt;=3,0, "-"), "-")</f>
        <v>-</v>
      </c>
      <c r="BN30" s="16" t="str">
        <f>IF(A30&lt;=①基本情報と建物情報の入力!$G$20, IF(①基本情報と建物情報の入力!H52&gt;=1, 0, "-"), "-")</f>
        <v>-</v>
      </c>
      <c r="BO30" s="16" t="str">
        <f>IF(A30&lt;=①基本情報と建物情報の入力!$G$20, IF(①基本情報と建物情報の入力!H52&gt;=2, 0, "-"), "-")</f>
        <v>-</v>
      </c>
      <c r="BP30" s="24" t="str">
        <f>IF(A30&lt;=①基本情報と建物情報の入力!$G$20, IF(①基本情報と建物情報の入力!H52&gt;=3, 0, "-"), "-")</f>
        <v>-</v>
      </c>
      <c r="BQ30" s="16" t="str">
        <f>IF(A30&lt;=①基本情報と建物情報の入力!$G$20, IF(①基本情報と建物情報の入力!H52&gt;=1, 0, "-"), "-")</f>
        <v>-</v>
      </c>
      <c r="BR30" s="16" t="str">
        <f>IF(A30&lt;=①基本情報と建物情報の入力!$G$20, IF(①基本情報と建物情報の入力!H52&gt;=2, E30*C30, "-"), "-")</f>
        <v>-</v>
      </c>
      <c r="BS30" s="24" t="str">
        <f>IF(A30&lt;=①基本情報と建物情報の入力!$G$20, IF(①基本情報と建物情報の入力!H52&gt;=3, E30*C30, "-"), "-")</f>
        <v>-</v>
      </c>
      <c r="BT30" s="16" t="str">
        <f>IF(A30&lt;=①基本情報と建物情報の入力!$G$20, IF(①基本情報と建物情報の入力!H52&gt;=1, 0, "-"), "-")</f>
        <v>-</v>
      </c>
      <c r="BU30" s="16" t="str">
        <f>IF(A30&lt;=①基本情報と建物情報の入力!$G$20, IF(①基本情報と建物情報の入力!H52&gt;=2, 0, "-"), "-")</f>
        <v>-</v>
      </c>
      <c r="BV30" s="24" t="str">
        <f>IF(A30&lt;=①基本情報と建物情報の入力!$G$20, IF(①基本情報と建物情報の入力!H52&gt;=3, 0, "-"), "-")</f>
        <v>-</v>
      </c>
      <c r="BW30" s="23" t="str">
        <f>IF(A30&lt;=①基本情報と建物情報の入力!$G$20, IF(①基本情報と建物情報の入力!H52&gt;=1, IF(①基本情報と建物情報の入力!H52=1, 0, E30*C30), "-"), "-")</f>
        <v>-</v>
      </c>
      <c r="BX30" s="16" t="str">
        <f>IF(A30&lt;=①基本情報と建物情報の入力!$G$20, IF(①基本情報と建物情報の入力!H52&gt;=2, 0, "-"), "-")</f>
        <v>-</v>
      </c>
      <c r="BY30" s="24" t="str">
        <f>IF(A30&lt;=①基本情報と建物情報の入力!$G$20, IF(①基本情報と建物情報の入力!H52&gt;=3, E30*C30, "-"), "-")</f>
        <v>-</v>
      </c>
      <c r="BZ30" s="16" t="str">
        <f>IF(A30&lt;=①基本情報と建物情報の入力!$G$20, IF(①基本情報と建物情報の入力!H52&gt;=1,  H30/①基本情報と建物情報の入力!H52, "-"), "-")</f>
        <v>-</v>
      </c>
      <c r="CA30" s="16" t="str">
        <f>IF(A30&lt;=①基本情報と建物情報の入力!$G$20, IF(①基本情報と建物情報の入力!H52&gt;=2,  H30/①基本情報と建物情報の入力!H52, "-"), "-")</f>
        <v>-</v>
      </c>
      <c r="CB30" s="16" t="str">
        <f>IF(A30&lt;=①基本情報と建物情報の入力!$G$20, IF(①基本情報と建物情報の入力!H52&gt;=3,  H30/①基本情報と建物情報の入力!H52, "-"), "-")</f>
        <v>-</v>
      </c>
      <c r="CC30" s="23" t="str">
        <f>IF(A30&lt;=①基本情報と建物情報の入力!$G$20, IF(①基本情報と建物情報の入力!H52&gt;=1, I30/①基本情報と建物情報の入力!H52, "-"), "-")</f>
        <v>-</v>
      </c>
      <c r="CD30" s="16" t="str">
        <f>IF(A30&lt;=①基本情報と建物情報の入力!$G$20, IF(①基本情報と建物情報の入力!H52&gt;=2, I30/①基本情報と建物情報の入力!H52, "-"), "-")</f>
        <v>-</v>
      </c>
      <c r="CE30" s="24" t="str">
        <f>IF(A30&lt;=①基本情報と建物情報の入力!$G$20, IF(①基本情報と建物情報の入力!H52&gt;=3, I30/①基本情報と建物情報の入力!H52, "-"), "-")</f>
        <v>-</v>
      </c>
      <c r="CF30" s="16" t="str">
        <f>IF(A30&lt;=①基本情報と建物情報の入力!$G$20, IF(①基本情報と建物情報の入力!H52&gt;=1, IF(A30=①基本情報と建物情報の入力!$G$20, 0,(①基本情報と建物情報の入力!C52-F30)/①基本情報と建物情報の入力!H52), "-"), "-")</f>
        <v>-</v>
      </c>
      <c r="CG30" s="16" t="str">
        <f>IF(A30&lt;=①基本情報と建物情報の入力!$G$20, IF(①基本情報と建物情報の入力!H52&gt;=2, IF(A30=①基本情報と建物情報の入力!$G$20, 0,(①基本情報と建物情報の入力!C52-F30)/①基本情報と建物情報の入力!H52), "-"), "-")</f>
        <v>-</v>
      </c>
      <c r="CH30" s="16" t="str">
        <f>IF(A30&lt;=①基本情報と建物情報の入力!$G$20, IF(①基本情報と建物情報の入力!H52&gt;=3, IF(A30=①基本情報と建物情報の入力!$G$20, 0,(①基本情報と建物情報の入力!C52-F30)/①基本情報と建物情報の入力!H52), "-"), "-")</f>
        <v>-</v>
      </c>
      <c r="CI30" s="69"/>
      <c r="CJ30" s="23" t="str">
        <f>IF(A30&lt;=①基本情報と建物情報の入力!$G$20, IF(①基本情報と建物情報の入力!H52&gt;=1, IF(F30=0, 0, D30/①基本情報と建物情報の入力!H52), "-"), "-")</f>
        <v>-</v>
      </c>
      <c r="CK30" s="16" t="str">
        <f>IF(A30&lt;=①基本情報と建物情報の入力!$G$20, IF(①基本情報と建物情報の入力!H52&gt;=2, IF(F30=0, 0, D30/①基本情報と建物情報の入力!H52), "-"), "-")</f>
        <v>-</v>
      </c>
      <c r="CL30" s="24" t="str">
        <f>IF(A30&lt;=①基本情報と建物情報の入力!$G$20, IF(①基本情報と建物情報の入力!H52&gt;=3, IF(F30=0, 0, D30/①基本情報と建物情報の入力!H52), "-"), "-")</f>
        <v>-</v>
      </c>
      <c r="CM30" s="23" t="str">
        <f>IF(A30&lt;=①基本情報と建物情報の入力!$G$20, IF(①基本情報と建物情報の入力!H52&gt;=1, F30/D30, "-"), "-")</f>
        <v>-</v>
      </c>
      <c r="CN30" s="16" t="str">
        <f>IF(A30&lt;=①基本情報と建物情報の入力!$G$20, IF(①基本情報と建物情報の入力!H52&gt;=2, 0, "-"), "-")</f>
        <v>-</v>
      </c>
      <c r="CO30" s="24" t="str">
        <f>IF(A30&lt;=①基本情報と建物情報の入力!$G$20, IF(①基本情報と建物情報の入力!H52&gt;=3, 0, "-"), "-")</f>
        <v>-</v>
      </c>
      <c r="CP30" s="23" t="str">
        <f>IF(A30&lt;=①基本情報と建物情報の入力!$G$20, IF(①基本情報と建物情報の入力!H52&gt;=1, IF(A30=①基本情報と建物情報の入力!$G$20, D30/①基本情報と建物情報の入力!H52, 0), "-"), "-")</f>
        <v>-</v>
      </c>
      <c r="CQ30" s="16" t="str">
        <f>IF(A30&lt;=①基本情報と建物情報の入力!$G$20, IF(①基本情報と建物情報の入力!H52&gt;=2, IF(A30=①基本情報と建物情報の入力!$G$20, D30/①基本情報と建物情報の入力!H52, 0), "-"), "-")</f>
        <v>-</v>
      </c>
      <c r="CR30" s="24" t="str">
        <f>IF(A30&lt;=①基本情報と建物情報の入力!$G$20, IF(①基本情報と建物情報の入力!H52&gt;=3, IF(A30=①基本情報と建物情報の入力!$G$20, D30/①基本情報と建物情報の入力!H52, 0), "-"), "-")</f>
        <v>-</v>
      </c>
      <c r="CS30" s="23" t="str">
        <f>IF(A30&lt;=①基本情報と建物情報の入力!$G$20, IF(①基本情報と建物情報の入力!H52&gt;=1, IF(①基本情報と建物情報の入力!H52=1, F30/D30, 0), "-"), "-")</f>
        <v>-</v>
      </c>
      <c r="CT30" s="16" t="str">
        <f>IF(A30&lt;=①基本情報と建物情報の入力!$G$20, IF(①基本情報と建物情報の入力!H52&gt;=2, F30/D30, "-"), "-")</f>
        <v>-</v>
      </c>
      <c r="CU30" s="24" t="str">
        <f>IF(A30&lt;=①基本情報と建物情報の入力!$G$20, IF(①基本情報と建物情報の入力!H52&gt;=3, 0, "-"), "-")</f>
        <v>-</v>
      </c>
      <c r="CV30" s="16" t="str">
        <f>IF(A30&lt;=①基本情報と建物情報の入力!$G$20, IF(①基本情報と建物情報の入力!H52&gt;=1, IF(OR(F30=0,A30=①基本情報と建物情報の入力!$G$20), 0, D30/①基本情報と建物情報の入力!H52), "-"), "-")</f>
        <v>-</v>
      </c>
      <c r="CW30" s="16" t="str">
        <f>IF(A30&lt;=①基本情報と建物情報の入力!$G$20, IF(①基本情報と建物情報の入力!H52&gt;=2, IF(OR(F30=0,A30=①基本情報と建物情報の入力!$G$20), 0, D30/①基本情報と建物情報の入力!H52), "-"), "-")</f>
        <v>-</v>
      </c>
      <c r="CX30" s="16" t="str">
        <f>IF(A30&lt;=①基本情報と建物情報の入力!$G$20, IF(①基本情報と建物情報の入力!H52&gt;=3, IF(OR(F30=0,A30=①基本情報と建物情報の入力!$G$20), 0, D30/①基本情報と建物情報の入力!H52), "-"), "-")</f>
        <v>-</v>
      </c>
      <c r="CY30" s="23" t="str">
        <f>IF(A30&lt;=①基本情報と建物情報の入力!$G$20, IF(①基本情報と建物情報の入力!H52&gt;=1, IF(OR(F29=0,A30=1), 0, D30/①基本情報と建物情報の入力!H52), "-"), "-")</f>
        <v>-</v>
      </c>
      <c r="CZ30" s="16" t="str">
        <f>IF(A30&lt;=①基本情報と建物情報の入力!$G$20, IF(①基本情報と建物情報の入力!H52&gt;=2, IF(OR(F29=0,A30=1), 0, D30/①基本情報と建物情報の入力!H52), "-"), "-")</f>
        <v>-</v>
      </c>
      <c r="DA30" s="24" t="str">
        <f>IF(A30&lt;=①基本情報と建物情報の入力!$G$20, IF(①基本情報と建物情報の入力!H52&gt;=3, IF(OR(F29=0,A30=1), 0, D30/①基本情報と建物情報の入力!H52), "-"), "-")</f>
        <v>-</v>
      </c>
      <c r="DB30" s="23" t="str">
        <f>IF(A30&lt;=①基本情報と建物情報の入力!$G$20, IF(①基本情報と建物情報の入力!H52&gt;=1, 0, "-"), "-")</f>
        <v>-</v>
      </c>
      <c r="DC30" s="16" t="str">
        <f>IF(A30&lt;=①基本情報と建物情報の入力!$G$20, IF(①基本情報と建物情報の入力!H52&gt;=2, IF(①基本情報と建物情報の入力!H52=1, 0, F30/D30), "-"), "-")</f>
        <v>-</v>
      </c>
      <c r="DD30" s="24" t="str">
        <f>IF(A30&lt;=①基本情報と建物情報の入力!$G$20, IF(①基本情報と建物情報の入力!H52&gt;=3, IF(①基本情報と建物情報の入力!H52=1, 0, F30/D30), "-"), "-")</f>
        <v>-</v>
      </c>
      <c r="DE30" s="16" t="str">
        <f>IF(A30&lt;=①基本情報と建物情報の入力!$G$20, IF(①基本情報と建物情報の入力!H52&gt;=1, IF(①基本情報と建物情報の入力!H52=1, 0, F30/D30), "-"), "-")</f>
        <v>-</v>
      </c>
      <c r="DF30" s="16" t="str">
        <f>IF(A30&lt;=①基本情報と建物情報の入力!$G$20, IF(①基本情報と建物情報の入力!H52&gt;=2, 0, "-"), "-")</f>
        <v>-</v>
      </c>
      <c r="DG30" s="16" t="str">
        <f>IF(A30&lt;=①基本情報と建物情報の入力!$G$20, IF(①基本情報と建物情報の入力!H52&gt;=3, IF(①基本情報と建物情報の入力!H52=1, 0, F30/D30), "-"), "-")</f>
        <v>-</v>
      </c>
      <c r="DH30" s="23" t="str">
        <f>IF(A30&lt;=①基本情報と建物情報の入力!$G$20, IF(①基本情報と建物情報の入力!H52&gt;=1, (F30/D30)*(D30/①基本情報と建物情報の入力!H52/20), "-"), "-")</f>
        <v>-</v>
      </c>
      <c r="DI30" s="16" t="str">
        <f>IF(A30&lt;=①基本情報と建物情報の入力!$G$20, IF(①基本情報と建物情報の入力!H52&gt;=2, (F30/D30)*(D30/①基本情報と建物情報の入力!H52/20), "-"), "-")</f>
        <v>-</v>
      </c>
      <c r="DJ30" s="24" t="str">
        <f>IF(A30&lt;=①基本情報と建物情報の入力!$G$20, IF(①基本情報と建物情報の入力!H52&gt;=3, (F30/D30)*(D30/①基本情報と建物情報の入力!H52/20), "-"), "-")</f>
        <v>-</v>
      </c>
      <c r="DK30" s="23" t="str">
        <f>IF(A30&lt;=①基本情報と建物情報の入力!$G$20, IF(①基本情報と建物情報の入力!H52&gt;=1, (D30/①基本情報と建物情報の入力!H52)*(F30/D30/20), "-"), "-")</f>
        <v>-</v>
      </c>
      <c r="DL30" s="16" t="str">
        <f>IF(A30&lt;=①基本情報と建物情報の入力!$G$20, IF(①基本情報と建物情報の入力!H52&gt;=2, (D30/①基本情報と建物情報の入力!H52)*(F30/D30/20), "-"), "-")</f>
        <v>-</v>
      </c>
      <c r="DM30" s="24" t="str">
        <f>IF(A30&lt;=①基本情報と建物情報の入力!$G$20, IF(①基本情報と建物情報の入力!H52&gt;=3, (D30/①基本情報と建物情報の入力!H52)*(F30/D30/20), "-"), "-")</f>
        <v>-</v>
      </c>
      <c r="DN30" s="23" t="str">
        <f>IF(A30&lt;=①基本情報と建物情報の入力!$G$20, IF(①基本情報と建物情報の入力!H52&gt;=1,  C30, "-"), "-")</f>
        <v>-</v>
      </c>
      <c r="DO30" s="16" t="str">
        <f>IF(A30&lt;=①基本情報と建物情報の入力!$G$20, IF(①基本情報と建物情報の入力!H52&gt;=2, 0, "-"), "-")</f>
        <v>-</v>
      </c>
      <c r="DP30" s="24" t="str">
        <f>IF(A30&lt;=①基本情報と建物情報の入力!$G$20, IF(①基本情報と建物情報の入力!H52&gt;=3, 0, "-"), "-")</f>
        <v>-</v>
      </c>
      <c r="DQ30" s="23" t="str">
        <f>IF(A30&lt;=①基本情報と建物情報の入力!$G$20, IF(①基本情報と建物情報の入力!H52&gt;=1,  C30, "-"), "-")</f>
        <v>-</v>
      </c>
      <c r="DR30" s="16" t="str">
        <f>IF(A30&lt;=①基本情報と建物情報の入力!$G$20, IF(①基本情報と建物情報の入力!H52&gt;=2, 0, "-"), "-")</f>
        <v>-</v>
      </c>
      <c r="DS30" s="24" t="str">
        <f>IF(A30&lt;=①基本情報と建物情報の入力!$G$20, IF(①基本情報と建物情報の入力!H52&gt;=3, 0, "-"), "-")</f>
        <v>-</v>
      </c>
      <c r="DT30" s="23" t="str">
        <f>IF(A30&lt;=①基本情報と建物情報の入力!$G$20, IF(①基本情報と建物情報の入力!H52&gt;=1, IF(①基本情報と建物情報の入力!H52=1, C30, 0), "-"), "-")</f>
        <v>-</v>
      </c>
      <c r="DU30" s="16" t="str">
        <f>IF(A30&lt;=①基本情報と建物情報の入力!$G$20, IF(①基本情報と建物情報の入力!H52&gt;=2, C30, "-"), "-")</f>
        <v>-</v>
      </c>
      <c r="DV30" s="24" t="str">
        <f>IF(A30&lt;=①基本情報と建物情報の入力!$G$20, IF(①基本情報と建物情報の入力!H52&gt;=3, 0, "-"), "-")</f>
        <v>-</v>
      </c>
      <c r="DW30" s="23" t="str">
        <f>IF(A30&lt;=①基本情報と建物情報の入力!$G$20, IF(①基本情報と建物情報の入力!H52&gt;=1, IF(①基本情報と建物情報の入力!H52=1, C30, 0), "-"), "-")</f>
        <v>-</v>
      </c>
      <c r="DX30" s="16" t="str">
        <f>IF(A30&lt;=①基本情報と建物情報の入力!$G$20, IF(①基本情報と建物情報の入力!H52&gt;=2, C30, "-"), "-")</f>
        <v>-</v>
      </c>
      <c r="DY30" s="24" t="str">
        <f>IF(A30&lt;=①基本情報と建物情報の入力!$G$20, IF(①基本情報と建物情報の入力!H52&gt;=3, 0, "-"), "-")</f>
        <v>-</v>
      </c>
      <c r="DZ30" s="23" t="str">
        <f>IF(A30&lt;=①基本情報と建物情報の入力!$G$20, IF(①基本情報と建物情報の入力!H52&gt;=1, 0, "-"), "-")</f>
        <v>-</v>
      </c>
      <c r="EA30" s="16" t="str">
        <f>IF(A30&lt;=①基本情報と建物情報の入力!$G$20, IF(①基本情報と建物情報の入力!H52&gt;=2, IF(①基本情報と建物情報の入力!H52=1, 0, C30), "-"), "-")</f>
        <v>-</v>
      </c>
      <c r="EB30" s="24" t="str">
        <f>IF(A30&lt;=①基本情報と建物情報の入力!$G$20, IF(①基本情報と建物情報の入力!H52&gt;=3, IF(①基本情報と建物情報の入力!H52=1, 0, C30), "-"), "-")</f>
        <v>-</v>
      </c>
      <c r="EC30" s="23" t="str">
        <f>IF(A30&lt;=①基本情報と建物情報の入力!$G$20, IF(①基本情報と建物情報の入力!H52&gt;=1, IF(①基本情報と建物情報の入力!H52=1, 0, C30), "-"), "-")</f>
        <v>-</v>
      </c>
      <c r="ED30" s="16" t="str">
        <f>IF(A30&lt;=①基本情報と建物情報の入力!$G$20, IF(①基本情報と建物情報の入力!H52&gt;=2, 0, "-"), "-")</f>
        <v>-</v>
      </c>
      <c r="EE30" s="24" t="str">
        <f>IF(A30&lt;=①基本情報と建物情報の入力!$G$20, IF(①基本情報と建物情報の入力!H52&gt;=3, IF(①基本情報と建物情報の入力!H52=1, 0, C30), "-"), "-")</f>
        <v>-</v>
      </c>
      <c r="EF30" s="23" t="str">
        <f>IF(A30&lt;=①基本情報と建物情報の入力!$G$20, IF(①基本情報と建物情報の入力!H52&gt;=1, 0, "-"), "-")</f>
        <v>-</v>
      </c>
      <c r="EG30" s="16" t="str">
        <f>IF(A30&lt;=①基本情報と建物情報の入力!$G$20, IF(①基本情報と建物情報の入力!H52&gt;=2, IF(①基本情報と建物情報の入力!H52=1, 0, C30), "-"), "-")</f>
        <v>-</v>
      </c>
      <c r="EH30" s="24" t="str">
        <f>IF(A30&lt;=①基本情報と建物情報の入力!$G$20, IF(①基本情報と建物情報の入力!H52&gt;=3, IF(①基本情報と建物情報の入力!H52=1, 0, C30), "-"), "-")</f>
        <v>-</v>
      </c>
      <c r="EI30" s="16" t="str">
        <f>IF(A30&lt;=①基本情報と建物情報の入力!$G$20, IF(①基本情報と建物情報の入力!H52&gt;=1, IF(①基本情報と建物情報の入力!H52=1, 0, C30), "-"), "-")</f>
        <v>-</v>
      </c>
      <c r="EJ30" s="16" t="str">
        <f>IF(A30&lt;=①基本情報と建物情報の入力!$G$20, IF(①基本情報と建物情報の入力!H52&gt;=2, 0, "-"), "-")</f>
        <v>-</v>
      </c>
      <c r="EK30" s="16" t="str">
        <f>IF(A30&lt;=①基本情報と建物情報の入力!$G$20, IF(①基本情報と建物情報の入力!H52&gt;=3, IF(①基本情報と建物情報の入力!H52=1, 0, C30), "-"), "-")</f>
        <v>-</v>
      </c>
      <c r="EL30" s="23" t="str">
        <f>IF(A30&lt;=①基本情報と建物情報の入力!$G$20, IF(①基本情報と建物情報の入力!H52&gt;=1, C30*D30/①基本情報と建物情報の入力!H52/20, "-"), "-")</f>
        <v>-</v>
      </c>
      <c r="EM30" s="16" t="str">
        <f>IF(A30&lt;=①基本情報と建物情報の入力!$G$20, IF(①基本情報と建物情報の入力!H52&gt;=2, C30*D30/①基本情報と建物情報の入力!H52/20, "-"), "-")</f>
        <v>-</v>
      </c>
      <c r="EN30" s="24" t="str">
        <f>IF(A30&lt;=①基本情報と建物情報の入力!$G$20, IF(①基本情報と建物情報の入力!H52&gt;=3, C30*D30/①基本情報と建物情報の入力!H52/20, "-"), "-")</f>
        <v>-</v>
      </c>
      <c r="EO30" s="23" t="str">
        <f>IF(A30&lt;=①基本情報と建物情報の入力!$G$20, IF(①基本情報と建物情報の入力!H52&gt;=1, C30*E30/20, "-"), "-")</f>
        <v>-</v>
      </c>
      <c r="EP30" s="16" t="str">
        <f>IF(A30&lt;=①基本情報と建物情報の入力!$G$20, IF(①基本情報と建物情報の入力!H52&gt;=2, 0, "-"), "-")</f>
        <v>-</v>
      </c>
      <c r="EQ30" s="24" t="str">
        <f>IF(A30&lt;=①基本情報と建物情報の入力!$G$20, IF(①基本情報と建物情報の入力!H52&gt;=3, 0, "-"), "-")</f>
        <v>-</v>
      </c>
      <c r="ER30" s="23" t="str">
        <f>IF(A30&lt;=①基本情報と建物情報の入力!$G$20, IF(①基本情報と建物情報の入力!H52&gt;=1, C30*D30/①基本情報と建物情報の入力!H52/20, "-"), "-")</f>
        <v>-</v>
      </c>
      <c r="ES30" s="16" t="str">
        <f>IF(A30&lt;=①基本情報と建物情報の入力!$G$20, IF(①基本情報と建物情報の入力!H52&gt;=2, C30*D30/①基本情報と建物情報の入力!H52/20, "-"), "-")</f>
        <v>-</v>
      </c>
      <c r="ET30" s="24" t="str">
        <f>IF(A30&lt;=①基本情報と建物情報の入力!$G$20, IF(①基本情報と建物情報の入力!H52&gt;=3, C30*D30/①基本情報と建物情報の入力!H52/20, "-"), "-")</f>
        <v>-</v>
      </c>
      <c r="EU30" s="23" t="str">
        <f>IF(A30&lt;=①基本情報と建物情報の入力!$G$20, IF(①基本情報と建物情報の入力!H52&gt;=1, IF(①基本情報と建物情報の入力!H52=1, C30*E30/20, 0), "-"), "-")</f>
        <v>-</v>
      </c>
      <c r="EV30" s="16" t="str">
        <f>IF(A30&lt;=①基本情報と建物情報の入力!$G$20, IF(①基本情報と建物情報の入力!H52&gt;=2, C30*E30/20, "-"), "-")</f>
        <v>-</v>
      </c>
      <c r="EW30" s="24" t="str">
        <f>IF(A30&lt;=①基本情報と建物情報の入力!$G$20, IF(①基本情報と建物情報の入力!H52&gt;=3, 0, "-"), "-")</f>
        <v>-</v>
      </c>
      <c r="EX30" s="23" t="str">
        <f>IF(A30&lt;=①基本情報と建物情報の入力!$G$20, IF(①基本情報と建物情報の入力!H52&gt;=1, IF(A30=①基本情報と建物情報の入力!$G$20, 0, IF(AND(W30=0, G31=0), D30/①基本情報と建物情報の入力!H52, 0)), "-"), "-")</f>
        <v>-</v>
      </c>
      <c r="EY30" s="16" t="str">
        <f>IF(A30&lt;=①基本情報と建物情報の入力!$G$20, IF(①基本情報と建物情報の入力!H52&gt;=2, IF(A30=①基本情報と建物情報の入力!$G$20, 0, IF(AND(X30=0, G31=0), D30/①基本情報と建物情報の入力!H52, 0)), "-"), "-")</f>
        <v>-</v>
      </c>
      <c r="EZ30" s="24" t="str">
        <f>IF(A30&lt;=①基本情報と建物情報の入力!$G$20, IF(①基本情報と建物情報の入力!H52&gt;=3, IF(A30=①基本情報と建物情報の入力!$G$20, 0, IF(AND(Y30=0, G31=0), D30/①基本情報と建物情報の入力!H52, 0)), "-"), "-")</f>
        <v>-</v>
      </c>
      <c r="FA30" s="23" t="str">
        <f>IF(A30&lt;=①基本情報と建物情報の入力!$G$20, IF(①基本情報と建物情報の入力!H52&gt;=1, IF(A30=1, 0, IF(AND(F29=0, Z30=0), D30/①基本情報と建物情報の入力!H52, 0)), "-"), "-")</f>
        <v>-</v>
      </c>
      <c r="FB30" s="16" t="str">
        <f>IF(A30&lt;=①基本情報と建物情報の入力!$G$20, IF(①基本情報と建物情報の入力!H52&gt;=2, IF(A30=1, 0, IF(AND(F29=0, AA30=0), D30/①基本情報と建物情報の入力!H52, 0)), "-"), "-")</f>
        <v>-</v>
      </c>
      <c r="FC30" s="24" t="str">
        <f>IF(A30&lt;=①基本情報と建物情報の入力!$G$20, IF(①基本情報と建物情報の入力!H52&gt;=3, IF(A30=1, 0, IF(AND(F29=0, AB30=0), D30/①基本情報と建物情報の入力!H52, 0)), "-"), "-")</f>
        <v>-</v>
      </c>
      <c r="FD30" s="23" t="str">
        <f>IF(A30&lt;=①基本情報と建物情報の入力!$G$20, IF(①基本情報と建物情報の入力!H52&gt;=1, IF(A30=①基本情報と建物情報の入力!$G$20, 0, E30-F30/D30), "-"), "-")</f>
        <v>-</v>
      </c>
      <c r="FE30" s="16" t="str">
        <f>IF(A30&lt;=①基本情報と建物情報の入力!$G$20, IF(①基本情報と建物情報の入力!H52&gt;=2, 0, "-"), "-")</f>
        <v>-</v>
      </c>
      <c r="FF30" s="24" t="str">
        <f>IF(A30&lt;=①基本情報と建物情報の入力!$G$20, IF(①基本情報と建物情報の入力!H52&gt;=3, 0, "-"), "-")</f>
        <v>-</v>
      </c>
      <c r="FG30" s="23" t="str">
        <f>IF(A30&lt;=①基本情報と建物情報の入力!$G$20, IF(①基本情報と建物情報の入力!H52&gt;=1, IF(A30=1, 0, E30-G30/D30), "-"), "-")</f>
        <v>-</v>
      </c>
      <c r="FH30" s="16" t="str">
        <f>IF(A30&lt;=①基本情報と建物情報の入力!$G$20, IF(①基本情報と建物情報の入力!H52&gt;=2, 0, "-"), "-")</f>
        <v>-</v>
      </c>
      <c r="FI30" s="24" t="str">
        <f>IF(A30&lt;=①基本情報と建物情報の入力!$G$20, IF(①基本情報と建物情報の入力!H52&gt;=3, 0, "-"), "-")</f>
        <v>-</v>
      </c>
      <c r="FJ30" s="23" t="str">
        <f>IF(A30&lt;=①基本情報と建物情報の入力!$G$20, IF(①基本情報と建物情報の入力!H52&gt;=1, IF(A30=①基本情報と建物情報の入力!$G$20, 0, D30/①基本情報と建物情報の入力!H52), "-"), "-")</f>
        <v>-</v>
      </c>
      <c r="FK30" s="16" t="str">
        <f>IF(A30&lt;=①基本情報と建物情報の入力!$G$20, IF(①基本情報と建物情報の入力!H52&gt;=2, IF(A30=①基本情報と建物情報の入力!$G$20, 0, D30/①基本情報と建物情報の入力!H52), "-"), "-")</f>
        <v>-</v>
      </c>
      <c r="FL30" s="24" t="str">
        <f>IF(A30&lt;=①基本情報と建物情報の入力!$G$20, IF(①基本情報と建物情報の入力!H52&gt;=3, IF(A30=①基本情報と建物情報の入力!$G$20, 0, D30/①基本情報と建物情報の入力!H52), "-"), "-")</f>
        <v>-</v>
      </c>
      <c r="FM30" s="23" t="str">
        <f>IF(A30&lt;=①基本情報と建物情報の入力!$G$20, IF(①基本情報と建物情報の入力!H52&gt;=1, IF(A30=1, 0, D30/①基本情報と建物情報の入力!H52), "-"), "-")</f>
        <v>-</v>
      </c>
      <c r="FN30" s="16" t="str">
        <f>IF(A30&lt;=①基本情報と建物情報の入力!$G$20, IF(①基本情報と建物情報の入力!H52&gt;=2, IF(A30=1, 0, D30/①基本情報と建物情報の入力!H52), "-"), "-")</f>
        <v>-</v>
      </c>
      <c r="FO30" s="24" t="str">
        <f>IF(A30&lt;=①基本情報と建物情報の入力!$G$20, IF(①基本情報と建物情報の入力!H52&gt;=3, IF(A30=1, 0, D30/①基本情報と建物情報の入力!H52), "-"), "-")</f>
        <v>-</v>
      </c>
      <c r="FP30" s="23" t="str">
        <f>IF(A30&lt;=①基本情報と建物情報の入力!$G$20, IF(①基本情報と建物情報の入力!H52&gt;=1, IF(A30=①基本情報と建物情報の入力!$G$20, 0, IF(①基本情報と建物情報の入力!H52=1, E30-F30/D30, 0)), "-"), "-")</f>
        <v>-</v>
      </c>
      <c r="FQ30" s="16" t="str">
        <f>IF(A30&lt;=①基本情報と建物情報の入力!$G$20, IF(①基本情報と建物情報の入力!H52&gt;=2, IF(A30=①基本情報と建物情報の入力!$G$20, 0, E30-F30/D30), "-"), "-")</f>
        <v>-</v>
      </c>
      <c r="FR30" s="24" t="str">
        <f>IF(A30&lt;=①基本情報と建物情報の入力!$G$20, IF(①基本情報と建物情報の入力!H52&gt;=3, 0, "-"), "-")</f>
        <v>-</v>
      </c>
      <c r="FS30" s="23" t="str">
        <f>IF(A30&lt;=①基本情報と建物情報の入力!$G$20, IF(①基本情報と建物情報の入力!H52&gt;=1, IF(A30=1, 0, IF(①基本情報と建物情報の入力!H52=1, E30-G30/D30, 0)), "-"), "-")</f>
        <v>-</v>
      </c>
      <c r="FT30" s="16" t="str">
        <f>IF(A30&lt;=①基本情報と建物情報の入力!$G$20, IF(①基本情報と建物情報の入力!H52&gt;=2, IF(A30=1, 0, E30-G30/D30), "-"), "-")</f>
        <v>-</v>
      </c>
      <c r="FU30" s="24" t="str">
        <f>IF(A30&lt;=①基本情報と建物情報の入力!$G$20, IF(①基本情報と建物情報の入力!H52&gt;=3, 0, "-"), "-")</f>
        <v>-</v>
      </c>
      <c r="FV30" s="23" t="str">
        <f>IF(A30&lt;=①基本情報と建物情報の入力!$G$20, IF(①基本情報と建物情報の入力!H52&gt;=1, IF(A30=1, D30/①基本情報と建物情報の入力!H52, 0), "-"), "-")</f>
        <v>-</v>
      </c>
      <c r="FW30" s="16" t="str">
        <f>IF(A30&lt;=①基本情報と建物情報の入力!$G$20, IF(①基本情報と建物情報の入力!H52&gt;=2, IF(A30=1, D30/①基本情報と建物情報の入力!H52, 0), "-"), "-")</f>
        <v>-</v>
      </c>
      <c r="FX30" s="24" t="str">
        <f>IF(A30&lt;=①基本情報と建物情報の入力!$G$20, IF(①基本情報と建物情報の入力!H52&gt;=3, IF(A30=1, D30/①基本情報と建物情報の入力!H52, 0), "-"), "-")</f>
        <v>-</v>
      </c>
      <c r="FY30" s="23" t="str">
        <f>IF(A30&lt;=①基本情報と建物情報の入力!$G$20, IF(①基本情報と建物情報の入力!H52&gt;=1, IF(A30=1, E30, 0), "-"), "-")</f>
        <v>-</v>
      </c>
      <c r="FZ30" s="16" t="str">
        <f>IF(A30&lt;=①基本情報と建物情報の入力!$G$20, IF(①基本情報と建物情報の入力!H52&gt;=2, 0, "-"), "-")</f>
        <v>-</v>
      </c>
      <c r="GA30" s="24" t="str">
        <f>IF(A30&lt;=①基本情報と建物情報の入力!$G$20, IF(①基本情報と建物情報の入力!H52&gt;=3, 0, "-"), "-")</f>
        <v>-</v>
      </c>
      <c r="GB30" s="23" t="str">
        <f>IF(A30&lt;=①基本情報と建物情報の入力!$G$20, IF(①基本情報と建物情報の入力!H52&gt;=1, IF(A30=1, D30/①基本情報と建物情報の入力!H52, 0), "-"), "-")</f>
        <v>-</v>
      </c>
      <c r="GC30" s="16" t="str">
        <f>IF(A30&lt;=①基本情報と建物情報の入力!$G$20, IF(①基本情報と建物情報の入力!H52&gt;=2, IF(A30=1, D30/①基本情報と建物情報の入力!H52, 0), "-"), "-")</f>
        <v>-</v>
      </c>
      <c r="GD30" s="24" t="str">
        <f>IF(A30&lt;=①基本情報と建物情報の入力!$G$20, IF(①基本情報と建物情報の入力!H52&gt;=3, IF(A30=1, D30/①基本情報と建物情報の入力!H52, 0), "-"), "-")</f>
        <v>-</v>
      </c>
      <c r="GE30" s="23" t="str">
        <f>IF(A30&lt;=①基本情報と建物情報の入力!$G$20, IF(①基本情報と建物情報の入力!H52&gt;=1, IF(A30=1, IF(①基本情報と建物情報の入力!H52=1, E30, 0), 0), "-"), "-")</f>
        <v>-</v>
      </c>
      <c r="GF30" s="16" t="str">
        <f>IF(A30&lt;=①基本情報と建物情報の入力!$G$20, IF(①基本情報と建物情報の入力!H52&gt;=2, IF(A30=1, E30, 0), "-"), "-")</f>
        <v>-</v>
      </c>
      <c r="GG30" s="24" t="str">
        <f>IF(A30&lt;=①基本情報と建物情報の入力!$G$20, IF(①基本情報と建物情報の入力!H52&gt;=3, 0, "-"), "-")</f>
        <v>-</v>
      </c>
      <c r="GH30" s="23" t="str">
        <f>IF(A30&lt;=①基本情報と建物情報の入力!$G$20, IF(①基本情報と建物情報の入力!H52&gt;=1, IF(G30=0, 0, D30/①基本情報と建物情報の入力!H52), "-"), "-")</f>
        <v>-</v>
      </c>
      <c r="GI30" s="16" t="str">
        <f>IF(A30&lt;=①基本情報と建物情報の入力!$G$20, IF(①基本情報と建物情報の入力!H52&gt;=2, IF(G30=0, 0, D30/①基本情報と建物情報の入力!H52), "-"), "-")</f>
        <v>-</v>
      </c>
      <c r="GJ30" s="24" t="str">
        <f>IF(A30&lt;=①基本情報と建物情報の入力!$G$20, IF(①基本情報と建物情報の入力!H52&gt;=3, IF(G30=0, 0, D30/①基本情報と建物情報の入力!H52), "-"), "-")</f>
        <v>-</v>
      </c>
      <c r="GK30" s="23" t="str">
        <f>IF(A30&lt;=①基本情報と建物情報の入力!$G$20, IF(①基本情報と建物情報の入力!H52&gt;=1, G30/D30, "-"), "-")</f>
        <v>-</v>
      </c>
      <c r="GL30" s="16" t="str">
        <f>IF(A30&lt;=①基本情報と建物情報の入力!$G$20, IF(①基本情報と建物情報の入力!H52&gt;=2, 0, "-"), "-")</f>
        <v>-</v>
      </c>
      <c r="GM30" s="24" t="str">
        <f>IF(A30&lt;=①基本情報と建物情報の入力!$G$20, IF(①基本情報と建物情報の入力!H52&gt;=3, 0, "-"), "-")</f>
        <v>-</v>
      </c>
      <c r="GN30" s="16" t="str">
        <f>IF(A30&lt;=①基本情報と建物情報の入力!$G$20, IF(①基本情報と建物情報の入力!H52&gt;=1, 0, "-"), "-")</f>
        <v>-</v>
      </c>
      <c r="GO30" s="16" t="str">
        <f>IF(A30&lt;=①基本情報と建物情報の入力!$G$20, IF(①基本情報と建物情報の入力!H52&gt;=2, 0, "-"), "-")</f>
        <v>-</v>
      </c>
      <c r="GP30" s="16" t="str">
        <f>IF(A30&lt;=①基本情報と建物情報の入力!$G$20, IF(①基本情報と建物情報の入力!H52&gt;=3, 0, "-"), "-")</f>
        <v>-</v>
      </c>
      <c r="GQ30" s="23" t="str">
        <f>IF(A30&lt;=①基本情報と建物情報の入力!$G$20, IF(①基本情報と建物情報の入力!H52&gt;=1, IF(①基本情報と建物情報の入力!H52=1, G30/D30, 0), "-"), "-")</f>
        <v>-</v>
      </c>
      <c r="GR30" s="16" t="str">
        <f>IF(A30&lt;=①基本情報と建物情報の入力!$G$20, IF(①基本情報と建物情報の入力!H52&gt;=2, G30/D30, "-"), "-")</f>
        <v>-</v>
      </c>
      <c r="GS30" s="24" t="str">
        <f>IF(A30&lt;=①基本情報と建物情報の入力!$G$20, IF(①基本情報と建物情報の入力!H52&gt;=3, 0, "-"), "-")</f>
        <v>-</v>
      </c>
      <c r="GT30" s="23" t="str">
        <f>IF(A30&lt;=①基本情報と建物情報の入力!$G$20, IF(①基本情報と建物情報の入力!H52&gt;=1, IF(OR(G31=0,A30=①基本情報と建物情報の入力!$G$20), 0, D30/①基本情報と建物情報の入力!H52), "-"), "-")</f>
        <v>-</v>
      </c>
      <c r="GU30" s="16" t="str">
        <f>IF(A30&lt;=①基本情報と建物情報の入力!$G$20, IF(①基本情報と建物情報の入力!H52&gt;=2, IF(OR(G31=0,A30=①基本情報と建物情報の入力!$G$20), 0, D30/①基本情報と建物情報の入力!H52), "-"), "-")</f>
        <v>-</v>
      </c>
      <c r="GV30" s="24" t="str">
        <f>IF(A30&lt;=①基本情報と建物情報の入力!$G$20, IF(①基本情報と建物情報の入力!H52&gt;=3, IF(OR(G31=0,A30=①基本情報と建物情報の入力!$G$20), 0, D30/①基本情報と建物情報の入力!H52), "-"), "-")</f>
        <v>-</v>
      </c>
      <c r="GW30" s="23" t="str">
        <f>IF(A30&lt;=①基本情報と建物情報の入力!$G$20, IF(①基本情報と建物情報の入力!H52&gt;=1, IF(G30=0, 0, D30/①基本情報と建物情報の入力!H52), "-"), "-")</f>
        <v>-</v>
      </c>
      <c r="GX30" s="16" t="str">
        <f>IF(A30&lt;=①基本情報と建物情報の入力!$G$20, IF(①基本情報と建物情報の入力!H52&gt;=2, IF(G30=0, 0, D30/①基本情報と建物情報の入力!H52), "-"), "-")</f>
        <v>-</v>
      </c>
      <c r="GY30" s="24" t="str">
        <f>IF(A30&lt;=①基本情報と建物情報の入力!$G$20, IF(①基本情報と建物情報の入力!H52&gt;=3, IF(G30=0, 0, D30/①基本情報と建物情報の入力!H52), "-"), "-")</f>
        <v>-</v>
      </c>
      <c r="GZ30" s="23" t="str">
        <f>IF(A30&lt;=①基本情報と建物情報の入力!$G$20, IF(①基本情報と建物情報の入力!H52&gt;=1, 0, "-"), "-")</f>
        <v>-</v>
      </c>
      <c r="HA30" s="16" t="str">
        <f>IF(A30&lt;=①基本情報と建物情報の入力!$G$20, IF(①基本情報と建物情報の入力!H52&gt;=2, IF(OR(①基本情報と建物情報の入力!H52=1,A30&lt;&gt;1), 0, E30), "-"), "-")</f>
        <v>-</v>
      </c>
      <c r="HB30" s="24" t="str">
        <f>IF(A30&lt;=①基本情報と建物情報の入力!$G$20, IF(①基本情報と建物情報の入力!H52&gt;=3, IF(OR(①基本情報と建物情報の入力!H52=1,A30&lt;&gt;1), 0, E30), "-"), "-")</f>
        <v>-</v>
      </c>
      <c r="HC30" s="23" t="str">
        <f>IF(A30&lt;=①基本情報と建物情報の入力!$G$20, IF(①基本情報と建物情報の入力!H52&gt;=1, IF(OR(①基本情報と建物情報の入力!H52=1,A30&lt;&gt;1), 0, E30), "-"), "-")</f>
        <v>-</v>
      </c>
      <c r="HD30" s="16" t="str">
        <f>IF(A30&lt;=①基本情報と建物情報の入力!$G$20, IF(①基本情報と建物情報の入力!H52&gt;=2, 0, "-"), "-")</f>
        <v>-</v>
      </c>
      <c r="HE30" s="24" t="str">
        <f>IF(A30&lt;=①基本情報と建物情報の入力!$G$20, IF(①基本情報と建物情報の入力!H52&gt;=3, IF(OR(①基本情報と建物情報の入力!H52=1,A30&lt;&gt;1), 0, E30), "-"), "-")</f>
        <v>-</v>
      </c>
      <c r="HF30" s="23" t="str">
        <f>IF(A30&lt;=①基本情報と建物情報の入力!$G$20, IF(①基本情報と建物情報の入力!H52&gt;=1, IF(A30=1, E30*(D30/①基本情報と建物情報の入力!H52/20), 0), "-"), "-")</f>
        <v>-</v>
      </c>
      <c r="HG30" s="16" t="str">
        <f>IF(A30&lt;=①基本情報と建物情報の入力!$G$20, IF(①基本情報と建物情報の入力!H52&gt;=2, IF(A30=1, E30*(D30/①基本情報と建物情報の入力!H52/20), 0), "-"), "-")</f>
        <v>-</v>
      </c>
      <c r="HH30" s="24" t="str">
        <f>IF(A30&lt;=①基本情報と建物情報の入力!$G$20, IF(①基本情報と建物情報の入力!H52&gt;=3, IF(A30=1, E30*(D30/①基本情報と建物情報の入力!H52/20), 0), "-"), "-")</f>
        <v>-</v>
      </c>
      <c r="HI30" s="23" t="str">
        <f>IF(A30&lt;=①基本情報と建物情報の入力!$G$20, IF(①基本情報と建物情報の入力!H52&gt;=1, IF(A30=1, D30*(E30/①基本情報と建物情報の入力!H52/20), 0), "-"), "-")</f>
        <v>-</v>
      </c>
      <c r="HJ30" s="16" t="str">
        <f>IF(A30&lt;=①基本情報と建物情報の入力!$G$20, IF(①基本情報と建物情報の入力!H52&gt;=2, IF(A30=1, D30*(E30/①基本情報と建物情報の入力!H52/20), 0), "-"), "-")</f>
        <v>-</v>
      </c>
      <c r="HK30" s="24" t="str">
        <f>IF(A30&lt;=①基本情報と建物情報の入力!$G$20, IF(①基本情報と建物情報の入力!H52&gt;=3, IF(A30=1, D30*(E30/①基本情報と建物情報の入力!H52/20), 0), "-"), "-")</f>
        <v>-</v>
      </c>
      <c r="HL30" s="23" t="str">
        <f>IF(A30&lt;=①基本情報と建物情報の入力!$G$20, IF(①基本情報と建物情報の入力!H52&gt;=1, 0, "-"), "-")</f>
        <v>-</v>
      </c>
      <c r="HM30" s="16" t="str">
        <f>IF(A30&lt;=①基本情報と建物情報の入力!$G$20, IF(①基本情報と建物情報の入力!H52&gt;=2, IF(①基本情報と建物情報の入力!H52=1, 0, G30/D30), "-"), "-")</f>
        <v>-</v>
      </c>
      <c r="HN30" s="24" t="str">
        <f>IF(A30&lt;=①基本情報と建物情報の入力!$G$20, IF(①基本情報と建物情報の入力!H52&gt;=3, IF(①基本情報と建物情報の入力!H52=1, 0, G30/D30), "-"), "-")</f>
        <v>-</v>
      </c>
      <c r="HO30" s="23" t="str">
        <f>IF(A30&lt;=①基本情報と建物情報の入力!$G$20, IF(①基本情報と建物情報の入力!H52&gt;=1, IF(①基本情報と建物情報の入力!H52=1, 0, G30/D30), "-"), "-")</f>
        <v>-</v>
      </c>
      <c r="HP30" s="16" t="str">
        <f>IF(A30&lt;=①基本情報と建物情報の入力!$G$20, IF(①基本情報と建物情報の入力!H52&gt;=2, 0, "-"), "-")</f>
        <v>-</v>
      </c>
      <c r="HQ30" s="24" t="str">
        <f>IF(A30&lt;=①基本情報と建物情報の入力!$G$20, IF(①基本情報と建物情報の入力!H52&gt;=3, IF(①基本情報と建物情報の入力!H52=1, 0, G30/D30), "-"), "-")</f>
        <v>-</v>
      </c>
      <c r="HR30" s="23" t="str">
        <f>IF(A30&lt;=①基本情報と建物情報の入力!$G$20, IF(①基本情報と建物情報の入力!H52&gt;=1, (G30/D30)*(D30/①基本情報と建物情報の入力!H52/20), "-"), "-")</f>
        <v>-</v>
      </c>
      <c r="HS30" s="16" t="str">
        <f>IF(A30&lt;=①基本情報と建物情報の入力!$G$20, IF(①基本情報と建物情報の入力!H52&gt;=2, (G30/D30)*(D30/①基本情報と建物情報の入力!H52/20), "-"), "-")</f>
        <v>-</v>
      </c>
      <c r="HT30" s="24" t="str">
        <f>IF(A30&lt;=①基本情報と建物情報の入力!$G$20, IF(①基本情報と建物情報の入力!H52&gt;=3, (G30/D30)*(D30/①基本情報と建物情報の入力!H52/20), "-"), "-")</f>
        <v>-</v>
      </c>
      <c r="HU30" s="23" t="str">
        <f>IF(A30&lt;=①基本情報と建物情報の入力!$G$20, IF(①基本情報と建物情報の入力!H52&gt;=1, (D30/①基本情報と建物情報の入力!H52)*(G30/D30/20), "-"), "-")</f>
        <v>-</v>
      </c>
      <c r="HV30" s="16" t="str">
        <f>IF(A30&lt;=①基本情報と建物情報の入力!$G$20, IF(①基本情報と建物情報の入力!H52&gt;=2, (D30/①基本情報と建物情報の入力!H52)*(G30/D30/20), "-"), "-")</f>
        <v>-</v>
      </c>
      <c r="HW30" s="24" t="str">
        <f>IF(A30&lt;=①基本情報と建物情報の入力!$G$20, IF(①基本情報と建物情報の入力!H52&gt;=3, (D30/①基本情報と建物情報の入力!H52)*(G30/D30/20), "-"), "-")</f>
        <v>-</v>
      </c>
      <c r="HX30" s="69"/>
      <c r="HY30" s="16" t="str">
        <f>IF($A30&lt;=①基本情報と建物情報の入力!$G$20, IF(①基本情報と建物情報の入力!$H52&gt;=1, SUM(W30,CF30,Z30,BZ30,CC30,AD30,AG30,AJ30,AM30,AP30,AS30,AV30,AY30,BB30,BE30,BH30,BK30,BN30,BQ30,BT30,BW30),"-"),"-")</f>
        <v>-</v>
      </c>
      <c r="HZ30" s="16" t="str">
        <f>IF($A30&lt;=①基本情報と建物情報の入力!$G$20, IF(①基本情報と建物情報の入力!$H52&gt;=2, SUM(X30,CG30,AA30,CA30,CD30,AE30,AH30,AK30,AN30,AQ30,AT30,AW30,AZ30,BC30,BF30,BI30,BL30,BO30,BR30,BU30,BX30),"-"),"-")</f>
        <v>-</v>
      </c>
      <c r="IA30" s="16" t="str">
        <f>IF($A30&lt;=①基本情報と建物情報の入力!$G$20, IF(①基本情報と建物情報の入力!$H52&gt;=3, SUM(Y30,CH30,AB30,CB30,CE30,AF30,AI30,AL30,AO30,AR30,AU30,AX30,BA30,BD30,BG30,BJ30,BM30,BP30,BS30,BV30,BY30),"-"),"-")</f>
        <v>-</v>
      </c>
      <c r="IB30" s="69"/>
      <c r="IC30" s="16" t="str">
        <f>IF($A30&lt;=①基本情報と建物情報の入力!$G$20, ①基本情報と建物情報の入力!H$62, "-")</f>
        <v>-</v>
      </c>
      <c r="ID30" s="16" t="str">
        <f>IF(A30&lt;=①基本情報と建物情報の入力!$G$20, ①基本情報と建物情報の入力!$H$66/(2*(0.09-0.15)*①基本情報と建物情報の入力!$H$66+1),"-")</f>
        <v>-</v>
      </c>
      <c r="IE30" s="16" t="str">
        <f>IF($A30&lt;=①基本情報と建物情報の入力!$G$20, ①基本情報と建物情報の入力!H$64, "-")</f>
        <v>-</v>
      </c>
      <c r="IF30" s="16" t="str">
        <f>IF($A30&lt;=①基本情報と建物情報の入力!$G$20, ①基本情報と建物情報の入力!H$63, "-")</f>
        <v>-</v>
      </c>
      <c r="IG30" s="16" t="str">
        <f>IF($A30&lt;=①基本情報と建物情報の入力!$G$20, ①基本情報と建物情報の入力!H$66, "-")</f>
        <v>-</v>
      </c>
      <c r="IH30" s="16" t="str">
        <f>IF($A30&lt;=①基本情報と建物情報の入力!$G$20, ①基本情報と建物情報の入力!H$61, "-")</f>
        <v>-</v>
      </c>
      <c r="II30" s="16" t="str">
        <f>IF($A30&lt;=①基本情報と建物情報の入力!$G$20, ①基本情報と建物情報の入力!H$65, "-")</f>
        <v>-</v>
      </c>
      <c r="IJ30" s="16" t="str">
        <f>IF($A30&lt;=①基本情報と建物情報の入力!$G$20, ①基本情報と建物情報の入力!H$67, "-")</f>
        <v>-</v>
      </c>
      <c r="IK30" s="24" t="str">
        <f>IF($A30&lt;=①基本情報と建物情報の入力!$G$20, 4.65, "-")</f>
        <v>-</v>
      </c>
      <c r="IL30" s="69"/>
      <c r="IM30" s="23" t="str">
        <f t="array" ref="IM30">IF($A30&lt;=①基本情報と建物情報の入力!$G$20,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0" s="16" t="str">
        <f t="array" ref="IN30">IF($A30&lt;=①基本情報と建物情報の入力!$G$20,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0" s="16" t="str">
        <f t="array" ref="IO30">IF($A30&lt;=①基本情報と建物情報の入力!$G$20,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0" s="16" t="str">
        <f>IF($A30&lt;=①基本情報と建物情報の入力!$G$20,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0" s="16" t="str">
        <f t="array" ref="IQ30">IF($A30&lt;=①基本情報と建物情報の入力!$G$20,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0" s="16" t="str">
        <f t="array" ref="IR30">IF($A30&lt;=①基本情報と建物情報の入力!$G$20,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0" s="16" t="str">
        <f t="array" ref="IS30">IF($A30&lt;=①基本情報と建物情報の入力!$G$20,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0" s="16" t="str">
        <f t="array" ref="IT30">IF($A30&lt;=①基本情報と建物情報の入力!$G$20,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0" s="16" t="str">
        <f t="array" ref="IU30">IF($A30&lt;=①基本情報と建物情報の入力!$G$20,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0" s="16" t="str">
        <f t="array" ref="IV30">IF($A30&lt;=①基本情報と建物情報の入力!$G$20,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0" s="24" t="str">
        <f t="array" ref="IW30">IF($A30&lt;=①基本情報と建物情報の入力!$G$20,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0" s="69"/>
      <c r="IY30" s="23" t="str">
        <f>IF($A30&lt;=①基本情報と建物情報の入力!$G$20, 温度差係数!$A$10, "-")</f>
        <v>-</v>
      </c>
      <c r="IZ30" s="16" t="str">
        <f>IF($A30&lt;=①基本情報と建物情報の入力!$G$20,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0" s="16" t="str">
        <f>IF($A30&lt;=①基本情報と建物情報の入力!$G$20, 温度差係数!$B$10, "-")</f>
        <v>-</v>
      </c>
      <c r="JB30" s="24" t="str">
        <f>IF($A30&lt;=①基本情報と建物情報の入力!$G$20, INDEX(温度差係数!$C$10:$J$10, 0, MATCH(①基本情報と建物情報の入力!$G$13, 温度差係数!$C$9:$J$9, 0)), "-")</f>
        <v>-</v>
      </c>
      <c r="JC30" s="69"/>
      <c r="JD30" s="23" t="str">
        <f>IF($A30&lt;=①基本情報と建物情報の入力!$G$20, IF(①基本情報と建物情報の入力!$H52&gt;=1, W30*$IY30*$IC30,"-"),"-")</f>
        <v>-</v>
      </c>
      <c r="JE30" s="16" t="str">
        <f>IF($A30&lt;=①基本情報と建物情報の入力!$G$20, IF(①基本情報と建物情報の入力!$H52&gt;=2, X30*$IY30*$IC30,"-"),"-")</f>
        <v>-</v>
      </c>
      <c r="JF30" s="24" t="str">
        <f>IF($A30&lt;=①基本情報と建物情報の入力!$G$20, IF(①基本情報と建物情報の入力!$H52&gt;=3, Y30*$IY30*$IC30,"-"),"-")</f>
        <v>-</v>
      </c>
      <c r="JG30" s="23" t="str">
        <f>IF($A30&lt;=①基本情報と建物情報の入力!$G$20, IF(①基本情報と建物情報の入力!$H52&gt;=1, CF30*$JB30*$ID30,"-"),"-")</f>
        <v>-</v>
      </c>
      <c r="JH30" s="16" t="str">
        <f>IF($A30&lt;=①基本情報と建物情報の入力!$G$20, IF(①基本情報と建物情報の入力!$H52&gt;=2, CG30*$JB30*$ID30,"-"),"-")</f>
        <v>-</v>
      </c>
      <c r="JI30" s="24" t="str">
        <f>IF($A30&lt;=①基本情報と建物情報の入力!$G$20, IF(①基本情報と建物情報の入力!$H52&gt;=3, CH30*$JB30*$ID30,"-"),"-")</f>
        <v>-</v>
      </c>
      <c r="JJ30" s="23" t="str">
        <f>IF($A30&lt;=①基本情報と建物情報の入力!$G$20, IF(①基本情報と建物情報の入力!$H52&gt;=1, ((BB30+BE30+BK30)*$IY30+BH30*$IZ30)*$IH30,"-"),"-")</f>
        <v>-</v>
      </c>
      <c r="JK30" s="16" t="str">
        <f>IF($A30&lt;=①基本情報と建物情報の入力!$G$20, IF(①基本情報と建物情報の入力!$H52&gt;=2, ((BC30+BF30+BL30)*$IY30+BI30*$IZ30)*$IH30,"-"),"-")</f>
        <v>-</v>
      </c>
      <c r="JL30" s="24" t="str">
        <f>IF($A30&lt;=①基本情報と建物情報の入力!$G$20, IF(①基本情報と建物情報の入力!$H52&gt;=3, ((BD30+BG30+BM30)*$IY30+BJ30*$IZ30)*$IH30,"-"),"-")</f>
        <v>-</v>
      </c>
      <c r="JM30" s="23" t="str">
        <f>IF($A30&lt;=①基本情報と建物情報の入力!$G$20, IF(①基本情報と建物情報の入力!$H52&gt;=1, (BN30+BQ30+BT30+BW30)*$JB30*$II30,"-"),"-")</f>
        <v>-</v>
      </c>
      <c r="JN30" s="16" t="str">
        <f>IF($A30&lt;=①基本情報と建物情報の入力!$G$20, IF(①基本情報と建物情報の入力!$H52&gt;=2, (BO30+BR30+BU30+BX30)*$JB30*$II30,"-"),"-")</f>
        <v>-</v>
      </c>
      <c r="JO30" s="24" t="str">
        <f>IF($A30&lt;=①基本情報と建物情報の入力!$G$20, IF(①基本情報と建物情報の入力!$H52&gt;=3, (BP30+BS30+BV30+BY30)*$JB30*$II30,"-"),"-")</f>
        <v>-</v>
      </c>
      <c r="JP30" s="23" t="str">
        <f>IF($A30&lt;=①基本情報と建物情報の入力!$G$20, IF(①基本情報と建物情報の入力!$H52&gt;=1, ((AD30+AG30+AM30)*$IY30+AJ30*$IZ30)*$IJ30,"-"),"-")</f>
        <v>-</v>
      </c>
      <c r="JQ30" s="16" t="str">
        <f>IF($A30&lt;=①基本情報と建物情報の入力!$G$20, IF(①基本情報と建物情報の入力!$H52&gt;=2, ((AE30+AH30+AN30)*$IY30+AK30*$IZ30)*$IJ30,"-"),"-")</f>
        <v>-</v>
      </c>
      <c r="JR30" s="24" t="str">
        <f>IF($A30&lt;=①基本情報と建物情報の入力!$G$20, IF(①基本情報と建物情報の入力!$H52&gt;=3, ((AF30+AI30+AO30)*$IY30+AL30*$IZ30)*$IJ30,"-"),"-")</f>
        <v>-</v>
      </c>
      <c r="JS30" s="23" t="str">
        <f>IF($A30&lt;=①基本情報と建物情報の入力!$G$20, IF(①基本情報と建物情報の入力!$H52&gt;=1, ((AP30+AS30+AY30)*IY30+AV30*$IZ30)*$IK30,"-"),"-")</f>
        <v>-</v>
      </c>
      <c r="JT30" s="16" t="str">
        <f>IF($A30&lt;=①基本情報と建物情報の入力!$G$20, IF(①基本情報と建物情報の入力!$H52&gt;=2, ((AQ30+AT30+AZ30)*IY30+AW30*$IZ30)*$IK30,"-"),"-")</f>
        <v>-</v>
      </c>
      <c r="JU30" s="24" t="str">
        <f>IF($A30&lt;=①基本情報と建物情報の入力!$G$20, IF(①基本情報と建物情報の入力!$H52&gt;=3, ((AR30+AU30+BA30)*IY30+AX30*$IZ30)*$IK30,"-"),"-")</f>
        <v>-</v>
      </c>
      <c r="JV30" s="23" t="str">
        <f>IF($A30&lt;=①基本情報と建物情報の入力!$G$20, IF(①基本情報と建物情報の入力!$H52&gt;=1, BZ30*$JB30*$IG30,"-"),"-")</f>
        <v>-</v>
      </c>
      <c r="JW30" s="16" t="str">
        <f>IF($A30&lt;=①基本情報と建物情報の入力!$G$20, IF(①基本情報と建物情報の入力!$H52&gt;=2, CA30*$JB30*$IG30,"-"),"-")</f>
        <v>-</v>
      </c>
      <c r="JX30" s="24" t="str">
        <f>IF($A30&lt;=①基本情報と建物情報の入力!$G$20, IF(①基本情報と建物情報の入力!$H52&gt;=3, CB30*$IG30*$JB30,"-"),"-")</f>
        <v>-</v>
      </c>
      <c r="JY30" s="23" t="str">
        <f>IF($A30&lt;=①基本情報と建物情報の入力!$G$20, IF(①基本情報と建物情報の入力!$H52&gt;=1, CC30*$JA30*$IF30,"-"),"-")</f>
        <v>-</v>
      </c>
      <c r="JZ30" s="16" t="str">
        <f>IF($A30&lt;=①基本情報と建物情報の入力!$G$20, IF(①基本情報と建物情報の入力!$H52&gt;=2, CD30*$JA30*$IF30,"-"),"-")</f>
        <v>-</v>
      </c>
      <c r="KA30" s="24" t="str">
        <f>IF($A30&lt;=①基本情報と建物情報の入力!$G$20, IF(①基本情報と建物情報の入力!$H52&gt;=3, CE30*$JA30*$IF30,"-"),"-")</f>
        <v>-</v>
      </c>
      <c r="KB30" s="23" t="str">
        <f>IF($A30&lt;=①基本情報と建物情報の入力!$G$20, IF(①基本情報と建物情報の入力!$H52&gt;=1, Z30*$IY30*$IE30,"-"),"-")</f>
        <v>-</v>
      </c>
      <c r="KC30" s="16" t="str">
        <f>IF($A30&lt;=①基本情報と建物情報の入力!$G$20, IF(①基本情報と建物情報の入力!$H52&gt;=2, AA30*$IY30*$IE30,"-"),"-")</f>
        <v>-</v>
      </c>
      <c r="KD30" s="24" t="str">
        <f>IF($A30&lt;=①基本情報と建物情報の入力!$G$20, IF(①基本情報と建物情報の入力!$H52&gt;=3, AB30*$IY30*$IE30,"-"),"-")</f>
        <v>-</v>
      </c>
      <c r="KE30" s="69"/>
      <c r="KF30" s="23" t="str">
        <f>IF($A30&lt;=①基本情報と建物情報の入力!$G$20, IF(①基本情報と建物情報の入力!$H52&gt;=1, (CJ30+CM30+CP30+CS30)*$IY30*$IM30,"-"),"-")</f>
        <v>-</v>
      </c>
      <c r="KG30" s="16" t="str">
        <f>IF($A30&lt;=①基本情報と建物情報の入力!$G$20, IF(①基本情報と建物情報の入力!$H52&gt;=2, (CK30+CN30+CQ30+CT30)*$IY30*$IM30,"-"),"-")</f>
        <v>-</v>
      </c>
      <c r="KH30" s="24" t="str">
        <f>IF($A30&lt;=①基本情報と建物情報の入力!$G$20, IF(①基本情報と建物情報の入力!$H52&gt;=3, (CL30+CO30+CR30+CU30)*$IY30*$IM30,"-"),"-")</f>
        <v>-</v>
      </c>
      <c r="KI30" s="23" t="str">
        <f>IF($A30&lt;=①基本情報と建物情報の入力!$G$20, IF(①基本情報と建物情報の入力!$H52&gt;=1, (CV30+CY30)*$IY30*$IN30/2,"-"),"-")</f>
        <v>-</v>
      </c>
      <c r="KJ30" s="16" t="str">
        <f>IF($A30&lt;=①基本情報と建物情報の入力!$G$20, IF(①基本情報と建物情報の入力!$H52&gt;=2, (CW30+CZ30)*$IY30*$IN30/2,"-"),"-")</f>
        <v>-</v>
      </c>
      <c r="KK30" s="24" t="str">
        <f>IF($A30&lt;=①基本情報と建物情報の入力!$G$20, IF(①基本情報と建物情報の入力!$H52&gt;=3, (CX30+DA30)*$IY30*$IN30/2,"-"),"-")</f>
        <v>-</v>
      </c>
      <c r="KL30" s="23" t="str">
        <f>IF($A30&lt;=①基本情報と建物情報の入力!$G$20, IF(①基本情報と建物情報の入力!$H52&gt;=1, (DB30+DE30)*$IY30*$IO30/2 + (DH30+DK30)*$IY30*$IO30,"-"),"-")</f>
        <v>-</v>
      </c>
      <c r="KM30" s="16" t="str">
        <f>IF($A30&lt;=①基本情報と建物情報の入力!$G$20, IF(①基本情報と建物情報の入力!$H52&gt;=2, (DC30+DF30)*$IY30*$IO30/2 + (DI30+DL30)*$IY30*$IO30,"-"),"-")</f>
        <v>-</v>
      </c>
      <c r="KN30" s="24" t="str">
        <f>IF($A30&lt;=①基本情報と建物情報の入力!$G$20, IF(①基本情報と建物情報の入力!$H52&gt;=3, (DD30+DG30)*$IY30*$IO30/2 + (DJ30+DM30)*$IY30*$IO30,"-"),"-")</f>
        <v>-</v>
      </c>
      <c r="KO30" s="23" t="str">
        <f>IF($A30&lt;=①基本情報と建物情報の入力!$G$20, IF(①基本情報と建物情報の入力!$H52&gt;=1, ((DN30+DW30)*$IY30 + DQ30*($IY30/2+$IZ30/2) + DT30*($IZ30/2+$IY30/2))*$IP30,"-"),"-")</f>
        <v>-</v>
      </c>
      <c r="KP30" s="16" t="str">
        <f>IF($A30&lt;=①基本情報と建物情報の入力!$G$20, IF(①基本情報と建物情報の入力!$H52&gt;=2, ((DO30+DX30)*$IY30 + DR30*($IY30/2+$IZ30/2) + DU30*($IZ30/2+$IY30/2))*$IP30,"-"),"-")</f>
        <v>-</v>
      </c>
      <c r="KQ30" s="24" t="str">
        <f>IF($A30&lt;=①基本情報と建物情報の入力!$G$20, IF(①基本情報と建物情報の入力!$H52&gt;=3, ((DP30+DY30)*$IY30 + DS30*($IY30/2+$IZ30/2) + DV30*($IZ30/2+$IY30/2))*$IP30,"-"),"-")</f>
        <v>-</v>
      </c>
      <c r="KR30" s="23" t="str">
        <f>IF($A30&lt;=①基本情報と建物情報の入力!$G$20, IF(①基本情報と建物情報の入力!$H52&gt;=1, ((DZ30+EC30)*$IY30+(EF30+EI30)*$IZ30)*$IQ30/2 + ((EL30+EO30+EU30)*$IY30+ER30*$IZ30)*$IQ30,"-"),"-")</f>
        <v>-</v>
      </c>
      <c r="KS30" s="16" t="str">
        <f>IF($A30&lt;=①基本情報と建物情報の入力!$G$20, IF(①基本情報と建物情報の入力!$H52&gt;=2, ((EA30+ED30)*$IY30+(EG30+EJ30)*$IZ30)*$IQ30/2 + ((EM30+EP30+EV30)*$IY30+ES30*$IZ30)*$IQ30,"-"),"-")</f>
        <v>-</v>
      </c>
      <c r="KT30" s="24" t="str">
        <f>IF($A30&lt;=①基本情報と建物情報の入力!$G$20, IF(①基本情報と建物情報の入力!$H52&gt;=3, ((EB30+EE30)*$IY30+(EH30+EK30)*$IZ30)*$IQ30/2 + ((EN30+EQ30+EW30)*$IY30+ET30*$IZ30)*$IQ30,"-"),"-")</f>
        <v>-</v>
      </c>
      <c r="KU30" s="23" t="str">
        <f>IF($A30&lt;=①基本情報と建物情報の入力!$G$20, IF(①基本情報と建物情報の入力!$H52&gt;=1, ((EX30+FA30+FD30+FG30+FP30+FS30)*$IY30 + (FJ30+FM30)*$IZ30)*$IR30/2,"-"),"-")</f>
        <v>-</v>
      </c>
      <c r="KV30" s="16" t="str">
        <f>IF($A30&lt;=①基本情報と建物情報の入力!$G$20, IF(①基本情報と建物情報の入力!$H52&gt;=2, ((EY30+FB30+FE30+FH30+FQ30+FT30)*$IY30 + (FK30+FN30)*$IZ30)*$IR30/2,"-"),"-")</f>
        <v>-</v>
      </c>
      <c r="KW30" s="24" t="str">
        <f>IF($A30&lt;=①基本情報と建物情報の入力!$G$20, IF(①基本情報と建物情報の入力!$H52&gt;=3, ((EZ30+FC30+FF30+FI30+FR30+FU30)*$IY30 + (FL30+FO30)*$IZ30)*$IR30/2,"-"),"-")</f>
        <v>-</v>
      </c>
      <c r="KX30" s="23" t="str">
        <f>IF($A30&lt;=①基本情報と建物情報の入力!$G$20, IF(①基本情報と建物情報の入力!$H52&gt;=1, ((FV30+FY30+GE30)*$IY30 + GB30*$IZ30)*$IS30,"-"),"-")</f>
        <v>-</v>
      </c>
      <c r="KY30" s="16" t="str">
        <f>IF($A30&lt;=①基本情報と建物情報の入力!$G$20, IF(①基本情報と建物情報の入力!$H52&gt;=2, ((FW30+FZ30+GF30)*$IY30 + GC30*$IZ30)*$IS30,"-"),"-")</f>
        <v>-</v>
      </c>
      <c r="KZ30" s="24" t="str">
        <f>IF($A30&lt;=①基本情報と建物情報の入力!$G$20, IF(①基本情報と建物情報の入力!$H52&gt;=3, ((FX30+GA30+GG30)*$IY30 + GD30*$IZ30)*$IS30,"-"),"-")</f>
        <v>-</v>
      </c>
      <c r="LA30" s="23" t="str">
        <f>IF($A30&lt;=①基本情報と建物情報の入力!$G$20, IF(①基本情報と建物情報の入力!$H52&gt;=1, (GH30+GK30+GN30+GQ30)*$IY30*$IT30,"-"),"-")</f>
        <v>-</v>
      </c>
      <c r="LB30" s="16" t="str">
        <f>IF($A30&lt;=①基本情報と建物情報の入力!$G$20, IF(①基本情報と建物情報の入力!$H52&gt;=2, (GI30+GL30+GO30+GR30)*$IY30*$IT30,"-"),"-")</f>
        <v>-</v>
      </c>
      <c r="LC30" s="24" t="str">
        <f>IF($A30&lt;=①基本情報と建物情報の入力!$G$20, IF(①基本情報と建物情報の入力!$H52&gt;=3, (GJ30+GM30+GP30+GS30)*$IY30*$IT30,"-"),"-")</f>
        <v>-</v>
      </c>
      <c r="LD30" s="23" t="str">
        <f>IF($A30&lt;=①基本情報と建物情報の入力!$G$20, IF(①基本情報と建物情報の入力!$H52&gt;=1, (GT30+GW30)*$IY30*$IU30/2,"-"),"-")</f>
        <v>-</v>
      </c>
      <c r="LE30" s="16" t="str">
        <f>IF($A30&lt;=①基本情報と建物情報の入力!$G$20, IF(①基本情報と建物情報の入力!$H52&gt;=2, (GU30+GX30)*$IY30*$IU30/2,"-"),"-")</f>
        <v>-</v>
      </c>
      <c r="LF30" s="24" t="str">
        <f>IF($A30&lt;=①基本情報と建物情報の入力!$G$20, IF(①基本情報と建物情報の入力!$H52&gt;=3, (GV30+GY30)*$IY30*$IU30/2,"-"),"-")</f>
        <v>-</v>
      </c>
      <c r="LG30" s="23" t="str">
        <f>IF($A30&lt;=①基本情報と建物情報の入力!$G$20, IF(①基本情報と建物情報の入力!$H52&gt;=1, (GZ30+HC30)*$JA30*$IV30/2 + (HF30+HI30)*$JA30*$IV30,"-"),"-")</f>
        <v>-</v>
      </c>
      <c r="LH30" s="16" t="str">
        <f>IF($A30&lt;=①基本情報と建物情報の入力!$G$20, IF(①基本情報と建物情報の入力!$H52&gt;=2, (HA30+HD30)*$JA30*$IV30/2 + (HG30+HJ30)*$JA30*$IV30,"-"),"-")</f>
        <v>-</v>
      </c>
      <c r="LI30" s="24" t="str">
        <f>IF($A30&lt;=①基本情報と建物情報の入力!$G$20, IF(①基本情報と建物情報の入力!$H52&gt;=3, (HB30+HE30)*$JA30*$IV30/2 + (HH30+HK30)*$JA30*$IV30,"-"),"-")</f>
        <v>-</v>
      </c>
      <c r="LJ30" s="23" t="str">
        <f>IF($A30&lt;=①基本情報と建物情報の入力!$G$20, IF(①基本情報と建物情報の入力!$H52&gt;=1, (HL30+HO30)*$IY30*$IW30/2 + (HR30+HU30)*$IY30*$IW30,"-"),"-")</f>
        <v>-</v>
      </c>
      <c r="LK30" s="16" t="str">
        <f>IF($A30&lt;=①基本情報と建物情報の入力!$G$20, IF(①基本情報と建物情報の入力!$H52&gt;=2, (HM30+HP30)*$IY30*$IW30/2 + (HS30+HV30)*$IY30*$IW30,"-"),"-")</f>
        <v>-</v>
      </c>
      <c r="LL30" s="24" t="str">
        <f>IF($A30&lt;=①基本情報と建物情報の入力!$G$20, IF(①基本情報と建物情報の入力!$H52&gt;=3, (HN30+HQ30)*$IY30*$IW30/2 + (HT30+HW30)*$IY30*$IW30,"-"),"-")</f>
        <v>-</v>
      </c>
      <c r="LM30" s="69"/>
      <c r="LN30" s="23" t="str">
        <f>IF($A30&lt;=①基本情報と建物情報の入力!$G$20, IF(①基本情報と建物情報の入力!$H52&gt;=1, SUM(JJ30,JD30,JY30,KB30,JM30,JV30,JG30,JP30,JS30)+SUM(KO30,KF30,LA30,KR30,KL30,KU30,LJ30,KI30,LD30,KX30,LG30),"-"),"-")</f>
        <v>-</v>
      </c>
      <c r="LO30" s="16" t="str">
        <f>IF($A30&lt;=①基本情報と建物情報の入力!$G$20, IF(①基本情報と建物情報の入力!$H52&gt;=2, SUM(JK30,JE30,JZ30,KC30,JN30,JW30,JH30,JQ30,JT30)+SUM(KP30,KG30,LB30,KS30,KM30,KV30,LK30,KJ30,LE30,KY30,LH30),"-"),"-")</f>
        <v>-</v>
      </c>
      <c r="LP30" s="24" t="str">
        <f>IF($A30&lt;=①基本情報と建物情報の入力!$G$20, IF(①基本情報と建物情報の入力!$H52&gt;=3, SUM(JL30,JF30,KA30,KD30,JO30,JX30,JI30,JR30,JU30)+SUM(KQ30,KH30,LC30,KT30,KN30,KW30,LL30,KK30,LF30,KZ30,LI30),"-"),"-")</f>
        <v>-</v>
      </c>
      <c r="LQ30" s="16" t="str">
        <f>IF($A30&lt;=①基本情報と建物情報の入力!$G$20, IF(①基本情報と建物情報の入力!$H52&gt;=1, ROUNDUP(LN30/HY30, 2),"-"),"-")</f>
        <v>-</v>
      </c>
      <c r="LR30" s="16" t="str">
        <f>IF($A30&lt;=①基本情報と建物情報の入力!$G$20, IF(①基本情報と建物情報の入力!$H52&gt;=2, ROUNDUP(LO30/HZ30, 2),"-"),"-")</f>
        <v>-</v>
      </c>
      <c r="LS30" s="16" t="str">
        <f>IF($A30&lt;=①基本情報と建物情報の入力!$G$20, IF(①基本情報と建物情報の入力!$H52&gt;=3, ROUNDUP(LP30/IA30, 2),"-"),"-")</f>
        <v>-</v>
      </c>
      <c r="LT30" s="69"/>
      <c r="LU30" s="16" t="str">
        <f>IF($A30&lt;=①基本情報と建物情報の入力!$G$20, 0.51,"-")</f>
        <v>-</v>
      </c>
      <c r="LV30" s="16" t="str">
        <f>IF($A30&lt;=①基本情報と建物情報の入力!$G$20, IF(①基本情報と建物情報の入力!$H52&gt;=1, ①基本情報と建物情報の入力!$H$68,"-"),"-")</f>
        <v>-</v>
      </c>
      <c r="LW30" s="69"/>
      <c r="LX30" s="223" t="str">
        <f>IF($A30&lt;=①基本情報と建物情報の入力!$G$20, 0.034*1*IC30, "-")</f>
        <v>-</v>
      </c>
      <c r="LY30" s="219" t="str">
        <f>IF($A30&lt;=①基本情報と建物情報の入力!$G$20, 0.034*1*IH30, "-")</f>
        <v>-</v>
      </c>
      <c r="LZ30" s="219" t="str">
        <f>IF($A30&lt;=①基本情報と建物情報の入力!$G$20, IF(①基本情報と建物情報の入力!$H52&gt;=1, $LU30*$LV30,"-"),"-")</f>
        <v>-</v>
      </c>
      <c r="MA30" s="219" t="str">
        <f>IF($A30&lt;=①基本情報と建物情報の入力!$G$20, IF(①基本情報と建物情報の入力!$H52&gt;=1, $LU30*$LV30,"-"),"-")</f>
        <v>-</v>
      </c>
      <c r="MB30" s="219" t="str">
        <f>IF($A30&lt;=①基本情報と建物情報の入力!$G$20, IF(①基本情報と建物情報の入力!$H52&gt;=1, $LU30*$LV30,"-"),"-")</f>
        <v>-</v>
      </c>
      <c r="MC30" s="219" t="str">
        <f>IF($A30&lt;=①基本情報と建物情報の入力!$G$20, IF(①基本情報と建物情報の入力!$H52&gt;=1, $LU30*$LV30,"-"),"-")</f>
        <v>-</v>
      </c>
      <c r="MD30" s="219" t="str">
        <f>IF($A30&lt;=①基本情報と建物情報の入力!$G$20, 0.034*1*IK30, "-")</f>
        <v>-</v>
      </c>
      <c r="ME30" s="219" t="str">
        <f>IF($A30&lt;=①基本情報と建物情報の入力!$G$20, 0.034*1*IE30, "-")</f>
        <v>-</v>
      </c>
      <c r="MF30" s="69"/>
      <c r="MG30" s="219" t="str">
        <f>IF($A30&lt;=①基本情報と建物情報の入力!$G$20, 0.034*1*IM30, "-")</f>
        <v>-</v>
      </c>
      <c r="MH30" s="219" t="str">
        <f>IF($A30&lt;=①基本情報と建物情報の入力!$G$20, 0.034*1*IN30, "-")</f>
        <v>-</v>
      </c>
      <c r="MI30" s="219" t="str">
        <f>IF($A30&lt;=①基本情報と建物情報の入力!$G$20, 0.034*1*IO30, "-")</f>
        <v>-</v>
      </c>
      <c r="MJ30" s="219" t="str">
        <f>IF($A30&lt;=①基本情報と建物情報の入力!$G$20, 0.034*1*IP30, "-")</f>
        <v>-</v>
      </c>
      <c r="MK30" s="219" t="str">
        <f>IF($A30&lt;=①基本情報と建物情報の入力!$G$20, 0.034*1*IQ30, "-")</f>
        <v>-</v>
      </c>
      <c r="ML30" s="219" t="str">
        <f>IF($A30&lt;=①基本情報と建物情報の入力!$G$20, 0.034*1*IR30, "-")</f>
        <v>-</v>
      </c>
      <c r="MM30" s="219" t="str">
        <f>IF($A30&lt;=①基本情報と建物情報の入力!$G$20, 0.034*1*IS30, "-")</f>
        <v>-</v>
      </c>
      <c r="MN30" s="219" t="str">
        <f>IF($A30&lt;=①基本情報と建物情報の入力!$G$20, 0.034*1*IT30, "-")</f>
        <v>-</v>
      </c>
      <c r="MO30" s="219" t="str">
        <f>IF($A30&lt;=①基本情報と建物情報の入力!$G$20, 0.034*1*IU30, "-")</f>
        <v>-</v>
      </c>
      <c r="MP30" s="219" t="str">
        <f>IF($A30&lt;=①基本情報と建物情報の入力!$G$20, 0.034*1*IV30, "-")</f>
        <v>-</v>
      </c>
      <c r="MQ30" s="224" t="str">
        <f>IF($A30&lt;=①基本情報と建物情報の入力!$G$20, 0.034*1*IW30, "-")</f>
        <v>-</v>
      </c>
      <c r="MR30" s="69"/>
      <c r="MS30" s="71" t="str">
        <f>IF($A30&lt;=①基本情報と建物情報の入力!$G$20, INDEX(方位係数!$B$7:$H$16, MATCH(MS$4, 方位係数!$A$7:$A$16,0), MATCH(①基本情報と建物情報の入力!$G$13, 方位係数!$B$6:$I$6,0)),"-")</f>
        <v>-</v>
      </c>
      <c r="MT30" s="71" t="str">
        <f>IF($A30&lt;=①基本情報と建物情報の入力!$G$20, INDEX(方位係数!$B$7:$H$16, MATCH(MT$4, 方位係数!$A$7:$A$16,0), MATCH(①基本情報と建物情報の入力!$G$13, 方位係数!$B$6:$I$6,0)),"-")</f>
        <v>-</v>
      </c>
      <c r="MU30" s="71" t="str">
        <f>IF($A30&lt;=①基本情報と建物情報の入力!$G$20, INDEX(方位係数!$B$7:$H$16, MATCH(MU$4, 方位係数!$A$7:$A$16,0), MATCH(①基本情報と建物情報の入力!$G$13, 方位係数!$B$6:$I$6,0)),"-")</f>
        <v>-</v>
      </c>
      <c r="MV30" s="71" t="str">
        <f>IF($A30&lt;=①基本情報と建物情報の入力!$G$20, INDEX(方位係数!$B$7:$H$16, MATCH(MV$4, 方位係数!$A$7:$A$16,0), MATCH(①基本情報と建物情報の入力!$G$13, 方位係数!$B$6:$I$6,0)),"-")</f>
        <v>-</v>
      </c>
      <c r="MW30" s="71" t="str">
        <f>IF($A30&lt;=①基本情報と建物情報の入力!$G$20, INDEX(方位係数!$B$7:$H$16, MATCH(MW$4, 方位係数!$A$7:$A$16,0), MATCH(①基本情報と建物情報の入力!$G$13, 方位係数!$B$6:$I$6,0)),"-")</f>
        <v>-</v>
      </c>
      <c r="MX30" s="71" t="str">
        <f>IF($A30&lt;=①基本情報と建物情報の入力!$G$20, INDEX(方位係数!$B$7:$H$16, MATCH(MX$4, 方位係数!$A$7:$A$16,0), MATCH(①基本情報と建物情報の入力!$G$13, 方位係数!$B$6:$I$6,0)),"-")</f>
        <v>-</v>
      </c>
      <c r="MY30" s="69"/>
      <c r="MZ30" s="23" t="str">
        <f>IF($A30&lt;=①基本情報と建物情報の入力!$G$20, IF(①基本情報と建物情報の入力!$H52&gt;=1, W30*$MW30*$LX30,"-"),"-")</f>
        <v>-</v>
      </c>
      <c r="NA30" s="16" t="str">
        <f>IF($A30&lt;=①基本情報と建物情報の入力!$G$20, IF(①基本情報と建物情報の入力!$H52&gt;=2, X30*$MW30*$LX30,"-"),"-")</f>
        <v>-</v>
      </c>
      <c r="NB30" s="24" t="str">
        <f>IF($A30&lt;=①基本情報と建物情報の入力!$G$20, IF(①基本情報と建物情報の入力!$H52&gt;=3, Y30*$MW30*$LX30,"-"),"-")</f>
        <v>-</v>
      </c>
      <c r="NC30" s="23" t="str">
        <f>IF($A30&lt;=①基本情報と建物情報の入力!$G$20, IF(①基本情報と建物情報の入力!$H52&gt;=1, (BB30*$MS30+BE30*$MT30+BH30*$MU30+BK30*$MV30)*$LY30,"-"),"-")</f>
        <v>-</v>
      </c>
      <c r="ND30" s="16" t="str">
        <f>IF($A30&lt;=①基本情報と建物情報の入力!$G$20, IF(①基本情報と建物情報の入力!$H52&gt;=2, (BC30*$MS30+BF30*$MT30+BI30*$MU30+BL30*$MV30)*$LY30,"-"),"-")</f>
        <v>-</v>
      </c>
      <c r="NE30" s="24" t="str">
        <f>IF($A30&lt;=①基本情報と建物情報の入力!$G$20, IF(①基本情報と建物情報の入力!$H52&gt;=3, (BD30*$MS30+BG30*$MT30+BJ30*$MU30+BM30*$MV30)*$LY30,"-"),"-")</f>
        <v>-</v>
      </c>
      <c r="NF30" s="23" t="str">
        <f>IF($A30&lt;=①基本情報と建物情報の入力!$G$20, IF(①基本情報と建物情報の入力!$H52&gt;=1, AD30*$MS30*$LZ30+AG30*$MT30*$MA30+AJ30*$MU30*$MB30+AM30*$MV30*$MC30,"-"),"-")</f>
        <v>-</v>
      </c>
      <c r="NG30" s="16" t="str">
        <f>IF($A30&lt;=①基本情報と建物情報の入力!$G$20, IF(①基本情報と建物情報の入力!$H52&gt;=2, AE30*$MS30*$LZ30+AH30*$MT30*$MA30+AK30*$MU30*$MB30+AN30*$MV30*$MC30,"-"),"-")</f>
        <v>-</v>
      </c>
      <c r="NH30" s="24" t="str">
        <f>IF($A30&lt;=①基本情報と建物情報の入力!$G$20, IF(①基本情報と建物情報の入力!$H52&gt;=3, AF30*$MS30*$LZ30+AI30*$MT30*$MA30+AL30*$MU30*$MB30+AO30*$MV30*$MC30,"-"),"-")</f>
        <v>-</v>
      </c>
      <c r="NI30" s="23" t="str">
        <f>IF($A30&lt;=①基本情報と建物情報の入力!$G$20, IF(①基本情報と建物情報の入力!$H52&gt;=1, (AP30*MS30+AS30*MT30+AV30*MU30+AY30*$MV30)*$MD30,"-"),"-")</f>
        <v>-</v>
      </c>
      <c r="NJ30" s="16" t="str">
        <f>IF($A30&lt;=①基本情報と建物情報の入力!$G$20, IF(①基本情報と建物情報の入力!$H52&gt;=2, (AQ30*MS30+AT30*MT30+AW30*MU30+AZ30*$MV30)*$MD30,"-"),"-")</f>
        <v>-</v>
      </c>
      <c r="NK30" s="24" t="str">
        <f>IF($A30&lt;=①基本情報と建物情報の入力!$G$20, IF(①基本情報と建物情報の入力!$H52&gt;=3, (AR30*MS30+AU30*MT30+AX30*MU30+BA30*$MV30)*$MD30,"-"),"-")</f>
        <v>-</v>
      </c>
      <c r="NL30" s="23" t="str">
        <f>IF($A30&lt;=①基本情報と建物情報の入力!$G$20, IF(①基本情報と建物情報の入力!$H52&gt;=1, Z30*$MX30*$ME30,"-"),"-")</f>
        <v>-</v>
      </c>
      <c r="NM30" s="16" t="str">
        <f>IF($A30&lt;=①基本情報と建物情報の入力!$G$20, IF(①基本情報と建物情報の入力!$H52&gt;=2, AA30*$MX30*$ME30,"-"),"-")</f>
        <v>-</v>
      </c>
      <c r="NN30" s="24" t="str">
        <f>IF($A30&lt;=①基本情報と建物情報の入力!$G$20, IF(①基本情報と建物情報の入力!$H52&gt;=3, AB30*$MX30*$ME30,"-"),"-")</f>
        <v>-</v>
      </c>
      <c r="NO30" s="69"/>
      <c r="NP30" s="23" t="str">
        <f>IF($A30&lt;=①基本情報と建物情報の入力!$G$20, IF(①基本情報と建物情報の入力!$H52&gt;=1, (CJ30*($MW30+$MS30)/2+CM30*($MW30+$MT30)/2+CP30*($MW30+$MU30)/2+CS30*($MW30+$MV30)/2)*$MG30,"-"),"-")</f>
        <v>-</v>
      </c>
      <c r="NQ30" s="16" t="str">
        <f>IF($A30&lt;=①基本情報と建物情報の入力!$G$20, IF(①基本情報と建物情報の入力!$H52&gt;=2, (CK30*($MW30+$MS30)/2+CN30*($MW30+$MT30)/2+CQ30*($MW30+$MU30)/2+CT30*($MW30+$MV30)/2)*$MG30,"-"),"-")</f>
        <v>-</v>
      </c>
      <c r="NR30" s="24" t="str">
        <f>IF($A30&lt;=①基本情報と建物情報の入力!$G$20, IF(①基本情報と建物情報の入力!$H52&gt;=3, (CL30*($MW30+$MS30)/2+CO30*($MW30+$MT30)/2+CR30*($MW30+$MU30)/2+CU30*($MW30+$MV30)/2)*$MG30,"-"),"-")</f>
        <v>-</v>
      </c>
      <c r="NS30" s="23" t="str">
        <f>IF($A30&lt;=①基本情報と建物情報の入力!$G$20, IF(①基本情報と建物情報の入力!$H52&gt;=1, (CV30*($MW30+$MS30)/2+CY30*($MW30+$MS30)/2)*$MH30/2,"-"),"-")</f>
        <v>-</v>
      </c>
      <c r="NT30" s="16" t="str">
        <f>IF($A30&lt;=①基本情報と建物情報の入力!$G$20, IF(①基本情報と建物情報の入力!$H52&gt;=2, (CW30*($MW30+$MS30)/2+CZ30*($MW30+$MS30)/2)*$MH30/2,"-"),"-")</f>
        <v>-</v>
      </c>
      <c r="NU30" s="24" t="str">
        <f>IF($A30&lt;=①基本情報と建物情報の入力!$G$20, IF(①基本情報と建物情報の入力!$H52&gt;=3, (CX30*($MW30+$MS30)/2+DA30*($MW30+$MS30)/2)*$MH30/2,"-"),"-")</f>
        <v>-</v>
      </c>
      <c r="NV30" s="23" t="str">
        <f>IF($A30&lt;=①基本情報と建物情報の入力!$G$20, IF(①基本情報と建物情報の入力!$H52&gt;=1, (DB30+DE30)*$MW30*$MI30/2 + (DH30+DK30)*$MW30*$MI30,"-"),"-")</f>
        <v>-</v>
      </c>
      <c r="NW30" s="16" t="str">
        <f>IF($A30&lt;=①基本情報と建物情報の入力!$G$20, IF(①基本情報と建物情報の入力!$H52&gt;=2, (DC30+DF30)*$MW30*$MI30/2 + (DI30+DL30)*$MW30*$MI30,"-"),"-")</f>
        <v>-</v>
      </c>
      <c r="NX30" s="24" t="str">
        <f>IF($A30&lt;=①基本情報と建物情報の入力!$G$20, IF(①基本情報と建物情報の入力!$H52&gt;=3, (DD30+DG30)*$MW30*$MI30/2 + (DJ30+DM30)*$MW30*$MI30,"-"),"-")</f>
        <v>-</v>
      </c>
      <c r="NY30" s="23" t="str">
        <f>IF($A30&lt;=①基本情報と建物情報の入力!$G$20, IF(①基本情報と建物情報の入力!$H52&gt;=1, (DN30*($MS30+$MT30)/2 +DW30*($MV30+$MS30)/2 + DQ30*($MT30+$MU30)/2 + DT30*($MU30+$MV30)/2)*$MJ30,"-"),"-")</f>
        <v>-</v>
      </c>
      <c r="NZ30" s="16" t="str">
        <f>IF($A30&lt;=①基本情報と建物情報の入力!$G$20, IF(①基本情報と建物情報の入力!$H52&gt;=2, (DO30*($MS30+$MT30)/2 +DX30*($MV30+$MS30)/2 + DR30*($MT30+$MU30)/2 + DU30*($MU30+$MV30)/2)*$MJ30,"-"),"-")</f>
        <v>-</v>
      </c>
      <c r="OA30" s="24" t="str">
        <f>IF($A30&lt;=①基本情報と建物情報の入力!$G$20, IF(①基本情報と建物情報の入力!$H52&gt;=3, (DP30*($MS30+$MT30)/2 +DY30*($MV30+$MS30)/2 + DS30*($MT30+$MU30)/2 + DV30*($MU30+$MV30)/2)*$MJ30,"-"),"-")</f>
        <v>-</v>
      </c>
      <c r="OB30" s="23" t="str">
        <f>IF($A30&lt;=①基本情報と建物情報の入力!$G$20, IF(①基本情報と建物情報の入力!$H52&gt;=1, ((DZ30+EC30)*$MS30+(EF30+EI30)*$MU30)*$MK30/2 + (EL30*$MS30+EO30*$MT30+ER30*$MU30+EU30*$MV30)*$MK30,"-"),"-")</f>
        <v>-</v>
      </c>
      <c r="OC30" s="16" t="str">
        <f>IF($A30&lt;=①基本情報と建物情報の入力!$G$20, IF(①基本情報と建物情報の入力!$H52&gt;=2, ((EA30+ED30)*$MS30+(EG30+EJ30)*$MU30)*$MK30/2 + (EM30*$MS30+EP30*$MT30+ES30*$MU30+EV30*$MV30)*$MK30,"-"),"-")</f>
        <v>-</v>
      </c>
      <c r="OD30" s="24" t="str">
        <f>IF($A30&lt;=①基本情報と建物情報の入力!$G$20, IF(①基本情報と建物情報の入力!$H52&gt;=3, ((EB30+EE30)*$MS30+(EH30+EK30)*$MU30)*$MK30/2 + (EN30*$MS30+EQ30*$MT30+ET30*$MU30+EW30*$MV30)*$MK30,"-"),"-")</f>
        <v>-</v>
      </c>
      <c r="OE30" s="23" t="str">
        <f>IF($A30&lt;=①基本情報と建物情報の入力!$G$20, IF(①基本情報と建物情報の入力!$H52&gt;=1, ((EX30+FA30)*$MS30+(FD30+FG30)*$MT30+ (FJ30+FM30)*$MU30 +(FP30+FS30)*$MV30)*$ML30/2,"-"),"-")</f>
        <v>-</v>
      </c>
      <c r="OF30" s="16" t="str">
        <f>IF($A30&lt;=①基本情報と建物情報の入力!$G$20, IF(①基本情報と建物情報の入力!$H52&gt;=2, ((EY30+FB30)*$MS30+(FE30+FH30)*$MT30+ (FK30+FN30)*$MU30 +(FQ30+FT30)*$MV30)*$ML30/2,"-"),"-")</f>
        <v>-</v>
      </c>
      <c r="OG30" s="24" t="str">
        <f>IF($A30&lt;=①基本情報と建物情報の入力!$G$20, IF(①基本情報と建物情報の入力!$H52&gt;=3, ((EZ30+FC30)*$MS30+(FF30+FI30)*$MT30+ (FL30+FO30)*$MU30 +(FR30+FU30)*$MV30)*$ML30/2,"-"),"-")</f>
        <v>-</v>
      </c>
      <c r="OH30" s="16" t="str">
        <f>IF($A30&lt;=①基本情報と建物情報の入力!$G$20, IF(①基本情報と建物情報の入力!$H52&gt;=1, (FV30*$MS30/2+FY30*$MT30/2+GB30*$MU30/2+GE30*$MV30/2)*$MM30,"-"),"-")</f>
        <v>-</v>
      </c>
      <c r="OI30" s="16" t="str">
        <f>IF($A30&lt;=①基本情報と建物情報の入力!$G$20, IF(①基本情報と建物情報の入力!$H52&gt;=2, (FW30*$MS30/2+FZ30*$MT30/2+GC30*$MU30/2+GF30*$MV30/2)*$MM30,"-"),"-")</f>
        <v>-</v>
      </c>
      <c r="OJ30" s="16" t="str">
        <f>IF($A30&lt;=①基本情報と建物情報の入力!$G$20, IF(①基本情報と建物情報の入力!$H52&gt;=3, (FX30*$MS30/2+GA30*$MT30/2+GD30*$MU30/2+GG30*$MV30/2)*$MM30,"-"),"-")</f>
        <v>-</v>
      </c>
      <c r="OK30" s="23" t="str">
        <f>IF($A30&lt;=①基本情報と建物情報の入力!$G$20, IF(①基本情報と建物情報の入力!$H52&gt;=1, (GH30*($MS30+$MX30)/2+GK30*($MT30+$MX30)/2+GN30*($MU30+$MX30)/2+GQ30*($MV30+$MX30)/2)*$MN30,"-"),"-")</f>
        <v>-</v>
      </c>
      <c r="OL30" s="16" t="str">
        <f>IF($A30&lt;=①基本情報と建物情報の入力!$G$20, IF(①基本情報と建物情報の入力!$H52&gt;=2, (GI30*($MS30+$MX30)/2+GL30*($MT30+$MX30)/2+GO30*($MU30+$MX30)/2+GR30*($MV30+$MX30)/2)*$MN30,"-"),"-")</f>
        <v>-</v>
      </c>
      <c r="OM30" s="24" t="str">
        <f>IF($A30&lt;=①基本情報と建物情報の入力!$G$20, IF(①基本情報と建物情報の入力!$H52&gt;=3, (GJ30*($MS30+$MX30)/2+GM30*($MT30+$MX30)/2+GP30*($MU30+$MX30)/2+GS30*($MV30+$MX30)/2)*$MN30,"-"),"-")</f>
        <v>-</v>
      </c>
      <c r="ON30" s="23" t="str">
        <f>IF($A30&lt;=①基本情報と建物情報の入力!$G$20, IF(①基本情報と建物情報の入力!$H52&gt;=1, (GT30+GW30)*($MS30+$MX30)/2*$MO30/2,"-"),"-")</f>
        <v>-</v>
      </c>
      <c r="OO30" s="16" t="str">
        <f>IF($A30&lt;=①基本情報と建物情報の入力!$G$20, IF(①基本情報と建物情報の入力!$H52&gt;=2, (GU30+GX30)*($MS30+$MX30)/2*$MO30/2,"-"),"-")</f>
        <v>-</v>
      </c>
      <c r="OP30" s="24" t="str">
        <f>IF($A30&lt;=①基本情報と建物情報の入力!$G$20, IF(①基本情報と建物情報の入力!$H52&gt;=3, (GV30+GY30)*($MS30+$MX30)/2*$MO30/2,"-"),"-")</f>
        <v>-</v>
      </c>
      <c r="OQ30" s="23" t="str">
        <f>IF($A30&lt;=①基本情報と建物情報の入力!$G$20, IF(①基本情報と建物情報の入力!$H52&gt;=1, (HL30+HO30)*$MX30*$MQ30/2 + (HR30+HU30)*$MX30*$MQ30,"-"),"-")</f>
        <v>-</v>
      </c>
      <c r="OR30" s="16" t="str">
        <f>IF($A30&lt;=①基本情報と建物情報の入力!$G$20, IF(①基本情報と建物情報の入力!$H52&gt;=2, (HM30+HP30)*$MX30*$MQ30/2 + (HS30+HV30)*$MX30*$MQ30,"-"),"-")</f>
        <v>-</v>
      </c>
      <c r="OS30" s="24" t="str">
        <f>IF($A30&lt;=①基本情報と建物情報の入力!$G$20, IF(①基本情報と建物情報の入力!$H52&gt;=3, (HN30+HQ30)*$MX30*$MQ30/2 + (HT30+HW30)*$MX30*$MQ30,"-"),"-")</f>
        <v>-</v>
      </c>
      <c r="OT30" s="16" t="str">
        <f>IF($A30&lt;=①基本情報と建物情報の入力!$G$20, IF(①基本情報と建物情報の入力!$H52&gt;=1, SUM(MZ30,NC30,NF30,NI30,NL30)+SUM(NP30,NS30,NV30,NY30,OB30,OE30,OH30,OK30,ON30,OQ30), "-"), "-")</f>
        <v>-</v>
      </c>
      <c r="OU30" s="16" t="str">
        <f>IF($A30&lt;=①基本情報と建物情報の入力!$G$20, IF(①基本情報と建物情報の入力!$H52&gt;=2, SUM(NA30,ND30,NG30,NJ30,NM30)+SUM(NQ30,NT30,NW30,NZ30,OC30,OF30,OI30,OL30,OO30,OR30), "-"), "-")</f>
        <v>-</v>
      </c>
      <c r="OV30" s="16" t="str">
        <f>IF($A30&lt;=①基本情報と建物情報の入力!$G$20, IF(①基本情報と建物情報の入力!$H52&gt;=3, SUM(NB30,NE30,NH30,NK30,NN30)+SUM(NR30,NU30,NX30,OA30,OD30,OG30,OJ30,OM30,OP30,OS30), "-"), "-")</f>
        <v>-</v>
      </c>
      <c r="OW30" s="84" t="str">
        <f>IF($A30&lt;=①基本情報と建物情報の入力!$G$20, IF(①基本情報と建物情報の入力!$H52&gt;=1, ROUNDUP(OT30/HY30*100, 1),"-"),"-")</f>
        <v>-</v>
      </c>
      <c r="OX30" s="85" t="str">
        <f>IF($A30&lt;=①基本情報と建物情報の入力!$G$20, IF(①基本情報と建物情報の入力!$H52&gt;=2, ROUNDUP(OU30/HZ30*100, 1),"-"),"-")</f>
        <v>-</v>
      </c>
      <c r="OY30" s="85" t="str">
        <f>IF($A30&lt;=①基本情報と建物情報の入力!$G$20, IF(①基本情報と建物情報の入力!$H52&gt;=3, ROUNDUP(OV30/IA30*100, 1),"-"),"-")</f>
        <v>-</v>
      </c>
      <c r="OZ30" s="69"/>
      <c r="PA30" s="223" t="str">
        <f>IF($A30&lt;=①基本情報と建物情報の入力!$G$20, 0.93,"-")</f>
        <v>-</v>
      </c>
      <c r="PB30" s="224" t="str">
        <f>IF($A30&lt;=①基本情報と建物情報の入力!$G$20, IF(①基本情報と建物情報の入力!$H52&gt;=1, ①基本情報と建物情報の入力!$H$69,"-"),"-")</f>
        <v>-</v>
      </c>
      <c r="PC30" s="219" t="str">
        <f>IF($A30&lt;=①基本情報と建物情報の入力!$G$20, 0.034*1*IC30, "-")</f>
        <v>-</v>
      </c>
      <c r="PD30" s="219" t="str">
        <f>IF($A30&lt;=①基本情報と建物情報の入力!$G$20, 0.034*1*IH30, "-")</f>
        <v>-</v>
      </c>
      <c r="PE30" s="219" t="str">
        <f>IF($A30&lt;=①基本情報と建物情報の入力!$G$20, IF(①基本情報と建物情報の入力!$H52&gt;=1, $PA30*$PB30,"-"),"-")</f>
        <v>-</v>
      </c>
      <c r="PF30" s="219" t="str">
        <f>IF($A30&lt;=①基本情報と建物情報の入力!$G$20, IF(①基本情報と建物情報の入力!$H52&gt;=1, $PA30*$PB30,"-"),"-")</f>
        <v>-</v>
      </c>
      <c r="PG30" s="219" t="str">
        <f>IF($A30&lt;=①基本情報と建物情報の入力!$G$20, IF(①基本情報と建物情報の入力!$H52&gt;=1, $PA30*$PB30,"-"),"-")</f>
        <v>-</v>
      </c>
      <c r="PH30" s="219" t="str">
        <f>IF($A30&lt;=①基本情報と建物情報の入力!$G$20, IF(①基本情報と建物情報の入力!$H52&gt;=1, $PA30*$PB30,"-"),"-")</f>
        <v>-</v>
      </c>
      <c r="PI30" s="219" t="str">
        <f>IF($A30&lt;=①基本情報と建物情報の入力!$G$20, 0.034*1*IK30, "-")</f>
        <v>-</v>
      </c>
      <c r="PJ30" s="219" t="str">
        <f>IF($A30&lt;=①基本情報と建物情報の入力!$G$20, 0.034*1*IE30, "-")</f>
        <v>-</v>
      </c>
      <c r="PK30" s="69"/>
      <c r="PL30" s="219" t="str">
        <f>IF($A30&lt;=①基本情報と建物情報の入力!$G$20, 0.034*1*IM30, "-")</f>
        <v>-</v>
      </c>
      <c r="PM30" s="219" t="str">
        <f>IF($A30&lt;=①基本情報と建物情報の入力!$G$20, 0.034*1*IN30, "-")</f>
        <v>-</v>
      </c>
      <c r="PN30" s="219" t="str">
        <f>IF($A30&lt;=①基本情報と建物情報の入力!$G$20, 0.034*1*IO30, "-")</f>
        <v>-</v>
      </c>
      <c r="PO30" s="219" t="str">
        <f>IF($A30&lt;=①基本情報と建物情報の入力!$G$20, 0.034*1*IP30, "-")</f>
        <v>-</v>
      </c>
      <c r="PP30" s="219" t="str">
        <f>IF($A30&lt;=①基本情報と建物情報の入力!$G$20, 0.034*1*IQ30, "-")</f>
        <v>-</v>
      </c>
      <c r="PQ30" s="219" t="str">
        <f>IF($A30&lt;=①基本情報と建物情報の入力!$G$20, 0.034*1*IR30, "-")</f>
        <v>-</v>
      </c>
      <c r="PR30" s="219" t="str">
        <f>IF($A30&lt;=①基本情報と建物情報の入力!$G$20, 0.034*1*IS30, "-")</f>
        <v>-</v>
      </c>
      <c r="PS30" s="219" t="str">
        <f>IF($A30&lt;=①基本情報と建物情報の入力!$G$20, 0.034*1*IT30, "-")</f>
        <v>-</v>
      </c>
      <c r="PT30" s="219" t="str">
        <f>IF($A30&lt;=①基本情報と建物情報の入力!$G$20, 0.034*1*IU30, "-")</f>
        <v>-</v>
      </c>
      <c r="PU30" s="219" t="str">
        <f>IF($A30&lt;=①基本情報と建物情報の入力!$G$20, 0.034*1*IV30, "-")</f>
        <v>-</v>
      </c>
      <c r="PV30" s="219" t="str">
        <f>IF($A30&lt;=①基本情報と建物情報の入力!$G$20, 0.034*1*IW30, "-")</f>
        <v>-</v>
      </c>
      <c r="PW30" s="69"/>
      <c r="PX30" s="72" t="str">
        <f>IF($A30&lt;=①基本情報と建物情報の入力!$G$20, INDEX(方位係数!$B$21:$I$30, MATCH(PX$4, 方位係数!$A$21:$A$30,0), MATCH(①基本情報と建物情報の入力!$G$13, 方位係数!$B$20:$I$20,0)),"-")</f>
        <v>-</v>
      </c>
      <c r="PY30" s="71" t="str">
        <f>IF($A30&lt;=①基本情報と建物情報の入力!$G$20, INDEX(方位係数!$B$21:$I$30, MATCH(PY$4, 方位係数!$A$21:$A$30,0), MATCH(①基本情報と建物情報の入力!$G$13, 方位係数!$B$20:$I$20,0)),"-")</f>
        <v>-</v>
      </c>
      <c r="PZ30" s="71" t="str">
        <f>IF($A30&lt;=①基本情報と建物情報の入力!$G$20, INDEX(方位係数!$B$21:$I$30, MATCH(PZ$4, 方位係数!$A$21:$A$30,0), MATCH(①基本情報と建物情報の入力!$G$13, 方位係数!$B$20:$I$20,0)),"-")</f>
        <v>-</v>
      </c>
      <c r="QA30" s="71" t="str">
        <f>IF($A30&lt;=①基本情報と建物情報の入力!$G$20, INDEX(方位係数!$B$21:$I$30, MATCH(QA$4, 方位係数!$A$21:$A$30,0), MATCH(①基本情報と建物情報の入力!$G$13, 方位係数!$B$20:$I$20,0)),"-")</f>
        <v>-</v>
      </c>
      <c r="QB30" s="71" t="str">
        <f>IF($A30&lt;=①基本情報と建物情報の入力!$G$20, INDEX(方位係数!$B$21:$I$30, MATCH(QB$4, 方位係数!$A$21:$A$30,0), MATCH(①基本情報と建物情報の入力!$G$13, 方位係数!$B$20:$I$20,0)),"-")</f>
        <v>-</v>
      </c>
      <c r="QC30" s="71" t="str">
        <f>IF($A30&lt;=①基本情報と建物情報の入力!$G$20, INDEX(方位係数!$B$21:$I$30, MATCH(QC$4, 方位係数!$A$21:$A$30,0), MATCH(①基本情報と建物情報の入力!$G$13, 方位係数!$B$20:$I$20,0)),"-")</f>
        <v>-</v>
      </c>
      <c r="QD30" s="69"/>
      <c r="QE30" s="223" t="str">
        <f>IF($A30&lt;=①基本情報と建物情報の入力!$G$20, IF(①基本情報と建物情報の入力!$H52&gt;=1, W30*$QB30*$PC30,"-"),"-")</f>
        <v>-</v>
      </c>
      <c r="QF30" s="219" t="str">
        <f>IF($A30&lt;=①基本情報と建物情報の入力!$G$20, IF(①基本情報と建物情報の入力!$H52&gt;=2, X30*$QB30*$PC30,"-"),"-")</f>
        <v>-</v>
      </c>
      <c r="QG30" s="219" t="str">
        <f>IF($A30&lt;=①基本情報と建物情報の入力!$G$20, IF(①基本情報と建物情報の入力!$H52&gt;=3, Y30*$QB30*$PC30,"-"),"-")</f>
        <v>-</v>
      </c>
      <c r="QH30" s="223" t="str">
        <f>IF($A30&lt;=①基本情報と建物情報の入力!$G$20, IF(①基本情報と建物情報の入力!$H52&gt;=1, (BB30*$PX30+BE30*$PY30+BH30*$PZ30+BK30*$QA30)*$PD30,"-"),"-")</f>
        <v>-</v>
      </c>
      <c r="QI30" s="219" t="str">
        <f>IF($A30&lt;=①基本情報と建物情報の入力!$G$20, IF(①基本情報と建物情報の入力!$H52&gt;=2, (BC30*$PX30+BF30*$PY30+BI30*$PZ30+BL30*$QA30)*$PD30,"-"),"-")</f>
        <v>-</v>
      </c>
      <c r="QJ30" s="224" t="str">
        <f>IF($A30&lt;=①基本情報と建物情報の入力!$G$20, IF(①基本情報と建物情報の入力!$H52&gt;=3, (BD30*$PX30+BG30*$PY30+BJ30*$PZ30+BM30*$QA30)*$PD30,"-"),"-")</f>
        <v>-</v>
      </c>
      <c r="QK30" s="223" t="str">
        <f>IF($A30&lt;=①基本情報と建物情報の入力!$G$20, IF(①基本情報と建物情報の入力!$H52&gt;=1, AD30*$PX30*$PE30+AG30*$PY30*$PF30+AJ30*$PZ30*$PG30+AM30*$QA30*$PH30,"-"),"-")</f>
        <v>-</v>
      </c>
      <c r="QL30" s="219" t="str">
        <f>IF($A30&lt;=①基本情報と建物情報の入力!$G$20, IF(①基本情報と建物情報の入力!$H52&gt;=2, AE30*$PX30*$PE30+AH30*$PY30*$PF30+AK30*$PZ30*$PG30+AN30*$QA30*$PH30,"-"),"-")</f>
        <v>-</v>
      </c>
      <c r="QM30" s="224" t="str">
        <f>IF($A30&lt;=①基本情報と建物情報の入力!$G$20, IF(①基本情報と建物情報の入力!$H52&gt;=3, AF30*$PX30*$PE30+AI30*$PY30*$PF30+AL30*$PZ30*$PG30+AO30*$QA30*$PH30,"-"),"-")</f>
        <v>-</v>
      </c>
      <c r="QN30" s="223" t="str">
        <f>IF($A30&lt;=①基本情報と建物情報の入力!$G$20, IF(①基本情報と建物情報の入力!$H52&gt;=1, (AP30*PX30+AS30*PY30+AV30*PZ30+AY30*$QA30)*$PI30,"-"),"-")</f>
        <v>-</v>
      </c>
      <c r="QO30" s="219" t="str">
        <f>IF($A30&lt;=①基本情報と建物情報の入力!$G$20, IF(①基本情報と建物情報の入力!$H52&gt;=2, (AQ30*PX30+AT30*PY30+AW30*PZ30+AZ30*$QA30)*$PI30,"-"),"-")</f>
        <v>-</v>
      </c>
      <c r="QP30" s="224" t="str">
        <f>IF($A30&lt;=①基本情報と建物情報の入力!$G$20, IF(①基本情報と建物情報の入力!$H52&gt;=3, (AR30*PX30+AU30*PY30+AX30*PZ30+BA30*$QA30)*$PI30,"-"),"-")</f>
        <v>-</v>
      </c>
      <c r="QQ30" s="223" t="str">
        <f>IF($A30&lt;=①基本情報と建物情報の入力!$G$20, IF(①基本情報と建物情報の入力!$H52&gt;=1, Z30*$QC30*$PJ30,"-"),"-")</f>
        <v>-</v>
      </c>
      <c r="QR30" s="219" t="str">
        <f>IF($A30&lt;=①基本情報と建物情報の入力!$G$20, IF(①基本情報と建物情報の入力!$H52&gt;=2, AA30*$QC30*$PJ30,"-"),"-")</f>
        <v>-</v>
      </c>
      <c r="QS30" s="224" t="str">
        <f>IF($A30&lt;=①基本情報と建物情報の入力!$G$20, IF(①基本情報と建物情報の入力!$H52&gt;=3, AB30*$QC30*$PJ30,"-"),"-")</f>
        <v>-</v>
      </c>
      <c r="QT30" s="69"/>
      <c r="QU30" s="223" t="str">
        <f>IF($A30&lt;=①基本情報と建物情報の入力!$G$20, IF(①基本情報と建物情報の入力!$H52&gt;=1, (CJ30*($QB30+$PX30)/2+CM30*($QB30+$PY30)/2+CP30*($QB30+$PZ30)/2+CS30*($QB30+$QA30)/2)*$PL30,"-"),"-")</f>
        <v>-</v>
      </c>
      <c r="QV30" s="219" t="str">
        <f>IF($A30&lt;=①基本情報と建物情報の入力!$G$20, IF(①基本情報と建物情報の入力!$H52&gt;=2, (CK30*($QB30+$PX30)/2+CN30*($QB30+$PY30)/2+CQ30*($QB30+$PZ30)/2+CT30*($QB30+$QA30)/2)*$PL30,"-"),"-")</f>
        <v>-</v>
      </c>
      <c r="QW30" s="224" t="str">
        <f>IF($A30&lt;=①基本情報と建物情報の入力!$G$20, IF(①基本情報と建物情報の入力!$H52&gt;=3, (CL30*($QB30+$PX30)/2+CO30*($QB30+$PY30)/2+CR30*($QB30+$PZ30)/2+CU30*($QB30+$QA30)/2)*$PL30,"-"),"-")</f>
        <v>-</v>
      </c>
      <c r="QX30" s="223" t="str">
        <f>IF($A30&lt;=①基本情報と建物情報の入力!$G$20, IF(①基本情報と建物情報の入力!$H52&gt;=1, (CV30*($QB30+$PX30)/2+CY30*($QB30+$PX30)/2)*$PM30/2,"-"),"-")</f>
        <v>-</v>
      </c>
      <c r="QY30" s="219" t="str">
        <f>IF($A30&lt;=①基本情報と建物情報の入力!$G$20, IF(①基本情報と建物情報の入力!$H52&gt;=2, (CW30*($QB30+$PX30)/2+CZ30*($QB30+$PX30)/2)*$PM30/2,"-"),"-")</f>
        <v>-</v>
      </c>
      <c r="QZ30" s="224" t="str">
        <f>IF($A30&lt;=①基本情報と建物情報の入力!$G$20, IF(①基本情報と建物情報の入力!$H52&gt;=3, (CX30*($QB30+$PX30)/2+DA30*($QB30+$PX30)/2)*$PM30/2,"-"),"-")</f>
        <v>-</v>
      </c>
      <c r="RA30" s="223" t="str">
        <f>IF($A30&lt;=①基本情報と建物情報の入力!$G$20, IF(①基本情報と建物情報の入力!$H52&gt;=1, (DB30+DE30)*$QB30*$PN30/2 + (DH30+DK30)*$QB30*$PN30,"-"),"-")</f>
        <v>-</v>
      </c>
      <c r="RB30" s="219" t="str">
        <f>IF($A30&lt;=①基本情報と建物情報の入力!$G$20, IF(①基本情報と建物情報の入力!$H52&gt;=2, (DC30+DF30)*$QB30*$PN30/2 + (DI30+DL30)*$QB30*$PN30,"-"),"-")</f>
        <v>-</v>
      </c>
      <c r="RC30" s="224" t="str">
        <f>IF($A30&lt;=①基本情報と建物情報の入力!$G$20, IF(①基本情報と建物情報の入力!$H52&gt;=3, (DD30+DG30)*$QB30*$PN30/2 + (DJ30+DM30)*$QB30*$PN30,"-"),"-")</f>
        <v>-</v>
      </c>
      <c r="RD30" s="223" t="str">
        <f>IF($A30&lt;=①基本情報と建物情報の入力!$G$20, IF(①基本情報と建物情報の入力!$H52&gt;=1, (DN30*($PX30+$PY30)/2 +DW30*($QA30+$PX30)/2 + DQ30*($PY30+$PZ30)/2 + DT30*($PZ30+$QA30)/2)*$PO30,"-"),"-")</f>
        <v>-</v>
      </c>
      <c r="RE30" s="219" t="str">
        <f>IF($A30&lt;=①基本情報と建物情報の入力!$G$20, IF(①基本情報と建物情報の入力!$H52&gt;=2, (DO30*($PX30+$PY30)/2 +DX30*($QA30+$PX30)/2 + DR30*($PY30+$PZ30)/2 + DU30*($PZ30+$QA30)/2)*$PO30,"-"),"-")</f>
        <v>-</v>
      </c>
      <c r="RF30" s="224" t="str">
        <f>IF($A30&lt;=①基本情報と建物情報の入力!$G$20, IF(①基本情報と建物情報の入力!$H52&gt;=3, (DP30*($PX30+$PY30)/2 +DY30*($QA30+$PX30)/2 + DS30*($PY30+$PZ30)/2 + DV30*($PZ30+$QA30)/2)*$PO30,"-"),"-")</f>
        <v>-</v>
      </c>
      <c r="RG30" s="223" t="str">
        <f>IF($A30&lt;=①基本情報と建物情報の入力!$G$20, IF(①基本情報と建物情報の入力!$H52&gt;=1, ((DZ30+EC30)*$PX30+(EF30+EI30)*$PZ30)*$PP30/2 + (EL30*$PX30+EO30*$PY30+ER30*$PZ30+EU30*$QA30)*$PP30,"-"),"-")</f>
        <v>-</v>
      </c>
      <c r="RH30" s="219" t="str">
        <f>IF($A30&lt;=①基本情報と建物情報の入力!$G$20, IF(①基本情報と建物情報の入力!$H52&gt;=2, ((EA30+ED30)*$PX30+(EG30+EJ30)*$PZ30)*$PP30/2 + (EM30*$PX30+EP30*$PY30+ES30*$PZ30+EV30*$QA30)*$PP30,"-"),"-")</f>
        <v>-</v>
      </c>
      <c r="RI30" s="224" t="str">
        <f>IF($A30&lt;=①基本情報と建物情報の入力!$G$20, IF(①基本情報と建物情報の入力!$H52&gt;=3, ((EB30+EE30)*$PX30+(EH30+EK30)*$PZ30)*$PP30/2 + (EN30*$PX30+EQ30*$PY30+ET30*$PZ30+EW30*$QA30)*$PP30,"-"),"-")</f>
        <v>-</v>
      </c>
      <c r="RJ30" s="223" t="str">
        <f>IF($A30&lt;=①基本情報と建物情報の入力!$G$20, IF(①基本情報と建物情報の入力!$H52&gt;=1, ((EX30+FA30)*$PX30+(FD30+FG30)*$PY30+ (FJ30+FM30)*$PZ30 +(FP30+FS30)*$QA30)*$PQ30/2,"-"),"-")</f>
        <v>-</v>
      </c>
      <c r="RK30" s="219" t="str">
        <f>IF($A30&lt;=①基本情報と建物情報の入力!$G$20, IF(①基本情報と建物情報の入力!$H52&gt;=2, ((EY30+FB30)*$PX30+(FE30+FH30)*$PY30+ (FK30+FN30)*$PZ30 +(FQ30+FT30)*$QA30)*$PQ30/2,"-"),"-")</f>
        <v>-</v>
      </c>
      <c r="RL30" s="224" t="str">
        <f>IF($A30&lt;=①基本情報と建物情報の入力!$G$20, IF(①基本情報と建物情報の入力!$H52&gt;=3, ((EZ30+FC30)*$PX30+(FF30+FI30)*$PY30+ (FL30+FO30)*$PZ30 +(FR30+FU30)*$QA30)*$PQ30/2,"-"),"-")</f>
        <v>-</v>
      </c>
      <c r="RM30" s="223" t="str">
        <f>IF($A30&lt;=①基本情報と建物情報の入力!$G$20, IF(①基本情報と建物情報の入力!$H52&gt;=1, (FV30*$PX30/2+FY30*$PY30/2+GB30*$PZ30/2+GE30*$QA30/2)*$PR30,"-"),"-")</f>
        <v>-</v>
      </c>
      <c r="RN30" s="219" t="str">
        <f>IF($A30&lt;=①基本情報と建物情報の入力!$G$20, IF(①基本情報と建物情報の入力!$H52&gt;=2, (FW30*$PX30/2+FZ30*$PY30/2+GC30*$PZ30/2+GF30*$QA30/2)*$PR30,"-"),"-")</f>
        <v>-</v>
      </c>
      <c r="RO30" s="224" t="str">
        <f>IF($A30&lt;=①基本情報と建物情報の入力!$G$20, IF(①基本情報と建物情報の入力!$H52&gt;=3, (FX30*$PX30/2+GA30*$PY30/2+GD30*$PZ30/2+GG30*$QA30/2)*$PR30,"-"),"-")</f>
        <v>-</v>
      </c>
      <c r="RP30" s="223" t="str">
        <f>IF($A30&lt;=①基本情報と建物情報の入力!$G$20, IF(①基本情報と建物情報の入力!$H52&gt;=1, (GH30*($PX30+$QC30)/2+GK30*($PY30+$QC30)/2+GN30*($PZ30+$QC30)/2+GQ30*($QA30+$QC30)/2)*$PS30,"-"),"-")</f>
        <v>-</v>
      </c>
      <c r="RQ30" s="219" t="str">
        <f>IF($A30&lt;=①基本情報と建物情報の入力!$G$20, IF(①基本情報と建物情報の入力!$H52&gt;=2, (GI30*($PX30+$QC30)/2+GL30*($PY30+$QC30)/2+GO30*($PZ30+$QC30)/2+GR30*($QA30+$QC30)/2)*$PS30,"-"),"-")</f>
        <v>-</v>
      </c>
      <c r="RR30" s="224" t="str">
        <f>IF($A30&lt;=①基本情報と建物情報の入力!$G$20, IF(①基本情報と建物情報の入力!$H52&gt;=3, (GJ30*($PX30+$QC30)/2+GM30*($PY30+$QC30)/2+GP30*($PZ30+$QC30)/2+GS30*($QA30+$QC30)/2)*$PS30,"-"),"-")</f>
        <v>-</v>
      </c>
      <c r="RS30" s="223" t="str">
        <f>IF($A30&lt;=①基本情報と建物情報の入力!$G$20, IF(①基本情報と建物情報の入力!$H52&gt;=1, (GT30+GW30)*($PX30+$QC30)/2*$PT30/2,"-"),"-")</f>
        <v>-</v>
      </c>
      <c r="RT30" s="219" t="str">
        <f>IF($A30&lt;=①基本情報と建物情報の入力!$G$20, IF(①基本情報と建物情報の入力!$H52&gt;=2, (GU30+GX30)*($PX30+$QC30)/2*$PT30/2,"-"),"-")</f>
        <v>-</v>
      </c>
      <c r="RU30" s="224" t="str">
        <f>IF($A30&lt;=①基本情報と建物情報の入力!$G$20, IF(①基本情報と建物情報の入力!$H52&gt;=3, (GV30+GY30)*($PX30+$QC30)/2*$PT30/2,"-"),"-")</f>
        <v>-</v>
      </c>
      <c r="RV30" s="223" t="str">
        <f>IF($A30&lt;=①基本情報と建物情報の入力!$G$20, IF(①基本情報と建物情報の入力!$H52&gt;=1, (HL30+HO30)*$QC30*$PV30/2 + (HR30+HU30)*$QC30*$PV30,"-"),"-")</f>
        <v>-</v>
      </c>
      <c r="RW30" s="219" t="str">
        <f>IF($A30&lt;=①基本情報と建物情報の入力!$G$20, IF(①基本情報と建物情報の入力!$H52&gt;=2, (HM30+HP30)*$QC30*$PV30/2 + (HS30+HV30)*$QC30*$PV30,"-"),"-")</f>
        <v>-</v>
      </c>
      <c r="RX30" s="224" t="str">
        <f>IF($A30&lt;=①基本情報と建物情報の入力!$G$20, IF(①基本情報と建物情報の入力!$H52&gt;=3, (HN30+HQ30)*$QC30*$PV30/2 + (HT30+HW30)*$QC30*$PV30,"-"),"-")</f>
        <v>-</v>
      </c>
      <c r="RY30" s="16" t="str">
        <f>IF($A30&lt;=①基本情報と建物情報の入力!$G$20, IF(①基本情報と建物情報の入力!$H52&gt;=1, SUM(QE30,QH30,QK30,QN30,QQ30)+SUM(QU30,QX30,RA30,RD30,RG30,RJ30,RM30,RP30,RS30,RV30), "-"), "-")</f>
        <v>-</v>
      </c>
      <c r="RZ30" s="16" t="str">
        <f>IF($A30&lt;=①基本情報と建物情報の入力!$G$20, IF(①基本情報と建物情報の入力!$H52&gt;=2, SUM(QF30,QI30,QL30,QO30,QR30)+SUM(QV30,QY30,RB30,RE30,RH30,RK30,RN30,RQ30,RT30,RW30), "-"), "-")</f>
        <v>-</v>
      </c>
      <c r="SA30" s="16" t="str">
        <f>IF($A30&lt;=①基本情報と建物情報の入力!$G$20, IF(①基本情報と建物情報の入力!$H52&gt;=3, SUM(QG30,QJ30,QM30,QP30,QS30)+SUM(QW30,QZ30,RC30,RF30,RI30,RL30,RO30,RR30,RU30,RX30), "-"), "-")</f>
        <v>-</v>
      </c>
      <c r="SB30" s="84" t="str">
        <f>IF($A30&lt;=①基本情報と建物情報の入力!$G$20, IF(①基本情報と建物情報の入力!$H52&gt;=1, ROUNDUP(RY30/HY30*100,1),"-"),"-")</f>
        <v>-</v>
      </c>
      <c r="SC30" s="85" t="str">
        <f>IF($A30&lt;=①基本情報と建物情報の入力!$G$20, IF(①基本情報と建物情報の入力!$H52&gt;=2,ROUNDUP(RZ30/HZ30*100,1),"-"),"-")</f>
        <v>-</v>
      </c>
      <c r="SD30" s="86" t="str">
        <f>IF($A30&lt;=①基本情報と建物情報の入力!$G$20, IF(①基本情報と建物情報の入力!$H52&gt;=3, ROUNDUP(SA30/IA30*100,1),"-"),"-")</f>
        <v>-</v>
      </c>
      <c r="SE30" s="69"/>
      <c r="SF30" s="129" t="str">
        <f>IF($A30&lt;=①基本情報と建物情報の入力!$G$20, IF(①基本情報と建物情報の入力!$H52&gt;=1, 1,"-"), "-")</f>
        <v>-</v>
      </c>
      <c r="SG30" s="130" t="str">
        <f>IF($A30&lt;=①基本情報と建物情報の入力!$G$20, IF(①基本情報と建物情報の入力!$H52&gt;=2, 1,"-"), "-")</f>
        <v>-</v>
      </c>
      <c r="SH30" s="131" t="str">
        <f>IF($A30&lt;=①基本情報と建物情報の入力!$G$20, IF(①基本情報と建物情報の入力!$H52&gt;=3, ①基本情報と建物情報の入力!$H52-2,"-"), "-")</f>
        <v>-</v>
      </c>
      <c r="SI30" s="23" t="str">
        <f>IF($A30&lt;=①基本情報と建物情報の入力!$G$20, IF(①基本情報と建物情報の入力!$H52&gt;=1, HY30*SF30, "-"),"-")</f>
        <v>-</v>
      </c>
      <c r="SJ30" s="16" t="str">
        <f>IF($A30&lt;=①基本情報と建物情報の入力!$G$20, IF(①基本情報と建物情報の入力!$H52&gt;=2, HZ30*SG30, "-"),"-")</f>
        <v>-</v>
      </c>
      <c r="SK30" s="24" t="str">
        <f>IF($A30&lt;=①基本情報と建物情報の入力!$G$20, IF(①基本情報と建物情報の入力!$H52&gt;=3, IA30*SH30, "-"),"-")</f>
        <v>-</v>
      </c>
      <c r="SL30" s="23" t="str">
        <f>IF($A30&lt;=①基本情報と建物情報の入力!$G$20, IF(①基本情報と建物情報の入力!$H52&gt;=1,  LN30*SF30, "-"),"-")</f>
        <v>-</v>
      </c>
      <c r="SM30" s="16" t="str">
        <f>IF($A30&lt;=①基本情報と建物情報の入力!$G$20, IF(①基本情報と建物情報の入力!$H52&gt;=2,  LO30*SG30, "-"),"-")</f>
        <v>-</v>
      </c>
      <c r="SN30" s="24" t="str">
        <f>IF($A30&lt;=①基本情報と建物情報の入力!$G$20, IF(①基本情報と建物情報の入力!$H52&gt;=3,  LP30*SH30, "-"),"-")</f>
        <v>-</v>
      </c>
      <c r="SO30" s="23" t="str">
        <f>IF($A30&lt;=①基本情報と建物情報の入力!$G$20, IF(①基本情報と建物情報の入力!$H52&gt;=1,  RY30*SF30, "-"),"-")</f>
        <v>-</v>
      </c>
      <c r="SP30" s="16" t="str">
        <f>IF($A30&lt;=①基本情報と建物情報の入力!$G$20, IF(①基本情報と建物情報の入力!$H52&gt;=2,  RZ30*SG30, "-"),"-")</f>
        <v>-</v>
      </c>
      <c r="SQ30" s="24" t="str">
        <f>IF($A30&lt;=①基本情報と建物情報の入力!$G$20, IF(①基本情報と建物情報の入力!$H52&gt;=3,  SA30*SH30, "-"),"-")</f>
        <v>-</v>
      </c>
      <c r="SR30" s="76"/>
      <c r="SS30" s="76"/>
      <c r="ST30" s="69"/>
      <c r="SU30" s="129" t="str">
        <f>IF($A30&lt;=①基本情報と建物情報の入力!$G$20,IF(①基本情報と建物情報の入力!$H52&gt;=1,③一次エネルギー消費量の計算結果!E84-③一次エネルギー消費量の計算結果!F84,"-"),"-")</f>
        <v>-</v>
      </c>
      <c r="SV30" s="130" t="str">
        <f>IF($A30&lt;=①基本情報と建物情報の入力!$G$20,IF(①基本情報と建物情報の入力!$H52&gt;=2,③一次エネルギー消費量の計算結果!E85-③一次エネルギー消費量の計算結果!F85,"-"),"-")</f>
        <v>-</v>
      </c>
      <c r="SW30" s="131" t="str">
        <f>IF($A30&lt;=①基本情報と建物情報の入力!$G$20,IF(①基本情報と建物情報の入力!$H52&gt;=3,③一次エネルギー消費量の計算結果!E86-③一次エネルギー消費量の計算結果!F86,"-"),"-")</f>
        <v>-</v>
      </c>
      <c r="SX30" s="129" t="str">
        <f>IF($A30&lt;=①基本情報と建物情報の入力!$G$20,IF(①基本情報と建物情報の入力!$H52&gt;=1,③一次エネルギー消費量の計算結果!G84-③一次エネルギー消費量の計算結果!H84,"-"),"-")</f>
        <v>-</v>
      </c>
      <c r="SY30" s="130" t="str">
        <f>IF($A30&lt;=①基本情報と建物情報の入力!$G$20,IF(①基本情報と建物情報の入力!$H52&gt;=2,③一次エネルギー消費量の計算結果!G85-③一次エネルギー消費量の計算結果!H85,"-"),"-")</f>
        <v>-</v>
      </c>
      <c r="SZ30" s="131" t="str">
        <f>IF($A30&lt;=①基本情報と建物情報の入力!$G$20,IF(①基本情報と建物情報の入力!$H52&gt;=3,③一次エネルギー消費量の計算結果!G86-③一次エネルギー消費量の計算結果!H86,"-"),"-")</f>
        <v>-</v>
      </c>
      <c r="TA30" s="129" t="str">
        <f>IF($A30&lt;=①基本情報と建物情報の入力!$G$20, IF(①基本情報と建物情報の入力!$H52&gt;=1,SU30*SF30,"-"), "-")</f>
        <v>-</v>
      </c>
      <c r="TB30" s="130" t="str">
        <f>IF($A30&lt;=①基本情報と建物情報の入力!$G$20, IF(①基本情報と建物情報の入力!$H52&gt;=2,SV30*SG30,"-"), "-")</f>
        <v>-</v>
      </c>
      <c r="TC30" s="131" t="str">
        <f>IF($A30&lt;=①基本情報と建物情報の入力!$G$20, IF(①基本情報と建物情報の入力!$H52&gt;=3,SW30*SH30,"-"), "-")</f>
        <v>-</v>
      </c>
      <c r="TD30" s="129" t="str">
        <f>IF($A30&lt;=①基本情報と建物情報の入力!$G$20, IF(①基本情報と建物情報の入力!$H52&gt;=1,SX30*SF30,"-"), "-")</f>
        <v>-</v>
      </c>
      <c r="TE30" s="130" t="str">
        <f>IF($A30&lt;=①基本情報と建物情報の入力!$G$20, IF(①基本情報と建物情報の入力!$H52&gt;=2,SY30*SG30,"-"), "-")</f>
        <v>-</v>
      </c>
      <c r="TF30" s="130" t="str">
        <f>IF($A30&lt;=①基本情報と建物情報の入力!$G$20, IF(①基本情報と建物情報の入力!$H52&gt;=3,SZ30*SH30,"-"), "-")</f>
        <v>-</v>
      </c>
      <c r="TG30" s="76"/>
      <c r="TH30" s="76"/>
    </row>
    <row r="31" spans="1:528" s="16" customFormat="1" x14ac:dyDescent="0.45">
      <c r="A31" s="106">
        <f t="shared" si="0"/>
        <v>25</v>
      </c>
      <c r="B31" s="107" t="s">
        <v>65</v>
      </c>
      <c r="C31" s="108" t="str">
        <f>IF(A31&lt;=①基本情報と建物情報の入力!$G$20, ①基本情報と建物情報の入力!$G$19/①基本情報と建物情報の入力!$G$20, "-")</f>
        <v>-</v>
      </c>
      <c r="D31" s="108" t="str">
        <f>IF(A31&lt;=①基本情報と建物情報の入力!$G$20, IF(①基本情報と建物情報の入力!H53&gt;=1, (①基本情報と建物情報の入力!$D53+SQRT(①基本情報と建物情報の入力!$D53^2-16*①基本情報と建物情報の入力!$C53))/4, "-"), "-")</f>
        <v>-</v>
      </c>
      <c r="E31" s="108" t="str">
        <f>IF(A31&lt;=①基本情報と建物情報の入力!$G$20, IF(①基本情報と建物情報の入力!H53&gt;=1, (①基本情報と建物情報の入力!$D53-SQRT(①基本情報と建物情報の入力!$D53^2-16*①基本情報と建物情報の入力!$C53))/4, "-"), "-")</f>
        <v>-</v>
      </c>
      <c r="F31" s="108" t="str">
        <f>IF(A31&lt;=①基本情報と建物情報の入力!$G$20, IF(①基本情報と建物情報の入力!H53&gt;=1, IF(A31=①基本情報と建物情報の入力!$G$20, ①基本情報と建物情報の入力!$C53, ①基本情報と建物情報の入力!G53), "-"), "-")</f>
        <v>-</v>
      </c>
      <c r="G31" s="108" t="str">
        <f>IF(A31&lt;=①基本情報と建物情報の入力!$G$20, IF(①基本情報と建物情報の入力!H53&gt;=1, IF(A31=1, 0, ①基本情報と建物情報の入力!F53), "-"), "-")</f>
        <v>-</v>
      </c>
      <c r="H31" s="108" t="str">
        <f>IF(A31&lt;=①基本情報と建物情報の入力!$G$20, IF(①基本情報と建物情報の入力!H53&gt;=1, IF(A31=1, 0, ①基本情報と建物情報の入力!C53-G31), "-"), "-")</f>
        <v>-</v>
      </c>
      <c r="I31" s="108" t="str">
        <f>IF(A31&lt;=①基本情報と建物情報の入力!$G$20, IF(①基本情報と建物情報の入力!H53&gt;=1, IF(A31=1, ①基本情報と建物情報の入力!C53, 0), "-"), "-")</f>
        <v>-</v>
      </c>
      <c r="J31" s="109" t="str">
        <f>IF(A31&lt;=①基本情報と建物情報の入力!$G$20,IF(①基本情報と建物情報の入力!H53&gt;=1, ①基本情報と建物情報の入力!$E53*(1-(0.24/①基本情報と建物情報の入力!$H53))*0.64,"-"), "-")</f>
        <v>-</v>
      </c>
      <c r="K31" s="108" t="str">
        <f>IF(A31&lt;=①基本情報と建物情報の入力!$G$20,IF(①基本情報と建物情報の入力!H53&gt;=1,①基本情報と建物情報の入力!$E53*0.12/①基本情報と建物情報の入力!$H53,"-"), "-")</f>
        <v>-</v>
      </c>
      <c r="L31" s="108" t="str">
        <f>IF(A31&lt;=①基本情報と建物情報の入力!$G$20,IF(①基本情報と建物情報の入力!H53&gt;=1,①基本情報と建物情報の入力!$E53*(1-(0.24/①基本情報と建物情報の入力!$H53))*0.36,"-"), "-")</f>
        <v>-</v>
      </c>
      <c r="M31" s="110" t="str">
        <f>IF(A31&lt;=①基本情報と建物情報の入力!$G$20,IF(①基本情報と建物情報の入力!H53&gt;=1,①基本情報と建物情報の入力!$E53*0.12/①基本情報と建物情報の入力!$H53,"-"), "-")</f>
        <v>-</v>
      </c>
      <c r="N31" s="109" t="str">
        <f>IF(A31&lt;=①基本情報と建物情報の入力!$G$20, IF(①基本情報と建物情報の入力!H53&gt;=1,①基本情報と建物情報の入力!C53/①基本情報と建物情報の入力!H53, "-"), "-")</f>
        <v>-</v>
      </c>
      <c r="O31" s="108" t="str">
        <f>IF(A31&lt;=①基本情報と建物情報の入力!$G$20, IF(①基本情報と建物情報の入力!H53&gt;=2, ①基本情報と建物情報の入力!C53/①基本情報と建物情報の入力!H53, "-"),"-")</f>
        <v>-</v>
      </c>
      <c r="P31" s="110" t="str">
        <f>IF(A31&lt;=①基本情報と建物情報の入力!$G$20, IF(①基本情報と建物情報の入力!H53&gt;=3, ①基本情報と建物情報の入力!C53/①基本情報と建物情報の入力!H53, "-"),"-")</f>
        <v>-</v>
      </c>
      <c r="Q31" s="109" t="str">
        <f>IF($A31&lt;=①基本情報と建物情報の入力!$G$20, IF(①基本情報と建物情報の入力!$H53&gt;=1, IF(①基本情報と建物情報の入力!$I53="有り", N31*室面積の比率!$B$4, N31*室面積の比率!$B$5),"-"), "-")</f>
        <v>-</v>
      </c>
      <c r="R31" s="108" t="str">
        <f>IF($A31&lt;=①基本情報と建物情報の入力!$G$20, IF(①基本情報と建物情報の入力!$H53&gt;=2, IF(①基本情報と建物情報の入力!$I53="有り", O31*室面積の比率!$B$4, O31*室面積の比率!$B$5),"-"), "-")</f>
        <v>-</v>
      </c>
      <c r="S31" s="110" t="str">
        <f>IF($A31&lt;=①基本情報と建物情報の入力!$G$20, IF(①基本情報と建物情報の入力!$H53&gt;=3, IF(①基本情報と建物情報の入力!$I53="有り", P31*室面積の比率!$B$4, P31*室面積の比率!$B$5),"-"), "-")</f>
        <v>-</v>
      </c>
      <c r="T31" s="109" t="str">
        <f>IF($A31&lt;=①基本情報と建物情報の入力!$G$20, IF(①基本情報と建物情報の入力!$H53&gt;=1, IF(①基本情報と建物情報の入力!$I53="有り", N31*室面積の比率!$C$4, 0),"-"), "-")</f>
        <v>-</v>
      </c>
      <c r="U31" s="108" t="str">
        <f>IF($A31&lt;=①基本情報と建物情報の入力!$G$20, IF(①基本情報と建物情報の入力!$H53&gt;=2, IF(①基本情報と建物情報の入力!$I53="有り", O31*室面積の比率!$C$4, 0),"-"), "-")</f>
        <v>-</v>
      </c>
      <c r="V31" s="110" t="str">
        <f>IF($A31&lt;=①基本情報と建物情報の入力!$G$20, IF(①基本情報と建物情報の入力!$H53&gt;=3, IF(①基本情報と建物情報の入力!$I53="有り", P31*室面積の比率!$C$4, 0),"-"), "-")</f>
        <v>-</v>
      </c>
      <c r="W31" s="109" t="str">
        <f>IF(A31&lt;=①基本情報と建物情報の入力!$G$20, IF(①基本情報と建物情報の入力!H53&gt;=1, F31/①基本情報と建物情報の入力!H53, "-"),"-")</f>
        <v>-</v>
      </c>
      <c r="X31" s="108" t="str">
        <f>IF(A31&lt;=①基本情報と建物情報の入力!$G$20, IF(①基本情報と建物情報の入力!H53&gt;=2, F31/①基本情報と建物情報の入力!H53, "-"),"-")</f>
        <v>-</v>
      </c>
      <c r="Y31" s="110" t="str">
        <f>IF(A31&lt;=①基本情報と建物情報の入力!$G$20, IF(①基本情報と建物情報の入力!H53&gt;=3, F31/①基本情報と建物情報の入力!H53, "-"),"-")</f>
        <v>-</v>
      </c>
      <c r="Z31" s="109" t="str">
        <f>IF(A31&lt;=①基本情報と建物情報の入力!$G$20, IF(①基本情報と建物情報の入力!H53&gt;=1, G31/①基本情報と建物情報の入力!H53, "-"),"-")</f>
        <v>-</v>
      </c>
      <c r="AA31" s="108" t="str">
        <f>IF(A31&lt;=①基本情報と建物情報の入力!$G$20, IF(①基本情報と建物情報の入力!H53&gt;=2, G31/①基本情報と建物情報の入力!H53, "-"),"-")</f>
        <v>-</v>
      </c>
      <c r="AB31" s="110" t="str">
        <f>IF(A31&lt;=①基本情報と建物情報の入力!$G$20, IF(①基本情報と建物情報の入力!H53&gt;=3, G31/①基本情報と建物情報の入力!H53, "-"),"-")</f>
        <v>-</v>
      </c>
      <c r="AC31" s="111"/>
      <c r="AD31" s="109" t="str">
        <f>IF(A31&lt;=①基本情報と建物情報の入力!$G$20, IF(①基本情報と建物情報の入力!H53&gt;=1,J31/①基本情報と建物情報の入力!H53,"-"), "-")</f>
        <v>-</v>
      </c>
      <c r="AE31" s="108" t="str">
        <f>IF(A31&lt;=①基本情報と建物情報の入力!$G$20, IF(①基本情報と建物情報の入力!H53&gt;=2,J31/①基本情報と建物情報の入力!H53,"-"), "-")</f>
        <v>-</v>
      </c>
      <c r="AF31" s="110" t="str">
        <f>IF(A31&lt;=①基本情報と建物情報の入力!$G$20, IF(①基本情報と建物情報の入力!H53&gt;=3,J31/①基本情報と建物情報の入力!H53,"-"), "-")</f>
        <v>-</v>
      </c>
      <c r="AG31" s="109" t="str">
        <f>IF(A31&lt;=①基本情報と建物情報の入力!$G$20,IF(①基本情報と建物情報の入力!H53&gt;=1,K31,"-"), "-")</f>
        <v>-</v>
      </c>
      <c r="AH31" s="108" t="str">
        <f>IF(A31&lt;=①基本情報と建物情報の入力!$G$20,IF(①基本情報と建物情報の入力!H53&gt;=2,0,"-"), "-")</f>
        <v>-</v>
      </c>
      <c r="AI31" s="110" t="str">
        <f>IF(A31&lt;=①基本情報と建物情報の入力!$G$20,IF(①基本情報と建物情報の入力!H53&gt;=3,0,"-"), "-")</f>
        <v>-</v>
      </c>
      <c r="AJ31" s="108" t="str">
        <f>IF(A31&lt;=①基本情報と建物情報の入力!$G$20, IF(①基本情報と建物情報の入力!H53&gt;=1,L31/①基本情報と建物情報の入力!H53,"-"), "-")</f>
        <v>-</v>
      </c>
      <c r="AK31" s="108" t="str">
        <f>IF(A31&lt;=①基本情報と建物情報の入力!$G$20, IF(①基本情報と建物情報の入力!H53&gt;=2,L31/①基本情報と建物情報の入力!H53,"-"), "-")</f>
        <v>-</v>
      </c>
      <c r="AL31" s="108" t="str">
        <f>IF(A31&lt;=①基本情報と建物情報の入力!$G$20, IF(①基本情報と建物情報の入力!H53&gt;=3,L31/①基本情報と建物情報の入力!H53,"-"), "-")</f>
        <v>-</v>
      </c>
      <c r="AM31" s="109" t="str">
        <f>IF(A31&lt;=①基本情報と建物情報の入力!$G$20,IF(①基本情報と建物情報の入力!H53&gt;=1,IF(①基本情報と建物情報の入力!H53=1, M31,0), "-"),"-")</f>
        <v>-</v>
      </c>
      <c r="AN31" s="108" t="str">
        <f>IF(A31&lt;=①基本情報と建物情報の入力!$G$20, IF(①基本情報と建物情報の入力!H53&gt;=2, M31, "-"), "-")</f>
        <v>-</v>
      </c>
      <c r="AO31" s="110" t="str">
        <f>IF(A31&lt;=①基本情報と建物情報の入力!$G$20,IF(①基本情報と建物情報の入力!H53&gt;=3, 0, "-"),"-")</f>
        <v>-</v>
      </c>
      <c r="AP31" s="109" t="str">
        <f>IF(A31&lt;=①基本情報と建物情報の入力!$G$20,IF(①基本情報と建物情報の入力!H53&gt;=1,0,"-"), "-")</f>
        <v>-</v>
      </c>
      <c r="AQ31" s="108" t="str">
        <f>IF(A31&lt;=①基本情報と建物情報の入力!$G$20,IF(①基本情報と建物情報の入力!H53&gt;=2,0,"-"), "-")</f>
        <v>-</v>
      </c>
      <c r="AR31" s="110" t="str">
        <f>IF(A31&lt;=①基本情報と建物情報の入力!$G$20,IF(①基本情報と建物情報の入力!H53&gt;=3,0,"-"), "-")</f>
        <v>-</v>
      </c>
      <c r="AS31" s="109" t="str">
        <f>IF(A31&lt;=①基本情報と建物情報の入力!$G$20,IF(①基本情報と建物情報の入力!H53&gt;=1,0,"-"), "-")</f>
        <v>-</v>
      </c>
      <c r="AT31" s="108" t="str">
        <f>IF(A31&lt;=①基本情報と建物情報の入力!$G$20,IF(①基本情報と建物情報の入力!H53&gt;=2,0,"-"), "-")</f>
        <v>-</v>
      </c>
      <c r="AU31" s="110" t="str">
        <f>IF(A31&lt;=①基本情報と建物情報の入力!$G$20,IF(①基本情報と建物情報の入力!H53&gt;=3,0,"-"), "-")</f>
        <v>-</v>
      </c>
      <c r="AV31" s="109" t="str">
        <f>IF(A31&lt;=①基本情報と建物情報の入力!$G$20,IF(①基本情報と建物情報の入力!H53&gt;=1,1.6,"-"), "-")</f>
        <v>-</v>
      </c>
      <c r="AW31" s="108" t="str">
        <f>IF(A31&lt;=①基本情報と建物情報の入力!$G$20,IF(①基本情報と建物情報の入力!H53&gt;=2,1.6,"-"), "-")</f>
        <v>-</v>
      </c>
      <c r="AX31" s="110" t="str">
        <f>IF(A31&lt;=①基本情報と建物情報の入力!$G$20,IF(①基本情報と建物情報の入力!H53&gt;=3,1.6,"-"), "-")</f>
        <v>-</v>
      </c>
      <c r="AY31" s="108" t="str">
        <f>IF(A31&lt;=①基本情報と建物情報の入力!$G$20,IF(①基本情報と建物情報の入力!H53&gt;=1,0,"-"), "-")</f>
        <v>-</v>
      </c>
      <c r="AZ31" s="108" t="str">
        <f>IF(A31&lt;=①基本情報と建物情報の入力!$G$20,IF(①基本情報と建物情報の入力!H53&gt;=2,0,"-"), "-")</f>
        <v>-</v>
      </c>
      <c r="BA31" s="108" t="str">
        <f>IF(A31&lt;=①基本情報と建物情報の入力!$G$20,IF(①基本情報と建物情報の入力!H53&gt;=3,0,"-"), "-")</f>
        <v>-</v>
      </c>
      <c r="BB31" s="109" t="str">
        <f>IF(A31&lt;=①基本情報と建物情報の入力!$G$20, IF(①基本情報と建物情報の入力!H53&gt;=1,(D31*C31-J31)/①基本情報と建物情報の入力!H53, "-"), "-")</f>
        <v>-</v>
      </c>
      <c r="BC31" s="108" t="str">
        <f>IF(A31&lt;=①基本情報と建物情報の入力!$G$20, IF(①基本情報と建物情報の入力!H53&gt;=2,(D31*C31-J31)/①基本情報と建物情報の入力!H53, "-"), "-")</f>
        <v>-</v>
      </c>
      <c r="BD31" s="110" t="str">
        <f>IF(A31&lt;=①基本情報と建物情報の入力!$G$20, IF(①基本情報と建物情報の入力!H53&gt;=3,(D31*C31-J31)/①基本情報と建物情報の入力!H53, "-"), "-")</f>
        <v>-</v>
      </c>
      <c r="BE31" s="108" t="str">
        <f>IF(A31&lt;=①基本情報と建物情報の入力!$G$20, IF(①基本情報と建物情報の入力!H53&gt;=1,E31*C31-K31, "-"), "-")</f>
        <v>-</v>
      </c>
      <c r="BF31" s="108" t="str">
        <f>IF(A31&lt;=①基本情報と建物情報の入力!$G$20, IF(①基本情報と建物情報の入力!H53&gt;=2,0, "-"), "-")</f>
        <v>-</v>
      </c>
      <c r="BG31" s="108" t="str">
        <f>IF(A31&lt;=①基本情報と建物情報の入力!$G$20, IF(①基本情報と建物情報の入力!H53&gt;=3,0, "-"), "-")</f>
        <v>-</v>
      </c>
      <c r="BH31" s="109" t="str">
        <f>IF(A31&lt;=①基本情報と建物情報の入力!$G$20, IF(①基本情報と建物情報の入力!H53&gt;=1,(D31*C31-L31)/①基本情報と建物情報の入力!H53-AV31, "-"), "-")</f>
        <v>-</v>
      </c>
      <c r="BI31" s="108" t="str">
        <f>IF(A31&lt;=①基本情報と建物情報の入力!$G$20, IF(①基本情報と建物情報の入力!H53&gt;=2,(D31*C31-L31)/①基本情報と建物情報の入力!H53-AV31, "-"), "-")</f>
        <v>-</v>
      </c>
      <c r="BJ31" s="110" t="str">
        <f>IF(A31&lt;=①基本情報と建物情報の入力!$G$20, IF(①基本情報と建物情報の入力!H53&gt;=3,(D31*C31-L31)/①基本情報と建物情報の入力!H53-AV31, "-"), "-")</f>
        <v>-</v>
      </c>
      <c r="BK31" s="109" t="str">
        <f>IF(A31&lt;=①基本情報と建物情報の入力!$G$20, IF(①基本情報と建物情報の入力!H53&gt;=1,IF(①基本情報と建物情報の入力!H53=1, E31*C31-K31, 0), "-"), "-")</f>
        <v>-</v>
      </c>
      <c r="BL31" s="108" t="str">
        <f>IF(A31&lt;=①基本情報と建物情報の入力!$G$20, IF(①基本情報と建物情報の入力!H53&gt;=2,E31*C31-M31, "-"), "-")</f>
        <v>-</v>
      </c>
      <c r="BM31" s="110" t="str">
        <f>IF(A31&lt;=①基本情報と建物情報の入力!$G$20, IF(①基本情報と建物情報の入力!H53&gt;=3,0, "-"), "-")</f>
        <v>-</v>
      </c>
      <c r="BN31" s="108" t="str">
        <f>IF(A31&lt;=①基本情報と建物情報の入力!$G$20, IF(①基本情報と建物情報の入力!H53&gt;=1, 0, "-"), "-")</f>
        <v>-</v>
      </c>
      <c r="BO31" s="108" t="str">
        <f>IF(A31&lt;=①基本情報と建物情報の入力!$G$20, IF(①基本情報と建物情報の入力!H53&gt;=2, 0, "-"), "-")</f>
        <v>-</v>
      </c>
      <c r="BP31" s="110" t="str">
        <f>IF(A31&lt;=①基本情報と建物情報の入力!$G$20, IF(①基本情報と建物情報の入力!H53&gt;=3, 0, "-"), "-")</f>
        <v>-</v>
      </c>
      <c r="BQ31" s="108" t="str">
        <f>IF(A31&lt;=①基本情報と建物情報の入力!$G$20, IF(①基本情報と建物情報の入力!H53&gt;=1, 0, "-"), "-")</f>
        <v>-</v>
      </c>
      <c r="BR31" s="108" t="str">
        <f>IF(A31&lt;=①基本情報と建物情報の入力!$G$20, IF(①基本情報と建物情報の入力!H53&gt;=2, E31*C31, "-"), "-")</f>
        <v>-</v>
      </c>
      <c r="BS31" s="110" t="str">
        <f>IF(A31&lt;=①基本情報と建物情報の入力!$G$20, IF(①基本情報と建物情報の入力!H53&gt;=3, E31*C31, "-"), "-")</f>
        <v>-</v>
      </c>
      <c r="BT31" s="108" t="str">
        <f>IF(A31&lt;=①基本情報と建物情報の入力!$G$20, IF(①基本情報と建物情報の入力!H53&gt;=1, 0, "-"), "-")</f>
        <v>-</v>
      </c>
      <c r="BU31" s="108" t="str">
        <f>IF(A31&lt;=①基本情報と建物情報の入力!$G$20, IF(①基本情報と建物情報の入力!H53&gt;=2, 0, "-"), "-")</f>
        <v>-</v>
      </c>
      <c r="BV31" s="110" t="str">
        <f>IF(A31&lt;=①基本情報と建物情報の入力!$G$20, IF(①基本情報と建物情報の入力!H53&gt;=3, 0, "-"), "-")</f>
        <v>-</v>
      </c>
      <c r="BW31" s="109" t="str">
        <f>IF(A31&lt;=①基本情報と建物情報の入力!$G$20, IF(①基本情報と建物情報の入力!H53&gt;=1, IF(①基本情報と建物情報の入力!H53=1, 0, E31*C31), "-"), "-")</f>
        <v>-</v>
      </c>
      <c r="BX31" s="108" t="str">
        <f>IF(A31&lt;=①基本情報と建物情報の入力!$G$20, IF(①基本情報と建物情報の入力!H53&gt;=2, 0, "-"), "-")</f>
        <v>-</v>
      </c>
      <c r="BY31" s="110" t="str">
        <f>IF(A31&lt;=①基本情報と建物情報の入力!$G$20, IF(①基本情報と建物情報の入力!H53&gt;=3, E31*C31, "-"), "-")</f>
        <v>-</v>
      </c>
      <c r="BZ31" s="108" t="str">
        <f>IF(A31&lt;=①基本情報と建物情報の入力!$G$20, IF(①基本情報と建物情報の入力!H53&gt;=1,  H31/①基本情報と建物情報の入力!H53, "-"), "-")</f>
        <v>-</v>
      </c>
      <c r="CA31" s="108" t="str">
        <f>IF(A31&lt;=①基本情報と建物情報の入力!$G$20, IF(①基本情報と建物情報の入力!H53&gt;=2,  H31/①基本情報と建物情報の入力!H53, "-"), "-")</f>
        <v>-</v>
      </c>
      <c r="CB31" s="108" t="str">
        <f>IF(A31&lt;=①基本情報と建物情報の入力!$G$20, IF(①基本情報と建物情報の入力!H53&gt;=3,  H31/①基本情報と建物情報の入力!H53, "-"), "-")</f>
        <v>-</v>
      </c>
      <c r="CC31" s="109" t="str">
        <f>IF(A31&lt;=①基本情報と建物情報の入力!$G$20, IF(①基本情報と建物情報の入力!H53&gt;=1, I31/①基本情報と建物情報の入力!H53, "-"), "-")</f>
        <v>-</v>
      </c>
      <c r="CD31" s="108" t="str">
        <f>IF(A31&lt;=①基本情報と建物情報の入力!$G$20, IF(①基本情報と建物情報の入力!H53&gt;=2, I31/①基本情報と建物情報の入力!H53, "-"), "-")</f>
        <v>-</v>
      </c>
      <c r="CE31" s="110" t="str">
        <f>IF(A31&lt;=①基本情報と建物情報の入力!$G$20, IF(①基本情報と建物情報の入力!H53&gt;=3, I31/①基本情報と建物情報の入力!H53, "-"), "-")</f>
        <v>-</v>
      </c>
      <c r="CF31" s="108" t="str">
        <f>IF(A31&lt;=①基本情報と建物情報の入力!$G$20, IF(①基本情報と建物情報の入力!H53&gt;=1, IF(A31=①基本情報と建物情報の入力!$G$20, 0,(①基本情報と建物情報の入力!C53-F31)/①基本情報と建物情報の入力!H53), "-"), "-")</f>
        <v>-</v>
      </c>
      <c r="CG31" s="108" t="str">
        <f>IF(A31&lt;=①基本情報と建物情報の入力!$G$20, IF(①基本情報と建物情報の入力!H53&gt;=2, IF(A31=①基本情報と建物情報の入力!$G$20, 0,(①基本情報と建物情報の入力!C53-F31)/①基本情報と建物情報の入力!H53), "-"), "-")</f>
        <v>-</v>
      </c>
      <c r="CH31" s="108" t="str">
        <f>IF(A31&lt;=①基本情報と建物情報の入力!$G$20, IF(①基本情報と建物情報の入力!H53&gt;=3, IF(A31=①基本情報と建物情報の入力!$G$20, 0,(①基本情報と建物情報の入力!C53-F31)/①基本情報と建物情報の入力!H53), "-"), "-")</f>
        <v>-</v>
      </c>
      <c r="CI31" s="111"/>
      <c r="CJ31" s="109" t="str">
        <f>IF(A31&lt;=①基本情報と建物情報の入力!$G$20, IF(①基本情報と建物情報の入力!H53&gt;=1, IF(F31=0, 0, D31/①基本情報と建物情報の入力!H53), "-"), "-")</f>
        <v>-</v>
      </c>
      <c r="CK31" s="108" t="str">
        <f>IF(A31&lt;=①基本情報と建物情報の入力!$G$20, IF(①基本情報と建物情報の入力!H53&gt;=2, IF(F31=0, 0, D31/①基本情報と建物情報の入力!H53), "-"), "-")</f>
        <v>-</v>
      </c>
      <c r="CL31" s="110" t="str">
        <f>IF(A31&lt;=①基本情報と建物情報の入力!$G$20, IF(①基本情報と建物情報の入力!H53&gt;=3, IF(F31=0, 0, D31/①基本情報と建物情報の入力!H53), "-"), "-")</f>
        <v>-</v>
      </c>
      <c r="CM31" s="109" t="str">
        <f>IF(A31&lt;=①基本情報と建物情報の入力!$G$20, IF(①基本情報と建物情報の入力!H53&gt;=1, F31/D31, "-"), "-")</f>
        <v>-</v>
      </c>
      <c r="CN31" s="108" t="str">
        <f>IF(A31&lt;=①基本情報と建物情報の入力!$G$20, IF(①基本情報と建物情報の入力!H53&gt;=2, 0, "-"), "-")</f>
        <v>-</v>
      </c>
      <c r="CO31" s="110" t="str">
        <f>IF(A31&lt;=①基本情報と建物情報の入力!$G$20, IF(①基本情報と建物情報の入力!H53&gt;=3, 0, "-"), "-")</f>
        <v>-</v>
      </c>
      <c r="CP31" s="109" t="str">
        <f>IF(A31&lt;=①基本情報と建物情報の入力!$G$20, IF(①基本情報と建物情報の入力!H53&gt;=1, IF(A31=①基本情報と建物情報の入力!$G$20, D31/①基本情報と建物情報の入力!H53, 0), "-"), "-")</f>
        <v>-</v>
      </c>
      <c r="CQ31" s="108" t="str">
        <f>IF(A31&lt;=①基本情報と建物情報の入力!$G$20, IF(①基本情報と建物情報の入力!H53&gt;=2, IF(A31=①基本情報と建物情報の入力!$G$20, D31/①基本情報と建物情報の入力!H53, 0), "-"), "-")</f>
        <v>-</v>
      </c>
      <c r="CR31" s="110" t="str">
        <f>IF(A31&lt;=①基本情報と建物情報の入力!$G$20, IF(①基本情報と建物情報の入力!H53&gt;=3, IF(A31=①基本情報と建物情報の入力!$G$20, D31/①基本情報と建物情報の入力!H53, 0), "-"), "-")</f>
        <v>-</v>
      </c>
      <c r="CS31" s="109" t="str">
        <f>IF(A31&lt;=①基本情報と建物情報の入力!$G$20, IF(①基本情報と建物情報の入力!H53&gt;=1, IF(①基本情報と建物情報の入力!H53=1, F31/D31, 0), "-"), "-")</f>
        <v>-</v>
      </c>
      <c r="CT31" s="108" t="str">
        <f>IF(A31&lt;=①基本情報と建物情報の入力!$G$20, IF(①基本情報と建物情報の入力!H53&gt;=2, F31/D31, "-"), "-")</f>
        <v>-</v>
      </c>
      <c r="CU31" s="110" t="str">
        <f>IF(A31&lt;=①基本情報と建物情報の入力!$G$20, IF(①基本情報と建物情報の入力!H53&gt;=3, 0, "-"), "-")</f>
        <v>-</v>
      </c>
      <c r="CV31" s="108" t="str">
        <f>IF(A31&lt;=①基本情報と建物情報の入力!$G$20, IF(①基本情報と建物情報の入力!H53&gt;=1, IF(OR(F31=0,A31=①基本情報と建物情報の入力!$G$20), 0, D31/①基本情報と建物情報の入力!H53), "-"), "-")</f>
        <v>-</v>
      </c>
      <c r="CW31" s="108" t="str">
        <f>IF(A31&lt;=①基本情報と建物情報の入力!$G$20, IF(①基本情報と建物情報の入力!H53&gt;=2, IF(OR(F31=0,A31=①基本情報と建物情報の入力!$G$20), 0, D31/①基本情報と建物情報の入力!H53), "-"), "-")</f>
        <v>-</v>
      </c>
      <c r="CX31" s="108" t="str">
        <f>IF(A31&lt;=①基本情報と建物情報の入力!$G$20, IF(①基本情報と建物情報の入力!H53&gt;=3, IF(OR(F31=0,A31=①基本情報と建物情報の入力!$G$20), 0, D31/①基本情報と建物情報の入力!H53), "-"), "-")</f>
        <v>-</v>
      </c>
      <c r="CY31" s="109" t="str">
        <f>IF(A31&lt;=①基本情報と建物情報の入力!$G$20, IF(①基本情報と建物情報の入力!H53&gt;=1, IF(OR(F30=0,A31=1), 0, D31/①基本情報と建物情報の入力!H53), "-"), "-")</f>
        <v>-</v>
      </c>
      <c r="CZ31" s="108" t="str">
        <f>IF(A31&lt;=①基本情報と建物情報の入力!$G$20, IF(①基本情報と建物情報の入力!H53&gt;=2, IF(OR(F30=0,A31=1), 0, D31/①基本情報と建物情報の入力!H53), "-"), "-")</f>
        <v>-</v>
      </c>
      <c r="DA31" s="110" t="str">
        <f>IF(A31&lt;=①基本情報と建物情報の入力!$G$20, IF(①基本情報と建物情報の入力!H53&gt;=3, IF(OR(F30=0,A31=1), 0, D31/①基本情報と建物情報の入力!H53), "-"), "-")</f>
        <v>-</v>
      </c>
      <c r="DB31" s="109" t="str">
        <f>IF(A31&lt;=①基本情報と建物情報の入力!$G$20, IF(①基本情報と建物情報の入力!H53&gt;=1, 0, "-"), "-")</f>
        <v>-</v>
      </c>
      <c r="DC31" s="108" t="str">
        <f>IF(A31&lt;=①基本情報と建物情報の入力!$G$20, IF(①基本情報と建物情報の入力!H53&gt;=2, IF(①基本情報と建物情報の入力!H53=1, 0, F31/D31), "-"), "-")</f>
        <v>-</v>
      </c>
      <c r="DD31" s="110" t="str">
        <f>IF(A31&lt;=①基本情報と建物情報の入力!$G$20, IF(①基本情報と建物情報の入力!H53&gt;=3, IF(①基本情報と建物情報の入力!H53=1, 0, F31/D31), "-"), "-")</f>
        <v>-</v>
      </c>
      <c r="DE31" s="108" t="str">
        <f>IF(A31&lt;=①基本情報と建物情報の入力!$G$20, IF(①基本情報と建物情報の入力!H53&gt;=1, IF(①基本情報と建物情報の入力!H53=1, 0, F31/D31), "-"), "-")</f>
        <v>-</v>
      </c>
      <c r="DF31" s="108" t="str">
        <f>IF(A31&lt;=①基本情報と建物情報の入力!$G$20, IF(①基本情報と建物情報の入力!H53&gt;=2, 0, "-"), "-")</f>
        <v>-</v>
      </c>
      <c r="DG31" s="108" t="str">
        <f>IF(A31&lt;=①基本情報と建物情報の入力!$G$20, IF(①基本情報と建物情報の入力!H53&gt;=3, IF(①基本情報と建物情報の入力!H53=1, 0, F31/D31), "-"), "-")</f>
        <v>-</v>
      </c>
      <c r="DH31" s="109" t="str">
        <f>IF(A31&lt;=①基本情報と建物情報の入力!$G$20, IF(①基本情報と建物情報の入力!H53&gt;=1, (F31/D31)*(D31/①基本情報と建物情報の入力!H53/20), "-"), "-")</f>
        <v>-</v>
      </c>
      <c r="DI31" s="108" t="str">
        <f>IF(A31&lt;=①基本情報と建物情報の入力!$G$20, IF(①基本情報と建物情報の入力!H53&gt;=2, (F31/D31)*(D31/①基本情報と建物情報の入力!H53/20), "-"), "-")</f>
        <v>-</v>
      </c>
      <c r="DJ31" s="110" t="str">
        <f>IF(A31&lt;=①基本情報と建物情報の入力!$G$20, IF(①基本情報と建物情報の入力!H53&gt;=3, (F31/D31)*(D31/①基本情報と建物情報の入力!H53/20), "-"), "-")</f>
        <v>-</v>
      </c>
      <c r="DK31" s="109" t="str">
        <f>IF(A31&lt;=①基本情報と建物情報の入力!$G$20, IF(①基本情報と建物情報の入力!H53&gt;=1, (D31/①基本情報と建物情報の入力!H53)*(F31/D31/20), "-"), "-")</f>
        <v>-</v>
      </c>
      <c r="DL31" s="108" t="str">
        <f>IF(A31&lt;=①基本情報と建物情報の入力!$G$20, IF(①基本情報と建物情報の入力!H53&gt;=2, (D31/①基本情報と建物情報の入力!H53)*(F31/D31/20), "-"), "-")</f>
        <v>-</v>
      </c>
      <c r="DM31" s="110" t="str">
        <f>IF(A31&lt;=①基本情報と建物情報の入力!$G$20, IF(①基本情報と建物情報の入力!H53&gt;=3, (D31/①基本情報と建物情報の入力!H53)*(F31/D31/20), "-"), "-")</f>
        <v>-</v>
      </c>
      <c r="DN31" s="109" t="str">
        <f>IF(A31&lt;=①基本情報と建物情報の入力!$G$20, IF(①基本情報と建物情報の入力!H53&gt;=1,  C31, "-"), "-")</f>
        <v>-</v>
      </c>
      <c r="DO31" s="108" t="str">
        <f>IF(A31&lt;=①基本情報と建物情報の入力!$G$20, IF(①基本情報と建物情報の入力!H53&gt;=2, 0, "-"), "-")</f>
        <v>-</v>
      </c>
      <c r="DP31" s="110" t="str">
        <f>IF(A31&lt;=①基本情報と建物情報の入力!$G$20, IF(①基本情報と建物情報の入力!H53&gt;=3, 0, "-"), "-")</f>
        <v>-</v>
      </c>
      <c r="DQ31" s="109" t="str">
        <f>IF(A31&lt;=①基本情報と建物情報の入力!$G$20, IF(①基本情報と建物情報の入力!H53&gt;=1,  C31, "-"), "-")</f>
        <v>-</v>
      </c>
      <c r="DR31" s="108" t="str">
        <f>IF(A31&lt;=①基本情報と建物情報の入力!$G$20, IF(①基本情報と建物情報の入力!H53&gt;=2, 0, "-"), "-")</f>
        <v>-</v>
      </c>
      <c r="DS31" s="110" t="str">
        <f>IF(A31&lt;=①基本情報と建物情報の入力!$G$20, IF(①基本情報と建物情報の入力!H53&gt;=3, 0, "-"), "-")</f>
        <v>-</v>
      </c>
      <c r="DT31" s="109" t="str">
        <f>IF(A31&lt;=①基本情報と建物情報の入力!$G$20, IF(①基本情報と建物情報の入力!H53&gt;=1, IF(①基本情報と建物情報の入力!H53=1, C31, 0), "-"), "-")</f>
        <v>-</v>
      </c>
      <c r="DU31" s="108" t="str">
        <f>IF(A31&lt;=①基本情報と建物情報の入力!$G$20, IF(①基本情報と建物情報の入力!H53&gt;=2, C31, "-"), "-")</f>
        <v>-</v>
      </c>
      <c r="DV31" s="110" t="str">
        <f>IF(A31&lt;=①基本情報と建物情報の入力!$G$20, IF(①基本情報と建物情報の入力!H53&gt;=3, 0, "-"), "-")</f>
        <v>-</v>
      </c>
      <c r="DW31" s="109" t="str">
        <f>IF(A31&lt;=①基本情報と建物情報の入力!$G$20, IF(①基本情報と建物情報の入力!H53&gt;=1, IF(①基本情報と建物情報の入力!H53=1, C31, 0), "-"), "-")</f>
        <v>-</v>
      </c>
      <c r="DX31" s="108" t="str">
        <f>IF(A31&lt;=①基本情報と建物情報の入力!$G$20, IF(①基本情報と建物情報の入力!H53&gt;=2, C31, "-"), "-")</f>
        <v>-</v>
      </c>
      <c r="DY31" s="110" t="str">
        <f>IF(A31&lt;=①基本情報と建物情報の入力!$G$20, IF(①基本情報と建物情報の入力!H53&gt;=3, 0, "-"), "-")</f>
        <v>-</v>
      </c>
      <c r="DZ31" s="109" t="str">
        <f>IF(A31&lt;=①基本情報と建物情報の入力!$G$20, IF(①基本情報と建物情報の入力!H53&gt;=1, 0, "-"), "-")</f>
        <v>-</v>
      </c>
      <c r="EA31" s="108" t="str">
        <f>IF(A31&lt;=①基本情報と建物情報の入力!$G$20, IF(①基本情報と建物情報の入力!H53&gt;=2, IF(①基本情報と建物情報の入力!H53=1, 0, C31), "-"), "-")</f>
        <v>-</v>
      </c>
      <c r="EB31" s="110" t="str">
        <f>IF(A31&lt;=①基本情報と建物情報の入力!$G$20, IF(①基本情報と建物情報の入力!H53&gt;=3, IF(①基本情報と建物情報の入力!H53=1, 0, C31), "-"), "-")</f>
        <v>-</v>
      </c>
      <c r="EC31" s="109" t="str">
        <f>IF(A31&lt;=①基本情報と建物情報の入力!$G$20, IF(①基本情報と建物情報の入力!H53&gt;=1, IF(①基本情報と建物情報の入力!H53=1, 0, C31), "-"), "-")</f>
        <v>-</v>
      </c>
      <c r="ED31" s="108" t="str">
        <f>IF(A31&lt;=①基本情報と建物情報の入力!$G$20, IF(①基本情報と建物情報の入力!H53&gt;=2, 0, "-"), "-")</f>
        <v>-</v>
      </c>
      <c r="EE31" s="110" t="str">
        <f>IF(A31&lt;=①基本情報と建物情報の入力!$G$20, IF(①基本情報と建物情報の入力!H53&gt;=3, IF(①基本情報と建物情報の入力!H53=1, 0, C31), "-"), "-")</f>
        <v>-</v>
      </c>
      <c r="EF31" s="109" t="str">
        <f>IF(A31&lt;=①基本情報と建物情報の入力!$G$20, IF(①基本情報と建物情報の入力!H53&gt;=1, 0, "-"), "-")</f>
        <v>-</v>
      </c>
      <c r="EG31" s="108" t="str">
        <f>IF(A31&lt;=①基本情報と建物情報の入力!$G$20, IF(①基本情報と建物情報の入力!H53&gt;=2, IF(①基本情報と建物情報の入力!H53=1, 0, C31), "-"), "-")</f>
        <v>-</v>
      </c>
      <c r="EH31" s="110" t="str">
        <f>IF(A31&lt;=①基本情報と建物情報の入力!$G$20, IF(①基本情報と建物情報の入力!H53&gt;=3, IF(①基本情報と建物情報の入力!H53=1, 0, C31), "-"), "-")</f>
        <v>-</v>
      </c>
      <c r="EI31" s="108" t="str">
        <f>IF(A31&lt;=①基本情報と建物情報の入力!$G$20, IF(①基本情報と建物情報の入力!H53&gt;=1, IF(①基本情報と建物情報の入力!H53=1, 0, C31), "-"), "-")</f>
        <v>-</v>
      </c>
      <c r="EJ31" s="108" t="str">
        <f>IF(A31&lt;=①基本情報と建物情報の入力!$G$20, IF(①基本情報と建物情報の入力!H53&gt;=2, 0, "-"), "-")</f>
        <v>-</v>
      </c>
      <c r="EK31" s="108" t="str">
        <f>IF(A31&lt;=①基本情報と建物情報の入力!$G$20, IF(①基本情報と建物情報の入力!H53&gt;=3, IF(①基本情報と建物情報の入力!H53=1, 0, C31), "-"), "-")</f>
        <v>-</v>
      </c>
      <c r="EL31" s="109" t="str">
        <f>IF(A31&lt;=①基本情報と建物情報の入力!$G$20, IF(①基本情報と建物情報の入力!H53&gt;=1, C31*D31/①基本情報と建物情報の入力!H53/20, "-"), "-")</f>
        <v>-</v>
      </c>
      <c r="EM31" s="108" t="str">
        <f>IF(A31&lt;=①基本情報と建物情報の入力!$G$20, IF(①基本情報と建物情報の入力!H53&gt;=2, C31*D31/①基本情報と建物情報の入力!H53/20, "-"), "-")</f>
        <v>-</v>
      </c>
      <c r="EN31" s="110" t="str">
        <f>IF(A31&lt;=①基本情報と建物情報の入力!$G$20, IF(①基本情報と建物情報の入力!H53&gt;=3, C31*D31/①基本情報と建物情報の入力!H53/20, "-"), "-")</f>
        <v>-</v>
      </c>
      <c r="EO31" s="109" t="str">
        <f>IF(A31&lt;=①基本情報と建物情報の入力!$G$20, IF(①基本情報と建物情報の入力!H53&gt;=1, C31*E31/20, "-"), "-")</f>
        <v>-</v>
      </c>
      <c r="EP31" s="108" t="str">
        <f>IF(A31&lt;=①基本情報と建物情報の入力!$G$20, IF(①基本情報と建物情報の入力!H53&gt;=2, 0, "-"), "-")</f>
        <v>-</v>
      </c>
      <c r="EQ31" s="110" t="str">
        <f>IF(A31&lt;=①基本情報と建物情報の入力!$G$20, IF(①基本情報と建物情報の入力!H53&gt;=3, 0, "-"), "-")</f>
        <v>-</v>
      </c>
      <c r="ER31" s="109" t="str">
        <f>IF(A31&lt;=①基本情報と建物情報の入力!$G$20, IF(①基本情報と建物情報の入力!H53&gt;=1, C31*D31/①基本情報と建物情報の入力!H53/20, "-"), "-")</f>
        <v>-</v>
      </c>
      <c r="ES31" s="108" t="str">
        <f>IF(A31&lt;=①基本情報と建物情報の入力!$G$20, IF(①基本情報と建物情報の入力!H53&gt;=2, C31*D31/①基本情報と建物情報の入力!H53/20, "-"), "-")</f>
        <v>-</v>
      </c>
      <c r="ET31" s="110" t="str">
        <f>IF(A31&lt;=①基本情報と建物情報の入力!$G$20, IF(①基本情報と建物情報の入力!H53&gt;=3, C31*D31/①基本情報と建物情報の入力!H53/20, "-"), "-")</f>
        <v>-</v>
      </c>
      <c r="EU31" s="109" t="str">
        <f>IF(A31&lt;=①基本情報と建物情報の入力!$G$20, IF(①基本情報と建物情報の入力!H53&gt;=1, IF(①基本情報と建物情報の入力!H53=1, C31*E31/20, 0), "-"), "-")</f>
        <v>-</v>
      </c>
      <c r="EV31" s="108" t="str">
        <f>IF(A31&lt;=①基本情報と建物情報の入力!$G$20, IF(①基本情報と建物情報の入力!H53&gt;=2, C31*E31/20, "-"), "-")</f>
        <v>-</v>
      </c>
      <c r="EW31" s="110" t="str">
        <f>IF(A31&lt;=①基本情報と建物情報の入力!$G$20, IF(①基本情報と建物情報の入力!H53&gt;=3, 0, "-"), "-")</f>
        <v>-</v>
      </c>
      <c r="EX31" s="109" t="str">
        <f>IF(A31&lt;=①基本情報と建物情報の入力!$G$20, IF(①基本情報と建物情報の入力!H53&gt;=1, IF(A31=①基本情報と建物情報の入力!$G$20, 0, IF(AND(W31=0, G32=0), D31/①基本情報と建物情報の入力!H53, 0)), "-"), "-")</f>
        <v>-</v>
      </c>
      <c r="EY31" s="108" t="str">
        <f>IF(A31&lt;=①基本情報と建物情報の入力!$G$20, IF(①基本情報と建物情報の入力!H53&gt;=2, IF(A31=①基本情報と建物情報の入力!$G$20, 0, IF(AND(X31=0, G32=0), D31/①基本情報と建物情報の入力!H53, 0)), "-"), "-")</f>
        <v>-</v>
      </c>
      <c r="EZ31" s="110" t="str">
        <f>IF(A31&lt;=①基本情報と建物情報の入力!$G$20, IF(①基本情報と建物情報の入力!H53&gt;=3, IF(A31=①基本情報と建物情報の入力!$G$20, 0, IF(AND(Y31=0, G32=0), D31/①基本情報と建物情報の入力!H53, 0)), "-"), "-")</f>
        <v>-</v>
      </c>
      <c r="FA31" s="109" t="str">
        <f>IF(A31&lt;=①基本情報と建物情報の入力!$G$20, IF(①基本情報と建物情報の入力!H53&gt;=1, IF(A31=1, 0, IF(AND(F30=0, Z31=0), D31/①基本情報と建物情報の入力!H53, 0)), "-"), "-")</f>
        <v>-</v>
      </c>
      <c r="FB31" s="108" t="str">
        <f>IF(A31&lt;=①基本情報と建物情報の入力!$G$20, IF(①基本情報と建物情報の入力!H53&gt;=2, IF(A31=1, 0, IF(AND(F30=0, AA31=0), D31/①基本情報と建物情報の入力!H53, 0)), "-"), "-")</f>
        <v>-</v>
      </c>
      <c r="FC31" s="110" t="str">
        <f>IF(A31&lt;=①基本情報と建物情報の入力!$G$20, IF(①基本情報と建物情報の入力!H53&gt;=3, IF(A31=1, 0, IF(AND(F30=0, AB31=0), D31/①基本情報と建物情報の入力!H53, 0)), "-"), "-")</f>
        <v>-</v>
      </c>
      <c r="FD31" s="109" t="str">
        <f>IF(A31&lt;=①基本情報と建物情報の入力!$G$20, IF(①基本情報と建物情報の入力!H53&gt;=1, IF(A31=①基本情報と建物情報の入力!$G$20, 0, E31-F31/D31), "-"), "-")</f>
        <v>-</v>
      </c>
      <c r="FE31" s="108" t="str">
        <f>IF(A31&lt;=①基本情報と建物情報の入力!$G$20, IF(①基本情報と建物情報の入力!H53&gt;=2, 0, "-"), "-")</f>
        <v>-</v>
      </c>
      <c r="FF31" s="110" t="str">
        <f>IF(A31&lt;=①基本情報と建物情報の入力!$G$20, IF(①基本情報と建物情報の入力!H53&gt;=3, 0, "-"), "-")</f>
        <v>-</v>
      </c>
      <c r="FG31" s="109" t="str">
        <f>IF(A31&lt;=①基本情報と建物情報の入力!$G$20, IF(①基本情報と建物情報の入力!H53&gt;=1, IF(A31=1, 0, E31-G31/D31), "-"), "-")</f>
        <v>-</v>
      </c>
      <c r="FH31" s="108" t="str">
        <f>IF(A31&lt;=①基本情報と建物情報の入力!$G$20, IF(①基本情報と建物情報の入力!H53&gt;=2, 0, "-"), "-")</f>
        <v>-</v>
      </c>
      <c r="FI31" s="110" t="str">
        <f>IF(A31&lt;=①基本情報と建物情報の入力!$G$20, IF(①基本情報と建物情報の入力!H53&gt;=3, 0, "-"), "-")</f>
        <v>-</v>
      </c>
      <c r="FJ31" s="109" t="str">
        <f>IF(A31&lt;=①基本情報と建物情報の入力!$G$20, IF(①基本情報と建物情報の入力!H53&gt;=1, IF(A31=①基本情報と建物情報の入力!$G$20, 0, D31/①基本情報と建物情報の入力!H53), "-"), "-")</f>
        <v>-</v>
      </c>
      <c r="FK31" s="108" t="str">
        <f>IF(A31&lt;=①基本情報と建物情報の入力!$G$20, IF(①基本情報と建物情報の入力!H53&gt;=2, IF(A31=①基本情報と建物情報の入力!$G$20, 0, D31/①基本情報と建物情報の入力!H53), "-"), "-")</f>
        <v>-</v>
      </c>
      <c r="FL31" s="110" t="str">
        <f>IF(A31&lt;=①基本情報と建物情報の入力!$G$20, IF(①基本情報と建物情報の入力!H53&gt;=3, IF(A31=①基本情報と建物情報の入力!$G$20, 0, D31/①基本情報と建物情報の入力!H53), "-"), "-")</f>
        <v>-</v>
      </c>
      <c r="FM31" s="109" t="str">
        <f>IF(A31&lt;=①基本情報と建物情報の入力!$G$20, IF(①基本情報と建物情報の入力!H53&gt;=1, IF(A31=1, 0, D31/①基本情報と建物情報の入力!H53), "-"), "-")</f>
        <v>-</v>
      </c>
      <c r="FN31" s="108" t="str">
        <f>IF(A31&lt;=①基本情報と建物情報の入力!$G$20, IF(①基本情報と建物情報の入力!H53&gt;=2, IF(A31=1, 0, D31/①基本情報と建物情報の入力!H53), "-"), "-")</f>
        <v>-</v>
      </c>
      <c r="FO31" s="110" t="str">
        <f>IF(A31&lt;=①基本情報と建物情報の入力!$G$20, IF(①基本情報と建物情報の入力!H53&gt;=3, IF(A31=1, 0, D31/①基本情報と建物情報の入力!H53), "-"), "-")</f>
        <v>-</v>
      </c>
      <c r="FP31" s="109" t="str">
        <f>IF(A31&lt;=①基本情報と建物情報の入力!$G$20, IF(①基本情報と建物情報の入力!H53&gt;=1, IF(A31=①基本情報と建物情報の入力!$G$20, 0, IF(①基本情報と建物情報の入力!H53=1, E31-F31/D31, 0)), "-"), "-")</f>
        <v>-</v>
      </c>
      <c r="FQ31" s="108" t="str">
        <f>IF(A31&lt;=①基本情報と建物情報の入力!$G$20, IF(①基本情報と建物情報の入力!H53&gt;=2, IF(A31=①基本情報と建物情報の入力!$G$20, 0, E31-F31/D31), "-"), "-")</f>
        <v>-</v>
      </c>
      <c r="FR31" s="110" t="str">
        <f>IF(A31&lt;=①基本情報と建物情報の入力!$G$20, IF(①基本情報と建物情報の入力!H53&gt;=3, 0, "-"), "-")</f>
        <v>-</v>
      </c>
      <c r="FS31" s="109" t="str">
        <f>IF(A31&lt;=①基本情報と建物情報の入力!$G$20, IF(①基本情報と建物情報の入力!H53&gt;=1, IF(A31=1, 0, IF(①基本情報と建物情報の入力!H53=1, E31-G31/D31, 0)), "-"), "-")</f>
        <v>-</v>
      </c>
      <c r="FT31" s="108" t="str">
        <f>IF(A31&lt;=①基本情報と建物情報の入力!$G$20, IF(①基本情報と建物情報の入力!H53&gt;=2, IF(A31=1, 0, E31-G31/D31), "-"), "-")</f>
        <v>-</v>
      </c>
      <c r="FU31" s="110" t="str">
        <f>IF(A31&lt;=①基本情報と建物情報の入力!$G$20, IF(①基本情報と建物情報の入力!H53&gt;=3, 0, "-"), "-")</f>
        <v>-</v>
      </c>
      <c r="FV31" s="109" t="str">
        <f>IF(A31&lt;=①基本情報と建物情報の入力!$G$20, IF(①基本情報と建物情報の入力!H53&gt;=1, IF(A31=1, D31/①基本情報と建物情報の入力!H53, 0), "-"), "-")</f>
        <v>-</v>
      </c>
      <c r="FW31" s="108" t="str">
        <f>IF(A31&lt;=①基本情報と建物情報の入力!$G$20, IF(①基本情報と建物情報の入力!H53&gt;=2, IF(A31=1, D31/①基本情報と建物情報の入力!H53, 0), "-"), "-")</f>
        <v>-</v>
      </c>
      <c r="FX31" s="110" t="str">
        <f>IF(A31&lt;=①基本情報と建物情報の入力!$G$20, IF(①基本情報と建物情報の入力!H53&gt;=3, IF(A31=1, D31/①基本情報と建物情報の入力!H53, 0), "-"), "-")</f>
        <v>-</v>
      </c>
      <c r="FY31" s="109" t="str">
        <f>IF(A31&lt;=①基本情報と建物情報の入力!$G$20, IF(①基本情報と建物情報の入力!H53&gt;=1, IF(A31=1, E31, 0), "-"), "-")</f>
        <v>-</v>
      </c>
      <c r="FZ31" s="108" t="str">
        <f>IF(A31&lt;=①基本情報と建物情報の入力!$G$20, IF(①基本情報と建物情報の入力!H53&gt;=2, 0, "-"), "-")</f>
        <v>-</v>
      </c>
      <c r="GA31" s="110" t="str">
        <f>IF(A31&lt;=①基本情報と建物情報の入力!$G$20, IF(①基本情報と建物情報の入力!H53&gt;=3, 0, "-"), "-")</f>
        <v>-</v>
      </c>
      <c r="GB31" s="109" t="str">
        <f>IF(A31&lt;=①基本情報と建物情報の入力!$G$20, IF(①基本情報と建物情報の入力!H53&gt;=1, IF(A31=1, D31/①基本情報と建物情報の入力!H53, 0), "-"), "-")</f>
        <v>-</v>
      </c>
      <c r="GC31" s="108" t="str">
        <f>IF(A31&lt;=①基本情報と建物情報の入力!$G$20, IF(①基本情報と建物情報の入力!H53&gt;=2, IF(A31=1, D31/①基本情報と建物情報の入力!H53, 0), "-"), "-")</f>
        <v>-</v>
      </c>
      <c r="GD31" s="110" t="str">
        <f>IF(A31&lt;=①基本情報と建物情報の入力!$G$20, IF(①基本情報と建物情報の入力!H53&gt;=3, IF(A31=1, D31/①基本情報と建物情報の入力!H53, 0), "-"), "-")</f>
        <v>-</v>
      </c>
      <c r="GE31" s="109" t="str">
        <f>IF(A31&lt;=①基本情報と建物情報の入力!$G$20, IF(①基本情報と建物情報の入力!H53&gt;=1, IF(A31=1, IF(①基本情報と建物情報の入力!H53=1, E31, 0), 0), "-"), "-")</f>
        <v>-</v>
      </c>
      <c r="GF31" s="108" t="str">
        <f>IF(A31&lt;=①基本情報と建物情報の入力!$G$20, IF(①基本情報と建物情報の入力!H53&gt;=2, IF(A31=1, E31, 0), "-"), "-")</f>
        <v>-</v>
      </c>
      <c r="GG31" s="110" t="str">
        <f>IF(A31&lt;=①基本情報と建物情報の入力!$G$20, IF(①基本情報と建物情報の入力!H53&gt;=3, 0, "-"), "-")</f>
        <v>-</v>
      </c>
      <c r="GH31" s="109" t="str">
        <f>IF(A31&lt;=①基本情報と建物情報の入力!$G$20, IF(①基本情報と建物情報の入力!H53&gt;=1, IF(G31=0, 0, D31/①基本情報と建物情報の入力!H53), "-"), "-")</f>
        <v>-</v>
      </c>
      <c r="GI31" s="108" t="str">
        <f>IF(A31&lt;=①基本情報と建物情報の入力!$G$20, IF(①基本情報と建物情報の入力!H53&gt;=2, IF(G31=0, 0, D31/①基本情報と建物情報の入力!H53), "-"), "-")</f>
        <v>-</v>
      </c>
      <c r="GJ31" s="110" t="str">
        <f>IF(A31&lt;=①基本情報と建物情報の入力!$G$20, IF(①基本情報と建物情報の入力!H53&gt;=3, IF(G31=0, 0, D31/①基本情報と建物情報の入力!H53), "-"), "-")</f>
        <v>-</v>
      </c>
      <c r="GK31" s="109" t="str">
        <f>IF(A31&lt;=①基本情報と建物情報の入力!$G$20, IF(①基本情報と建物情報の入力!H53&gt;=1, G31/D31, "-"), "-")</f>
        <v>-</v>
      </c>
      <c r="GL31" s="108" t="str">
        <f>IF(A31&lt;=①基本情報と建物情報の入力!$G$20, IF(①基本情報と建物情報の入力!H53&gt;=2, 0, "-"), "-")</f>
        <v>-</v>
      </c>
      <c r="GM31" s="110" t="str">
        <f>IF(A31&lt;=①基本情報と建物情報の入力!$G$20, IF(①基本情報と建物情報の入力!H53&gt;=3, 0, "-"), "-")</f>
        <v>-</v>
      </c>
      <c r="GN31" s="108" t="str">
        <f>IF(A31&lt;=①基本情報と建物情報の入力!$G$20, IF(①基本情報と建物情報の入力!H53&gt;=1, 0, "-"), "-")</f>
        <v>-</v>
      </c>
      <c r="GO31" s="108" t="str">
        <f>IF(A31&lt;=①基本情報と建物情報の入力!$G$20, IF(①基本情報と建物情報の入力!H53&gt;=2, 0, "-"), "-")</f>
        <v>-</v>
      </c>
      <c r="GP31" s="108" t="str">
        <f>IF(A31&lt;=①基本情報と建物情報の入力!$G$20, IF(①基本情報と建物情報の入力!H53&gt;=3, 0, "-"), "-")</f>
        <v>-</v>
      </c>
      <c r="GQ31" s="109" t="str">
        <f>IF(A31&lt;=①基本情報と建物情報の入力!$G$20, IF(①基本情報と建物情報の入力!H53&gt;=1, IF(①基本情報と建物情報の入力!H53=1, G31/D31, 0), "-"), "-")</f>
        <v>-</v>
      </c>
      <c r="GR31" s="108" t="str">
        <f>IF(A31&lt;=①基本情報と建物情報の入力!$G$20, IF(①基本情報と建物情報の入力!H53&gt;=2, G31/D31, "-"), "-")</f>
        <v>-</v>
      </c>
      <c r="GS31" s="110" t="str">
        <f>IF(A31&lt;=①基本情報と建物情報の入力!$G$20, IF(①基本情報と建物情報の入力!H53&gt;=3, 0, "-"), "-")</f>
        <v>-</v>
      </c>
      <c r="GT31" s="109" t="str">
        <f>IF(A31&lt;=①基本情報と建物情報の入力!$G$20, IF(①基本情報と建物情報の入力!H53&gt;=1, IF(OR(G32=0,A31=①基本情報と建物情報の入力!$G$20), 0, D31/①基本情報と建物情報の入力!H53), "-"), "-")</f>
        <v>-</v>
      </c>
      <c r="GU31" s="108" t="str">
        <f>IF(A31&lt;=①基本情報と建物情報の入力!$G$20, IF(①基本情報と建物情報の入力!H53&gt;=2, IF(OR(G32=0,A31=①基本情報と建物情報の入力!$G$20), 0, D31/①基本情報と建物情報の入力!H53), "-"), "-")</f>
        <v>-</v>
      </c>
      <c r="GV31" s="110" t="str">
        <f>IF(A31&lt;=①基本情報と建物情報の入力!$G$20, IF(①基本情報と建物情報の入力!H53&gt;=3, IF(OR(G32=0,A31=①基本情報と建物情報の入力!$G$20), 0, D31/①基本情報と建物情報の入力!H53), "-"), "-")</f>
        <v>-</v>
      </c>
      <c r="GW31" s="109" t="str">
        <f>IF(A31&lt;=①基本情報と建物情報の入力!$G$20, IF(①基本情報と建物情報の入力!H53&gt;=1, IF(G31=0, 0, D31/①基本情報と建物情報の入力!H53), "-"), "-")</f>
        <v>-</v>
      </c>
      <c r="GX31" s="108" t="str">
        <f>IF(A31&lt;=①基本情報と建物情報の入力!$G$20, IF(①基本情報と建物情報の入力!H53&gt;=2, IF(G31=0, 0, D31/①基本情報と建物情報の入力!H53), "-"), "-")</f>
        <v>-</v>
      </c>
      <c r="GY31" s="110" t="str">
        <f>IF(A31&lt;=①基本情報と建物情報の入力!$G$20, IF(①基本情報と建物情報の入力!H53&gt;=3, IF(G31=0, 0, D31/①基本情報と建物情報の入力!H53), "-"), "-")</f>
        <v>-</v>
      </c>
      <c r="GZ31" s="109" t="str">
        <f>IF(A31&lt;=①基本情報と建物情報の入力!$G$20, IF(①基本情報と建物情報の入力!H53&gt;=1, 0, "-"), "-")</f>
        <v>-</v>
      </c>
      <c r="HA31" s="108" t="str">
        <f>IF(A31&lt;=①基本情報と建物情報の入力!$G$20, IF(①基本情報と建物情報の入力!H53&gt;=2, IF(OR(①基本情報と建物情報の入力!H53=1,A31&lt;&gt;1), 0, E31), "-"), "-")</f>
        <v>-</v>
      </c>
      <c r="HB31" s="110" t="str">
        <f>IF(A31&lt;=①基本情報と建物情報の入力!$G$20, IF(①基本情報と建物情報の入力!H53&gt;=3, IF(OR(①基本情報と建物情報の入力!H53=1,A31&lt;&gt;1), 0, E31), "-"), "-")</f>
        <v>-</v>
      </c>
      <c r="HC31" s="109" t="str">
        <f>IF(A31&lt;=①基本情報と建物情報の入力!$G$20, IF(①基本情報と建物情報の入力!H53&gt;=1, IF(OR(①基本情報と建物情報の入力!H53=1,A31&lt;&gt;1), 0, E31), "-"), "-")</f>
        <v>-</v>
      </c>
      <c r="HD31" s="108" t="str">
        <f>IF(A31&lt;=①基本情報と建物情報の入力!$G$20, IF(①基本情報と建物情報の入力!H53&gt;=2, 0, "-"), "-")</f>
        <v>-</v>
      </c>
      <c r="HE31" s="110" t="str">
        <f>IF(A31&lt;=①基本情報と建物情報の入力!$G$20, IF(①基本情報と建物情報の入力!H53&gt;=3, IF(OR(①基本情報と建物情報の入力!H53=1,A31&lt;&gt;1), 0, E31), "-"), "-")</f>
        <v>-</v>
      </c>
      <c r="HF31" s="109" t="str">
        <f>IF(A31&lt;=①基本情報と建物情報の入力!$G$20, IF(①基本情報と建物情報の入力!H53&gt;=1, IF(A31=1, E31*(D31/①基本情報と建物情報の入力!H53/20), 0), "-"), "-")</f>
        <v>-</v>
      </c>
      <c r="HG31" s="108" t="str">
        <f>IF(A31&lt;=①基本情報と建物情報の入力!$G$20, IF(①基本情報と建物情報の入力!H53&gt;=2, IF(A31=1, E31*(D31/①基本情報と建物情報の入力!H53/20), 0), "-"), "-")</f>
        <v>-</v>
      </c>
      <c r="HH31" s="110" t="str">
        <f>IF(A31&lt;=①基本情報と建物情報の入力!$G$20, IF(①基本情報と建物情報の入力!H53&gt;=3, IF(A31=1, E31*(D31/①基本情報と建物情報の入力!H53/20), 0), "-"), "-")</f>
        <v>-</v>
      </c>
      <c r="HI31" s="109" t="str">
        <f>IF(A31&lt;=①基本情報と建物情報の入力!$G$20, IF(①基本情報と建物情報の入力!H53&gt;=1, IF(A31=1, D31*(E31/①基本情報と建物情報の入力!H53/20), 0), "-"), "-")</f>
        <v>-</v>
      </c>
      <c r="HJ31" s="108" t="str">
        <f>IF(A31&lt;=①基本情報と建物情報の入力!$G$20, IF(①基本情報と建物情報の入力!H53&gt;=2, IF(A31=1, D31*(E31/①基本情報と建物情報の入力!H53/20), 0), "-"), "-")</f>
        <v>-</v>
      </c>
      <c r="HK31" s="110" t="str">
        <f>IF(A31&lt;=①基本情報と建物情報の入力!$G$20, IF(①基本情報と建物情報の入力!H53&gt;=3, IF(A31=1, D31*(E31/①基本情報と建物情報の入力!H53/20), 0), "-"), "-")</f>
        <v>-</v>
      </c>
      <c r="HL31" s="109" t="str">
        <f>IF(A31&lt;=①基本情報と建物情報の入力!$G$20, IF(①基本情報と建物情報の入力!H53&gt;=1, 0, "-"), "-")</f>
        <v>-</v>
      </c>
      <c r="HM31" s="108" t="str">
        <f>IF(A31&lt;=①基本情報と建物情報の入力!$G$20, IF(①基本情報と建物情報の入力!H53&gt;=2, IF(①基本情報と建物情報の入力!H53=1, 0, G31/D31), "-"), "-")</f>
        <v>-</v>
      </c>
      <c r="HN31" s="110" t="str">
        <f>IF(A31&lt;=①基本情報と建物情報の入力!$G$20, IF(①基本情報と建物情報の入力!H53&gt;=3, IF(①基本情報と建物情報の入力!H53=1, 0, G31/D31), "-"), "-")</f>
        <v>-</v>
      </c>
      <c r="HO31" s="109" t="str">
        <f>IF(A31&lt;=①基本情報と建物情報の入力!$G$20, IF(①基本情報と建物情報の入力!H53&gt;=1, IF(①基本情報と建物情報の入力!H53=1, 0, G31/D31), "-"), "-")</f>
        <v>-</v>
      </c>
      <c r="HP31" s="108" t="str">
        <f>IF(A31&lt;=①基本情報と建物情報の入力!$G$20, IF(①基本情報と建物情報の入力!H53&gt;=2, 0, "-"), "-")</f>
        <v>-</v>
      </c>
      <c r="HQ31" s="110" t="str">
        <f>IF(A31&lt;=①基本情報と建物情報の入力!$G$20, IF(①基本情報と建物情報の入力!H53&gt;=3, IF(①基本情報と建物情報の入力!H53=1, 0, G31/D31), "-"), "-")</f>
        <v>-</v>
      </c>
      <c r="HR31" s="109" t="str">
        <f>IF(A31&lt;=①基本情報と建物情報の入力!$G$20, IF(①基本情報と建物情報の入力!H53&gt;=1, (G31/D31)*(D31/①基本情報と建物情報の入力!H53/20), "-"), "-")</f>
        <v>-</v>
      </c>
      <c r="HS31" s="108" t="str">
        <f>IF(A31&lt;=①基本情報と建物情報の入力!$G$20, IF(①基本情報と建物情報の入力!H53&gt;=2, (G31/D31)*(D31/①基本情報と建物情報の入力!H53/20), "-"), "-")</f>
        <v>-</v>
      </c>
      <c r="HT31" s="110" t="str">
        <f>IF(A31&lt;=①基本情報と建物情報の入力!$G$20, IF(①基本情報と建物情報の入力!H53&gt;=3, (G31/D31)*(D31/①基本情報と建物情報の入力!H53/20), "-"), "-")</f>
        <v>-</v>
      </c>
      <c r="HU31" s="109" t="str">
        <f>IF(A31&lt;=①基本情報と建物情報の入力!$G$20, IF(①基本情報と建物情報の入力!H53&gt;=1, (D31/①基本情報と建物情報の入力!H53)*(G31/D31/20), "-"), "-")</f>
        <v>-</v>
      </c>
      <c r="HV31" s="108" t="str">
        <f>IF(A31&lt;=①基本情報と建物情報の入力!$G$20, IF(①基本情報と建物情報の入力!H53&gt;=2, (D31/①基本情報と建物情報の入力!H53)*(G31/D31/20), "-"), "-")</f>
        <v>-</v>
      </c>
      <c r="HW31" s="110" t="str">
        <f>IF(A31&lt;=①基本情報と建物情報の入力!$G$20, IF(①基本情報と建物情報の入力!H53&gt;=3, (D31/①基本情報と建物情報の入力!H53)*(G31/D31/20), "-"), "-")</f>
        <v>-</v>
      </c>
      <c r="HX31" s="111"/>
      <c r="HY31" s="108" t="str">
        <f>IF($A31&lt;=①基本情報と建物情報の入力!$G$20, IF(①基本情報と建物情報の入力!$H53&gt;=1, SUM(W31,CF31,Z31,BZ31,CC31,AD31,AG31,AJ31,AM31,AP31,AS31,AV31,AY31,BB31,BE31,BH31,BK31,BN31,BQ31,BT31,BW31),"-"),"-")</f>
        <v>-</v>
      </c>
      <c r="HZ31" s="108" t="str">
        <f>IF($A31&lt;=①基本情報と建物情報の入力!$G$20, IF(①基本情報と建物情報の入力!$H53&gt;=2, SUM(X31,CG31,AA31,CA31,CD31,AE31,AH31,AK31,AN31,AQ31,AT31,AW31,AZ31,BC31,BF31,BI31,BL31,BO31,BR31,BU31,BX31),"-"),"-")</f>
        <v>-</v>
      </c>
      <c r="IA31" s="108" t="str">
        <f>IF($A31&lt;=①基本情報と建物情報の入力!$G$20, IF(①基本情報と建物情報の入力!$H53&gt;=3, SUM(Y31,CH31,AB31,CB31,CE31,AF31,AI31,AL31,AO31,AR31,AU31,AX31,BA31,BD31,BG31,BJ31,BM31,BP31,BS31,BV31,BY31),"-"),"-")</f>
        <v>-</v>
      </c>
      <c r="IB31" s="111"/>
      <c r="IC31" s="108" t="str">
        <f>IF($A31&lt;=①基本情報と建物情報の入力!$G$20, ①基本情報と建物情報の入力!H$62, "-")</f>
        <v>-</v>
      </c>
      <c r="ID31" s="108" t="str">
        <f>IF(A31&lt;=①基本情報と建物情報の入力!$G$20, ①基本情報と建物情報の入力!$H$66/(2*(0.09-0.15)*①基本情報と建物情報の入力!$H$66+1),"-")</f>
        <v>-</v>
      </c>
      <c r="IE31" s="108" t="str">
        <f>IF($A31&lt;=①基本情報と建物情報の入力!$G$20, ①基本情報と建物情報の入力!H$64, "-")</f>
        <v>-</v>
      </c>
      <c r="IF31" s="108" t="str">
        <f>IF($A31&lt;=①基本情報と建物情報の入力!$G$20, ①基本情報と建物情報の入力!H$63, "-")</f>
        <v>-</v>
      </c>
      <c r="IG31" s="108" t="str">
        <f>IF($A31&lt;=①基本情報と建物情報の入力!$G$20, ①基本情報と建物情報の入力!H$66, "-")</f>
        <v>-</v>
      </c>
      <c r="IH31" s="108" t="str">
        <f>IF($A31&lt;=①基本情報と建物情報の入力!$G$20, ①基本情報と建物情報の入力!H$61, "-")</f>
        <v>-</v>
      </c>
      <c r="II31" s="108" t="str">
        <f>IF($A31&lt;=①基本情報と建物情報の入力!$G$20, ①基本情報と建物情報の入力!H$65, "-")</f>
        <v>-</v>
      </c>
      <c r="IJ31" s="108" t="str">
        <f>IF($A31&lt;=①基本情報と建物情報の入力!$G$20, ①基本情報と建物情報の入力!H$67, "-")</f>
        <v>-</v>
      </c>
      <c r="IK31" s="110" t="str">
        <f>IF($A31&lt;=①基本情報と建物情報の入力!$G$20, 4.65, "-")</f>
        <v>-</v>
      </c>
      <c r="IL31" s="111"/>
      <c r="IM31" s="109" t="str">
        <f t="array" ref="IM31">IF($A31&lt;=①基本情報と建物情報の入力!$G$20,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1" s="108" t="str">
        <f t="array" ref="IN31">IF($A31&lt;=①基本情報と建物情報の入力!$G$20,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1" s="108" t="str">
        <f t="array" ref="IO31">IF($A31&lt;=①基本情報と建物情報の入力!$G$20,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1" s="108" t="str">
        <f>IF($A31&lt;=①基本情報と建物情報の入力!$G$20,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1" s="108" t="str">
        <f t="array" ref="IQ31">IF($A31&lt;=①基本情報と建物情報の入力!$G$20,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1" s="108" t="str">
        <f t="array" ref="IR31">IF($A31&lt;=①基本情報と建物情報の入力!$G$20,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1" s="108" t="str">
        <f t="array" ref="IS31">IF($A31&lt;=①基本情報と建物情報の入力!$G$20,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1" s="108" t="str">
        <f t="array" ref="IT31">IF($A31&lt;=①基本情報と建物情報の入力!$G$20,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1" s="108" t="str">
        <f t="array" ref="IU31">IF($A31&lt;=①基本情報と建物情報の入力!$G$20,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1" s="108" t="str">
        <f t="array" ref="IV31">IF($A31&lt;=①基本情報と建物情報の入力!$G$20,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1" s="110" t="str">
        <f t="array" ref="IW31">IF($A31&lt;=①基本情報と建物情報の入力!$G$20,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1" s="111"/>
      <c r="IY31" s="109" t="str">
        <f>IF($A31&lt;=①基本情報と建物情報の入力!$G$20, 温度差係数!$A$10, "-")</f>
        <v>-</v>
      </c>
      <c r="IZ31" s="108" t="str">
        <f>IF($A31&lt;=①基本情報と建物情報の入力!$G$20,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1" s="108" t="str">
        <f>IF($A31&lt;=①基本情報と建物情報の入力!$G$20, 温度差係数!$B$10, "-")</f>
        <v>-</v>
      </c>
      <c r="JB31" s="110" t="str">
        <f>IF($A31&lt;=①基本情報と建物情報の入力!$G$20, INDEX(温度差係数!$C$10:$J$10, 0, MATCH(①基本情報と建物情報の入力!$G$13, 温度差係数!$C$9:$J$9, 0)), "-")</f>
        <v>-</v>
      </c>
      <c r="JC31" s="111"/>
      <c r="JD31" s="109" t="str">
        <f>IF($A31&lt;=①基本情報と建物情報の入力!$G$20, IF(①基本情報と建物情報の入力!$H53&gt;=1, W31*$IY31*$IC31,"-"),"-")</f>
        <v>-</v>
      </c>
      <c r="JE31" s="108" t="str">
        <f>IF($A31&lt;=①基本情報と建物情報の入力!$G$20, IF(①基本情報と建物情報の入力!$H53&gt;=2, X31*$IY31*$IC31,"-"),"-")</f>
        <v>-</v>
      </c>
      <c r="JF31" s="110" t="str">
        <f>IF($A31&lt;=①基本情報と建物情報の入力!$G$20, IF(①基本情報と建物情報の入力!$H53&gt;=3, Y31*$IY31*$IC31,"-"),"-")</f>
        <v>-</v>
      </c>
      <c r="JG31" s="109" t="str">
        <f>IF($A31&lt;=①基本情報と建物情報の入力!$G$20, IF(①基本情報と建物情報の入力!$H53&gt;=1, CF31*$JB31*$ID31,"-"),"-")</f>
        <v>-</v>
      </c>
      <c r="JH31" s="108" t="str">
        <f>IF($A31&lt;=①基本情報と建物情報の入力!$G$20, IF(①基本情報と建物情報の入力!$H53&gt;=2, CG31*$JB31*$ID31,"-"),"-")</f>
        <v>-</v>
      </c>
      <c r="JI31" s="110" t="str">
        <f>IF($A31&lt;=①基本情報と建物情報の入力!$G$20, IF(①基本情報と建物情報の入力!$H53&gt;=3, CH31*$JB31*$ID31,"-"),"-")</f>
        <v>-</v>
      </c>
      <c r="JJ31" s="109" t="str">
        <f>IF($A31&lt;=①基本情報と建物情報の入力!$G$20, IF(①基本情報と建物情報の入力!$H53&gt;=1, ((BB31+BE31+BK31)*$IY31+BH31*$IZ31)*$IH31,"-"),"-")</f>
        <v>-</v>
      </c>
      <c r="JK31" s="108" t="str">
        <f>IF($A31&lt;=①基本情報と建物情報の入力!$G$20, IF(①基本情報と建物情報の入力!$H53&gt;=2, ((BC31+BF31+BL31)*$IY31+BI31*$IZ31)*$IH31,"-"),"-")</f>
        <v>-</v>
      </c>
      <c r="JL31" s="110" t="str">
        <f>IF($A31&lt;=①基本情報と建物情報の入力!$G$20, IF(①基本情報と建物情報の入力!$H53&gt;=3, ((BD31+BG31+BM31)*$IY31+BJ31*$IZ31)*$IH31,"-"),"-")</f>
        <v>-</v>
      </c>
      <c r="JM31" s="109" t="str">
        <f>IF($A31&lt;=①基本情報と建物情報の入力!$G$20, IF(①基本情報と建物情報の入力!$H53&gt;=1, (BN31+BQ31+BT31+BW31)*$JB31*$II31,"-"),"-")</f>
        <v>-</v>
      </c>
      <c r="JN31" s="108" t="str">
        <f>IF($A31&lt;=①基本情報と建物情報の入力!$G$20, IF(①基本情報と建物情報の入力!$H53&gt;=2, (BO31+BR31+BU31+BX31)*$JB31*$II31,"-"),"-")</f>
        <v>-</v>
      </c>
      <c r="JO31" s="110" t="str">
        <f>IF($A31&lt;=①基本情報と建物情報の入力!$G$20, IF(①基本情報と建物情報の入力!$H53&gt;=3, (BP31+BS31+BV31+BY31)*$JB31*$II31,"-"),"-")</f>
        <v>-</v>
      </c>
      <c r="JP31" s="109" t="str">
        <f>IF($A31&lt;=①基本情報と建物情報の入力!$G$20, IF(①基本情報と建物情報の入力!$H53&gt;=1, ((AD31+AG31+AM31)*$IY31+AJ31*$IZ31)*$IJ31,"-"),"-")</f>
        <v>-</v>
      </c>
      <c r="JQ31" s="108" t="str">
        <f>IF($A31&lt;=①基本情報と建物情報の入力!$G$20, IF(①基本情報と建物情報の入力!$H53&gt;=2, ((AE31+AH31+AN31)*$IY31+AK31*$IZ31)*$IJ31,"-"),"-")</f>
        <v>-</v>
      </c>
      <c r="JR31" s="110" t="str">
        <f>IF($A31&lt;=①基本情報と建物情報の入力!$G$20, IF(①基本情報と建物情報の入力!$H53&gt;=3, ((AF31+AI31+AO31)*$IY31+AL31*$IZ31)*$IJ31,"-"),"-")</f>
        <v>-</v>
      </c>
      <c r="JS31" s="109" t="str">
        <f>IF($A31&lt;=①基本情報と建物情報の入力!$G$20, IF(①基本情報と建物情報の入力!$H53&gt;=1, ((AP31+AS31+AY31)*IY31+AV31*$IZ31)*$IK31,"-"),"-")</f>
        <v>-</v>
      </c>
      <c r="JT31" s="108" t="str">
        <f>IF($A31&lt;=①基本情報と建物情報の入力!$G$20, IF(①基本情報と建物情報の入力!$H53&gt;=2, ((AQ31+AT31+AZ31)*IY31+AW31*$IZ31)*$IK31,"-"),"-")</f>
        <v>-</v>
      </c>
      <c r="JU31" s="110" t="str">
        <f>IF($A31&lt;=①基本情報と建物情報の入力!$G$20, IF(①基本情報と建物情報の入力!$H53&gt;=3, ((AR31+AU31+BA31)*IY31+AX31*$IZ31)*$IK31,"-"),"-")</f>
        <v>-</v>
      </c>
      <c r="JV31" s="109" t="str">
        <f>IF($A31&lt;=①基本情報と建物情報の入力!$G$20, IF(①基本情報と建物情報の入力!$H53&gt;=1, BZ31*$JB31*$IG31,"-"),"-")</f>
        <v>-</v>
      </c>
      <c r="JW31" s="108" t="str">
        <f>IF($A31&lt;=①基本情報と建物情報の入力!$G$20, IF(①基本情報と建物情報の入力!$H53&gt;=2, CA31*$JB31*$IG31,"-"),"-")</f>
        <v>-</v>
      </c>
      <c r="JX31" s="110" t="str">
        <f>IF($A31&lt;=①基本情報と建物情報の入力!$G$20, IF(①基本情報と建物情報の入力!$H53&gt;=3, CB31*$IG31*$JB31,"-"),"-")</f>
        <v>-</v>
      </c>
      <c r="JY31" s="109" t="str">
        <f>IF($A31&lt;=①基本情報と建物情報の入力!$G$20, IF(①基本情報と建物情報の入力!$H53&gt;=1, CC31*$JA31*$IF31,"-"),"-")</f>
        <v>-</v>
      </c>
      <c r="JZ31" s="108" t="str">
        <f>IF($A31&lt;=①基本情報と建物情報の入力!$G$20, IF(①基本情報と建物情報の入力!$H53&gt;=2, CD31*$JA31*$IF31,"-"),"-")</f>
        <v>-</v>
      </c>
      <c r="KA31" s="110" t="str">
        <f>IF($A31&lt;=①基本情報と建物情報の入力!$G$20, IF(①基本情報と建物情報の入力!$H53&gt;=3, CE31*$JA31*$IF31,"-"),"-")</f>
        <v>-</v>
      </c>
      <c r="KB31" s="109" t="str">
        <f>IF($A31&lt;=①基本情報と建物情報の入力!$G$20, IF(①基本情報と建物情報の入力!$H53&gt;=1, Z31*$IY31*$IE31,"-"),"-")</f>
        <v>-</v>
      </c>
      <c r="KC31" s="108" t="str">
        <f>IF($A31&lt;=①基本情報と建物情報の入力!$G$20, IF(①基本情報と建物情報の入力!$H53&gt;=2, AA31*$IY31*$IE31,"-"),"-")</f>
        <v>-</v>
      </c>
      <c r="KD31" s="110" t="str">
        <f>IF($A31&lt;=①基本情報と建物情報の入力!$G$20, IF(①基本情報と建物情報の入力!$H53&gt;=3, AB31*$IY31*$IE31,"-"),"-")</f>
        <v>-</v>
      </c>
      <c r="KE31" s="111"/>
      <c r="KF31" s="109" t="str">
        <f>IF($A31&lt;=①基本情報と建物情報の入力!$G$20, IF(①基本情報と建物情報の入力!$H53&gt;=1, (CJ31+CM31+CP31+CS31)*$IY31*$IM31,"-"),"-")</f>
        <v>-</v>
      </c>
      <c r="KG31" s="108" t="str">
        <f>IF($A31&lt;=①基本情報と建物情報の入力!$G$20, IF(①基本情報と建物情報の入力!$H53&gt;=2, (CK31+CN31+CQ31+CT31)*$IY31*$IM31,"-"),"-")</f>
        <v>-</v>
      </c>
      <c r="KH31" s="110" t="str">
        <f>IF($A31&lt;=①基本情報と建物情報の入力!$G$20, IF(①基本情報と建物情報の入力!$H53&gt;=3, (CL31+CO31+CR31+CU31)*$IY31*$IM31,"-"),"-")</f>
        <v>-</v>
      </c>
      <c r="KI31" s="109" t="str">
        <f>IF($A31&lt;=①基本情報と建物情報の入力!$G$20, IF(①基本情報と建物情報の入力!$H53&gt;=1, (CV31+CY31)*$IY31*$IN31/2,"-"),"-")</f>
        <v>-</v>
      </c>
      <c r="KJ31" s="108" t="str">
        <f>IF($A31&lt;=①基本情報と建物情報の入力!$G$20, IF(①基本情報と建物情報の入力!$H53&gt;=2, (CW31+CZ31)*$IY31*$IN31/2,"-"),"-")</f>
        <v>-</v>
      </c>
      <c r="KK31" s="110" t="str">
        <f>IF($A31&lt;=①基本情報と建物情報の入力!$G$20, IF(①基本情報と建物情報の入力!$H53&gt;=3, (CX31+DA31)*$IY31*$IN31/2,"-"),"-")</f>
        <v>-</v>
      </c>
      <c r="KL31" s="109" t="str">
        <f>IF($A31&lt;=①基本情報と建物情報の入力!$G$20, IF(①基本情報と建物情報の入力!$H53&gt;=1, (DB31+DE31)*$IY31*$IO31/2 + (DH31+DK31)*$IY31*$IO31,"-"),"-")</f>
        <v>-</v>
      </c>
      <c r="KM31" s="108" t="str">
        <f>IF($A31&lt;=①基本情報と建物情報の入力!$G$20, IF(①基本情報と建物情報の入力!$H53&gt;=2, (DC31+DF31)*$IY31*$IO31/2 + (DI31+DL31)*$IY31*$IO31,"-"),"-")</f>
        <v>-</v>
      </c>
      <c r="KN31" s="110" t="str">
        <f>IF($A31&lt;=①基本情報と建物情報の入力!$G$20, IF(①基本情報と建物情報の入力!$H53&gt;=3, (DD31+DG31)*$IY31*$IO31/2 + (DJ31+DM31)*$IY31*$IO31,"-"),"-")</f>
        <v>-</v>
      </c>
      <c r="KO31" s="109" t="str">
        <f>IF($A31&lt;=①基本情報と建物情報の入力!$G$20, IF(①基本情報と建物情報の入力!$H53&gt;=1, ((DN31+DW31)*$IY31 + DQ31*($IY31/2+$IZ31/2) + DT31*($IZ31/2+$IY31/2))*$IP31,"-"),"-")</f>
        <v>-</v>
      </c>
      <c r="KP31" s="108" t="str">
        <f>IF($A31&lt;=①基本情報と建物情報の入力!$G$20, IF(①基本情報と建物情報の入力!$H53&gt;=2, ((DO31+DX31)*$IY31 + DR31*($IY31/2+$IZ31/2) + DU31*($IZ31/2+$IY31/2))*$IP31,"-"),"-")</f>
        <v>-</v>
      </c>
      <c r="KQ31" s="110" t="str">
        <f>IF($A31&lt;=①基本情報と建物情報の入力!$G$20, IF(①基本情報と建物情報の入力!$H53&gt;=3, ((DP31+DY31)*$IY31 + DS31*($IY31/2+$IZ31/2) + DV31*($IZ31/2+$IY31/2))*$IP31,"-"),"-")</f>
        <v>-</v>
      </c>
      <c r="KR31" s="109" t="str">
        <f>IF($A31&lt;=①基本情報と建物情報の入力!$G$20, IF(①基本情報と建物情報の入力!$H53&gt;=1, ((DZ31+EC31)*$IY31+(EF31+EI31)*$IZ31)*$IQ31/2 + ((EL31+EO31+EU31)*$IY31+ER31*$IZ31)*$IQ31,"-"),"-")</f>
        <v>-</v>
      </c>
      <c r="KS31" s="108" t="str">
        <f>IF($A31&lt;=①基本情報と建物情報の入力!$G$20, IF(①基本情報と建物情報の入力!$H53&gt;=2, ((EA31+ED31)*$IY31+(EG31+EJ31)*$IZ31)*$IQ31/2 + ((EM31+EP31+EV31)*$IY31+ES31*$IZ31)*$IQ31,"-"),"-")</f>
        <v>-</v>
      </c>
      <c r="KT31" s="110" t="str">
        <f>IF($A31&lt;=①基本情報と建物情報の入力!$G$20, IF(①基本情報と建物情報の入力!$H53&gt;=3, ((EB31+EE31)*$IY31+(EH31+EK31)*$IZ31)*$IQ31/2 + ((EN31+EQ31+EW31)*$IY31+ET31*$IZ31)*$IQ31,"-"),"-")</f>
        <v>-</v>
      </c>
      <c r="KU31" s="109" t="str">
        <f>IF($A31&lt;=①基本情報と建物情報の入力!$G$20, IF(①基本情報と建物情報の入力!$H53&gt;=1, ((EX31+FA31+FD31+FG31+FP31+FS31)*$IY31 + (FJ31+FM31)*$IZ31)*$IR31/2,"-"),"-")</f>
        <v>-</v>
      </c>
      <c r="KV31" s="108" t="str">
        <f>IF($A31&lt;=①基本情報と建物情報の入力!$G$20, IF(①基本情報と建物情報の入力!$H53&gt;=2, ((EY31+FB31+FE31+FH31+FQ31+FT31)*$IY31 + (FK31+FN31)*$IZ31)*$IR31/2,"-"),"-")</f>
        <v>-</v>
      </c>
      <c r="KW31" s="110" t="str">
        <f>IF($A31&lt;=①基本情報と建物情報の入力!$G$20, IF(①基本情報と建物情報の入力!$H53&gt;=3, ((EZ31+FC31+FF31+FI31+FR31+FU31)*$IY31 + (FL31+FO31)*$IZ31)*$IR31/2,"-"),"-")</f>
        <v>-</v>
      </c>
      <c r="KX31" s="109" t="str">
        <f>IF($A31&lt;=①基本情報と建物情報の入力!$G$20, IF(①基本情報と建物情報の入力!$H53&gt;=1, ((FV31+FY31+GE31)*$IY31 + GB31*$IZ31)*$IS31,"-"),"-")</f>
        <v>-</v>
      </c>
      <c r="KY31" s="108" t="str">
        <f>IF($A31&lt;=①基本情報と建物情報の入力!$G$20, IF(①基本情報と建物情報の入力!$H53&gt;=2, ((FW31+FZ31+GF31)*$IY31 + GC31*$IZ31)*$IS31,"-"),"-")</f>
        <v>-</v>
      </c>
      <c r="KZ31" s="110" t="str">
        <f>IF($A31&lt;=①基本情報と建物情報の入力!$G$20, IF(①基本情報と建物情報の入力!$H53&gt;=3, ((FX31+GA31+GG31)*$IY31 + GD31*$IZ31)*$IS31,"-"),"-")</f>
        <v>-</v>
      </c>
      <c r="LA31" s="109" t="str">
        <f>IF($A31&lt;=①基本情報と建物情報の入力!$G$20, IF(①基本情報と建物情報の入力!$H53&gt;=1, (GH31+GK31+GN31+GQ31)*$IY31*$IT31,"-"),"-")</f>
        <v>-</v>
      </c>
      <c r="LB31" s="108" t="str">
        <f>IF($A31&lt;=①基本情報と建物情報の入力!$G$20, IF(①基本情報と建物情報の入力!$H53&gt;=2, (GI31+GL31+GO31+GR31)*$IY31*$IT31,"-"),"-")</f>
        <v>-</v>
      </c>
      <c r="LC31" s="110" t="str">
        <f>IF($A31&lt;=①基本情報と建物情報の入力!$G$20, IF(①基本情報と建物情報の入力!$H53&gt;=3, (GJ31+GM31+GP31+GS31)*$IY31*$IT31,"-"),"-")</f>
        <v>-</v>
      </c>
      <c r="LD31" s="109" t="str">
        <f>IF($A31&lt;=①基本情報と建物情報の入力!$G$20, IF(①基本情報と建物情報の入力!$H53&gt;=1, (GT31+GW31)*$IY31*$IU31/2,"-"),"-")</f>
        <v>-</v>
      </c>
      <c r="LE31" s="108" t="str">
        <f>IF($A31&lt;=①基本情報と建物情報の入力!$G$20, IF(①基本情報と建物情報の入力!$H53&gt;=2, (GU31+GX31)*$IY31*$IU31/2,"-"),"-")</f>
        <v>-</v>
      </c>
      <c r="LF31" s="110" t="str">
        <f>IF($A31&lt;=①基本情報と建物情報の入力!$G$20, IF(①基本情報と建物情報の入力!$H53&gt;=3, (GV31+GY31)*$IY31*$IU31/2,"-"),"-")</f>
        <v>-</v>
      </c>
      <c r="LG31" s="109" t="str">
        <f>IF($A31&lt;=①基本情報と建物情報の入力!$G$20, IF(①基本情報と建物情報の入力!$H53&gt;=1, (GZ31+HC31)*$JA31*$IV31/2 + (HF31+HI31)*$JA31*$IV31,"-"),"-")</f>
        <v>-</v>
      </c>
      <c r="LH31" s="108" t="str">
        <f>IF($A31&lt;=①基本情報と建物情報の入力!$G$20, IF(①基本情報と建物情報の入力!$H53&gt;=2, (HA31+HD31)*$JA31*$IV31/2 + (HG31+HJ31)*$JA31*$IV31,"-"),"-")</f>
        <v>-</v>
      </c>
      <c r="LI31" s="110" t="str">
        <f>IF($A31&lt;=①基本情報と建物情報の入力!$G$20, IF(①基本情報と建物情報の入力!$H53&gt;=3, (HB31+HE31)*$JA31*$IV31/2 + (HH31+HK31)*$JA31*$IV31,"-"),"-")</f>
        <v>-</v>
      </c>
      <c r="LJ31" s="109" t="str">
        <f>IF($A31&lt;=①基本情報と建物情報の入力!$G$20, IF(①基本情報と建物情報の入力!$H53&gt;=1, (HL31+HO31)*$IY31*$IW31/2 + (HR31+HU31)*$IY31*$IW31,"-"),"-")</f>
        <v>-</v>
      </c>
      <c r="LK31" s="108" t="str">
        <f>IF($A31&lt;=①基本情報と建物情報の入力!$G$20, IF(①基本情報と建物情報の入力!$H53&gt;=2, (HM31+HP31)*$IY31*$IW31/2 + (HS31+HV31)*$IY31*$IW31,"-"),"-")</f>
        <v>-</v>
      </c>
      <c r="LL31" s="110" t="str">
        <f>IF($A31&lt;=①基本情報と建物情報の入力!$G$20, IF(①基本情報と建物情報の入力!$H53&gt;=3, (HN31+HQ31)*$IY31*$IW31/2 + (HT31+HW31)*$IY31*$IW31,"-"),"-")</f>
        <v>-</v>
      </c>
      <c r="LM31" s="111"/>
      <c r="LN31" s="109" t="str">
        <f>IF($A31&lt;=①基本情報と建物情報の入力!$G$20, IF(①基本情報と建物情報の入力!$H53&gt;=1, SUM(JJ31,JD31,JY31,KB31,JM31,JV31,JG31,JP31,JS31)+SUM(KO31,KF31,LA31,KR31,KL31,KU31,LJ31,KI31,LD31,KX31,LG31),"-"),"-")</f>
        <v>-</v>
      </c>
      <c r="LO31" s="108" t="str">
        <f>IF($A31&lt;=①基本情報と建物情報の入力!$G$20, IF(①基本情報と建物情報の入力!$H53&gt;=2, SUM(JK31,JE31,JZ31,KC31,JN31,JW31,JH31,JQ31,JT31)+SUM(KP31,KG31,LB31,KS31,KM31,KV31,LK31,KJ31,LE31,KY31,LH31),"-"),"-")</f>
        <v>-</v>
      </c>
      <c r="LP31" s="110" t="str">
        <f>IF($A31&lt;=①基本情報と建物情報の入力!$G$20, IF(①基本情報と建物情報の入力!$H53&gt;=3, SUM(JL31,JF31,KA31,KD31,JO31,JX31,JI31,JR31,JU31)+SUM(KQ31,KH31,LC31,KT31,KN31,KW31,LL31,KK31,LF31,KZ31,LI31),"-"),"-")</f>
        <v>-</v>
      </c>
      <c r="LQ31" s="108" t="str">
        <f>IF($A31&lt;=①基本情報と建物情報の入力!$G$20, IF(①基本情報と建物情報の入力!$H53&gt;=1, ROUNDUP(LN31/HY31, 2),"-"),"-")</f>
        <v>-</v>
      </c>
      <c r="LR31" s="108" t="str">
        <f>IF($A31&lt;=①基本情報と建物情報の入力!$G$20, IF(①基本情報と建物情報の入力!$H53&gt;=2, ROUNDUP(LO31/HZ31, 2),"-"),"-")</f>
        <v>-</v>
      </c>
      <c r="LS31" s="108" t="str">
        <f>IF($A31&lt;=①基本情報と建物情報の入力!$G$20, IF(①基本情報と建物情報の入力!$H53&gt;=3, ROUNDUP(LP31/IA31, 2),"-"),"-")</f>
        <v>-</v>
      </c>
      <c r="LT31" s="111"/>
      <c r="LU31" s="108" t="str">
        <f>IF($A31&lt;=①基本情報と建物情報の入力!$G$20, 0.51,"-")</f>
        <v>-</v>
      </c>
      <c r="LV31" s="108" t="str">
        <f>IF($A31&lt;=①基本情報と建物情報の入力!$G$20, IF(①基本情報と建物情報の入力!$H53&gt;=1, ①基本情報と建物情報の入力!$H$68,"-"),"-")</f>
        <v>-</v>
      </c>
      <c r="LW31" s="111"/>
      <c r="LX31" s="225" t="str">
        <f>IF($A31&lt;=①基本情報と建物情報の入力!$G$20, 0.034*1*IC31, "-")</f>
        <v>-</v>
      </c>
      <c r="LY31" s="220" t="str">
        <f>IF($A31&lt;=①基本情報と建物情報の入力!$G$20, 0.034*1*IH31, "-")</f>
        <v>-</v>
      </c>
      <c r="LZ31" s="220" t="str">
        <f>IF($A31&lt;=①基本情報と建物情報の入力!$G$20, IF(①基本情報と建物情報の入力!$H53&gt;=1, $LU31*$LV31,"-"),"-")</f>
        <v>-</v>
      </c>
      <c r="MA31" s="220" t="str">
        <f>IF($A31&lt;=①基本情報と建物情報の入力!$G$20, IF(①基本情報と建物情報の入力!$H53&gt;=1, $LU31*$LV31,"-"),"-")</f>
        <v>-</v>
      </c>
      <c r="MB31" s="220" t="str">
        <f>IF($A31&lt;=①基本情報と建物情報の入力!$G$20, IF(①基本情報と建物情報の入力!$H53&gt;=1, $LU31*$LV31,"-"),"-")</f>
        <v>-</v>
      </c>
      <c r="MC31" s="220" t="str">
        <f>IF($A31&lt;=①基本情報と建物情報の入力!$G$20, IF(①基本情報と建物情報の入力!$H53&gt;=1, $LU31*$LV31,"-"),"-")</f>
        <v>-</v>
      </c>
      <c r="MD31" s="220" t="str">
        <f>IF($A31&lt;=①基本情報と建物情報の入力!$G$20, 0.034*1*IK31, "-")</f>
        <v>-</v>
      </c>
      <c r="ME31" s="220" t="str">
        <f>IF($A31&lt;=①基本情報と建物情報の入力!$G$20, 0.034*1*IE31, "-")</f>
        <v>-</v>
      </c>
      <c r="MF31" s="111"/>
      <c r="MG31" s="220" t="str">
        <f>IF($A31&lt;=①基本情報と建物情報の入力!$G$20, 0.034*1*IM31, "-")</f>
        <v>-</v>
      </c>
      <c r="MH31" s="220" t="str">
        <f>IF($A31&lt;=①基本情報と建物情報の入力!$G$20, 0.034*1*IN31, "-")</f>
        <v>-</v>
      </c>
      <c r="MI31" s="220" t="str">
        <f>IF($A31&lt;=①基本情報と建物情報の入力!$G$20, 0.034*1*IO31, "-")</f>
        <v>-</v>
      </c>
      <c r="MJ31" s="220" t="str">
        <f>IF($A31&lt;=①基本情報と建物情報の入力!$G$20, 0.034*1*IP31, "-")</f>
        <v>-</v>
      </c>
      <c r="MK31" s="220" t="str">
        <f>IF($A31&lt;=①基本情報と建物情報の入力!$G$20, 0.034*1*IQ31, "-")</f>
        <v>-</v>
      </c>
      <c r="ML31" s="220" t="str">
        <f>IF($A31&lt;=①基本情報と建物情報の入力!$G$20, 0.034*1*IR31, "-")</f>
        <v>-</v>
      </c>
      <c r="MM31" s="220" t="str">
        <f>IF($A31&lt;=①基本情報と建物情報の入力!$G$20, 0.034*1*IS31, "-")</f>
        <v>-</v>
      </c>
      <c r="MN31" s="220" t="str">
        <f>IF($A31&lt;=①基本情報と建物情報の入力!$G$20, 0.034*1*IT31, "-")</f>
        <v>-</v>
      </c>
      <c r="MO31" s="220" t="str">
        <f>IF($A31&lt;=①基本情報と建物情報の入力!$G$20, 0.034*1*IU31, "-")</f>
        <v>-</v>
      </c>
      <c r="MP31" s="220" t="str">
        <f>IF($A31&lt;=①基本情報と建物情報の入力!$G$20, 0.034*1*IV31, "-")</f>
        <v>-</v>
      </c>
      <c r="MQ31" s="226" t="str">
        <f>IF($A31&lt;=①基本情報と建物情報の入力!$G$20, 0.034*1*IW31, "-")</f>
        <v>-</v>
      </c>
      <c r="MR31" s="111"/>
      <c r="MS31" s="112" t="str">
        <f>IF($A31&lt;=①基本情報と建物情報の入力!$G$20, INDEX(方位係数!$B$7:$H$16, MATCH(MS$4, 方位係数!$A$7:$A$16,0), MATCH(①基本情報と建物情報の入力!$G$13, 方位係数!$B$6:$I$6,0)),"-")</f>
        <v>-</v>
      </c>
      <c r="MT31" s="112" t="str">
        <f>IF($A31&lt;=①基本情報と建物情報の入力!$G$20, INDEX(方位係数!$B$7:$H$16, MATCH(MT$4, 方位係数!$A$7:$A$16,0), MATCH(①基本情報と建物情報の入力!$G$13, 方位係数!$B$6:$I$6,0)),"-")</f>
        <v>-</v>
      </c>
      <c r="MU31" s="112" t="str">
        <f>IF($A31&lt;=①基本情報と建物情報の入力!$G$20, INDEX(方位係数!$B$7:$H$16, MATCH(MU$4, 方位係数!$A$7:$A$16,0), MATCH(①基本情報と建物情報の入力!$G$13, 方位係数!$B$6:$I$6,0)),"-")</f>
        <v>-</v>
      </c>
      <c r="MV31" s="112" t="str">
        <f>IF($A31&lt;=①基本情報と建物情報の入力!$G$20, INDEX(方位係数!$B$7:$H$16, MATCH(MV$4, 方位係数!$A$7:$A$16,0), MATCH(①基本情報と建物情報の入力!$G$13, 方位係数!$B$6:$I$6,0)),"-")</f>
        <v>-</v>
      </c>
      <c r="MW31" s="112" t="str">
        <f>IF($A31&lt;=①基本情報と建物情報の入力!$G$20, INDEX(方位係数!$B$7:$H$16, MATCH(MW$4, 方位係数!$A$7:$A$16,0), MATCH(①基本情報と建物情報の入力!$G$13, 方位係数!$B$6:$I$6,0)),"-")</f>
        <v>-</v>
      </c>
      <c r="MX31" s="112" t="str">
        <f>IF($A31&lt;=①基本情報と建物情報の入力!$G$20, INDEX(方位係数!$B$7:$H$16, MATCH(MX$4, 方位係数!$A$7:$A$16,0), MATCH(①基本情報と建物情報の入力!$G$13, 方位係数!$B$6:$I$6,0)),"-")</f>
        <v>-</v>
      </c>
      <c r="MY31" s="111"/>
      <c r="MZ31" s="109" t="str">
        <f>IF($A31&lt;=①基本情報と建物情報の入力!$G$20, IF(①基本情報と建物情報の入力!$H53&gt;=1, W31*$MW31*$LX31,"-"),"-")</f>
        <v>-</v>
      </c>
      <c r="NA31" s="108" t="str">
        <f>IF($A31&lt;=①基本情報と建物情報の入力!$G$20, IF(①基本情報と建物情報の入力!$H53&gt;=2, X31*$MW31*$LX31,"-"),"-")</f>
        <v>-</v>
      </c>
      <c r="NB31" s="110" t="str">
        <f>IF($A31&lt;=①基本情報と建物情報の入力!$G$20, IF(①基本情報と建物情報の入力!$H53&gt;=3, Y31*$MW31*$LX31,"-"),"-")</f>
        <v>-</v>
      </c>
      <c r="NC31" s="109" t="str">
        <f>IF($A31&lt;=①基本情報と建物情報の入力!$G$20, IF(①基本情報と建物情報の入力!$H53&gt;=1, (BB31*$MS31+BE31*$MT31+BH31*$MU31+BK31*$MV31)*$LY31,"-"),"-")</f>
        <v>-</v>
      </c>
      <c r="ND31" s="108" t="str">
        <f>IF($A31&lt;=①基本情報と建物情報の入力!$G$20, IF(①基本情報と建物情報の入力!$H53&gt;=2, (BC31*$MS31+BF31*$MT31+BI31*$MU31+BL31*$MV31)*$LY31,"-"),"-")</f>
        <v>-</v>
      </c>
      <c r="NE31" s="110" t="str">
        <f>IF($A31&lt;=①基本情報と建物情報の入力!$G$20, IF(①基本情報と建物情報の入力!$H53&gt;=3, (BD31*$MS31+BG31*$MT31+BJ31*$MU31+BM31*$MV31)*$LY31,"-"),"-")</f>
        <v>-</v>
      </c>
      <c r="NF31" s="109" t="str">
        <f>IF($A31&lt;=①基本情報と建物情報の入力!$G$20, IF(①基本情報と建物情報の入力!$H53&gt;=1, AD31*$MS31*$LZ31+AG31*$MT31*$MA31+AJ31*$MU31*$MB31+AM31*$MV31*$MC31,"-"),"-")</f>
        <v>-</v>
      </c>
      <c r="NG31" s="108" t="str">
        <f>IF($A31&lt;=①基本情報と建物情報の入力!$G$20, IF(①基本情報と建物情報の入力!$H53&gt;=2, AE31*$MS31*$LZ31+AH31*$MT31*$MA31+AK31*$MU31*$MB31+AN31*$MV31*$MC31,"-"),"-")</f>
        <v>-</v>
      </c>
      <c r="NH31" s="110" t="str">
        <f>IF($A31&lt;=①基本情報と建物情報の入力!$G$20, IF(①基本情報と建物情報の入力!$H53&gt;=3, AF31*$MS31*$LZ31+AI31*$MT31*$MA31+AL31*$MU31*$MB31+AO31*$MV31*$MC31,"-"),"-")</f>
        <v>-</v>
      </c>
      <c r="NI31" s="109" t="str">
        <f>IF($A31&lt;=①基本情報と建物情報の入力!$G$20, IF(①基本情報と建物情報の入力!$H53&gt;=1, (AP31*MS31+AS31*MT31+AV31*MU31+AY31*$MV31)*$MD31,"-"),"-")</f>
        <v>-</v>
      </c>
      <c r="NJ31" s="108" t="str">
        <f>IF($A31&lt;=①基本情報と建物情報の入力!$G$20, IF(①基本情報と建物情報の入力!$H53&gt;=2, (AQ31*MS31+AT31*MT31+AW31*MU31+AZ31*$MV31)*$MD31,"-"),"-")</f>
        <v>-</v>
      </c>
      <c r="NK31" s="110" t="str">
        <f>IF($A31&lt;=①基本情報と建物情報の入力!$G$20, IF(①基本情報と建物情報の入力!$H53&gt;=3, (AR31*MS31+AU31*MT31+AX31*MU31+BA31*$MV31)*$MD31,"-"),"-")</f>
        <v>-</v>
      </c>
      <c r="NL31" s="109" t="str">
        <f>IF($A31&lt;=①基本情報と建物情報の入力!$G$20, IF(①基本情報と建物情報の入力!$H53&gt;=1, Z31*$MX31*$ME31,"-"),"-")</f>
        <v>-</v>
      </c>
      <c r="NM31" s="108" t="str">
        <f>IF($A31&lt;=①基本情報と建物情報の入力!$G$20, IF(①基本情報と建物情報の入力!$H53&gt;=2, AA31*$MX31*$ME31,"-"),"-")</f>
        <v>-</v>
      </c>
      <c r="NN31" s="110" t="str">
        <f>IF($A31&lt;=①基本情報と建物情報の入力!$G$20, IF(①基本情報と建物情報の入力!$H53&gt;=3, AB31*$MX31*$ME31,"-"),"-")</f>
        <v>-</v>
      </c>
      <c r="NO31" s="111"/>
      <c r="NP31" s="109" t="str">
        <f>IF($A31&lt;=①基本情報と建物情報の入力!$G$20, IF(①基本情報と建物情報の入力!$H53&gt;=1, (CJ31*($MW31+$MS31)/2+CM31*($MW31+$MT31)/2+CP31*($MW31+$MU31)/2+CS31*($MW31+$MV31)/2)*$MG31,"-"),"-")</f>
        <v>-</v>
      </c>
      <c r="NQ31" s="108" t="str">
        <f>IF($A31&lt;=①基本情報と建物情報の入力!$G$20, IF(①基本情報と建物情報の入力!$H53&gt;=2, (CK31*($MW31+$MS31)/2+CN31*($MW31+$MT31)/2+CQ31*($MW31+$MU31)/2+CT31*($MW31+$MV31)/2)*$MG31,"-"),"-")</f>
        <v>-</v>
      </c>
      <c r="NR31" s="110" t="str">
        <f>IF($A31&lt;=①基本情報と建物情報の入力!$G$20, IF(①基本情報と建物情報の入力!$H53&gt;=3, (CL31*($MW31+$MS31)/2+CO31*($MW31+$MT31)/2+CR31*($MW31+$MU31)/2+CU31*($MW31+$MV31)/2)*$MG31,"-"),"-")</f>
        <v>-</v>
      </c>
      <c r="NS31" s="109" t="str">
        <f>IF($A31&lt;=①基本情報と建物情報の入力!$G$20, IF(①基本情報と建物情報の入力!$H53&gt;=1, (CV31*($MW31+$MS31)/2+CY31*($MW31+$MS31)/2)*$MH31/2,"-"),"-")</f>
        <v>-</v>
      </c>
      <c r="NT31" s="108" t="str">
        <f>IF($A31&lt;=①基本情報と建物情報の入力!$G$20, IF(①基本情報と建物情報の入力!$H53&gt;=2, (CW31*($MW31+$MS31)/2+CZ31*($MW31+$MS31)/2)*$MH31/2,"-"),"-")</f>
        <v>-</v>
      </c>
      <c r="NU31" s="110" t="str">
        <f>IF($A31&lt;=①基本情報と建物情報の入力!$G$20, IF(①基本情報と建物情報の入力!$H53&gt;=3, (CX31*($MW31+$MS31)/2+DA31*($MW31+$MS31)/2)*$MH31/2,"-"),"-")</f>
        <v>-</v>
      </c>
      <c r="NV31" s="109" t="str">
        <f>IF($A31&lt;=①基本情報と建物情報の入力!$G$20, IF(①基本情報と建物情報の入力!$H53&gt;=1, (DB31+DE31)*$MW31*$MI31/2 + (DH31+DK31)*$MW31*$MI31,"-"),"-")</f>
        <v>-</v>
      </c>
      <c r="NW31" s="108" t="str">
        <f>IF($A31&lt;=①基本情報と建物情報の入力!$G$20, IF(①基本情報と建物情報の入力!$H53&gt;=2, (DC31+DF31)*$MW31*$MI31/2 + (DI31+DL31)*$MW31*$MI31,"-"),"-")</f>
        <v>-</v>
      </c>
      <c r="NX31" s="110" t="str">
        <f>IF($A31&lt;=①基本情報と建物情報の入力!$G$20, IF(①基本情報と建物情報の入力!$H53&gt;=3, (DD31+DG31)*$MW31*$MI31/2 + (DJ31+DM31)*$MW31*$MI31,"-"),"-")</f>
        <v>-</v>
      </c>
      <c r="NY31" s="109" t="str">
        <f>IF($A31&lt;=①基本情報と建物情報の入力!$G$20, IF(①基本情報と建物情報の入力!$H53&gt;=1, (DN31*($MS31+$MT31)/2 +DW31*($MV31+$MS31)/2 + DQ31*($MT31+$MU31)/2 + DT31*($MU31+$MV31)/2)*$MJ31,"-"),"-")</f>
        <v>-</v>
      </c>
      <c r="NZ31" s="108" t="str">
        <f>IF($A31&lt;=①基本情報と建物情報の入力!$G$20, IF(①基本情報と建物情報の入力!$H53&gt;=2, (DO31*($MS31+$MT31)/2 +DX31*($MV31+$MS31)/2 + DR31*($MT31+$MU31)/2 + DU31*($MU31+$MV31)/2)*$MJ31,"-"),"-")</f>
        <v>-</v>
      </c>
      <c r="OA31" s="110" t="str">
        <f>IF($A31&lt;=①基本情報と建物情報の入力!$G$20, IF(①基本情報と建物情報の入力!$H53&gt;=3, (DP31*($MS31+$MT31)/2 +DY31*($MV31+$MS31)/2 + DS31*($MT31+$MU31)/2 + DV31*($MU31+$MV31)/2)*$MJ31,"-"),"-")</f>
        <v>-</v>
      </c>
      <c r="OB31" s="109" t="str">
        <f>IF($A31&lt;=①基本情報と建物情報の入力!$G$20, IF(①基本情報と建物情報の入力!$H53&gt;=1, ((DZ31+EC31)*$MS31+(EF31+EI31)*$MU31)*$MK31/2 + (EL31*$MS31+EO31*$MT31+ER31*$MU31+EU31*$MV31)*$MK31,"-"),"-")</f>
        <v>-</v>
      </c>
      <c r="OC31" s="108" t="str">
        <f>IF($A31&lt;=①基本情報と建物情報の入力!$G$20, IF(①基本情報と建物情報の入力!$H53&gt;=2, ((EA31+ED31)*$MS31+(EG31+EJ31)*$MU31)*$MK31/2 + (EM31*$MS31+EP31*$MT31+ES31*$MU31+EV31*$MV31)*$MK31,"-"),"-")</f>
        <v>-</v>
      </c>
      <c r="OD31" s="110" t="str">
        <f>IF($A31&lt;=①基本情報と建物情報の入力!$G$20, IF(①基本情報と建物情報の入力!$H53&gt;=3, ((EB31+EE31)*$MS31+(EH31+EK31)*$MU31)*$MK31/2 + (EN31*$MS31+EQ31*$MT31+ET31*$MU31+EW31*$MV31)*$MK31,"-"),"-")</f>
        <v>-</v>
      </c>
      <c r="OE31" s="109" t="str">
        <f>IF($A31&lt;=①基本情報と建物情報の入力!$G$20, IF(①基本情報と建物情報の入力!$H53&gt;=1, ((EX31+FA31)*$MS31+(FD31+FG31)*$MT31+ (FJ31+FM31)*$MU31 +(FP31+FS31)*$MV31)*$ML31/2,"-"),"-")</f>
        <v>-</v>
      </c>
      <c r="OF31" s="108" t="str">
        <f>IF($A31&lt;=①基本情報と建物情報の入力!$G$20, IF(①基本情報と建物情報の入力!$H53&gt;=2, ((EY31+FB31)*$MS31+(FE31+FH31)*$MT31+ (FK31+FN31)*$MU31 +(FQ31+FT31)*$MV31)*$ML31/2,"-"),"-")</f>
        <v>-</v>
      </c>
      <c r="OG31" s="110" t="str">
        <f>IF($A31&lt;=①基本情報と建物情報の入力!$G$20, IF(①基本情報と建物情報の入力!$H53&gt;=3, ((EZ31+FC31)*$MS31+(FF31+FI31)*$MT31+ (FL31+FO31)*$MU31 +(FR31+FU31)*$MV31)*$ML31/2,"-"),"-")</f>
        <v>-</v>
      </c>
      <c r="OH31" s="108" t="str">
        <f>IF($A31&lt;=①基本情報と建物情報の入力!$G$20, IF(①基本情報と建物情報の入力!$H53&gt;=1, (FV31*$MS31/2+FY31*$MT31/2+GB31*$MU31/2+GE31*$MV31/2)*$MM31,"-"),"-")</f>
        <v>-</v>
      </c>
      <c r="OI31" s="108" t="str">
        <f>IF($A31&lt;=①基本情報と建物情報の入力!$G$20, IF(①基本情報と建物情報の入力!$H53&gt;=2, (FW31*$MS31/2+FZ31*$MT31/2+GC31*$MU31/2+GF31*$MV31/2)*$MM31,"-"),"-")</f>
        <v>-</v>
      </c>
      <c r="OJ31" s="108" t="str">
        <f>IF($A31&lt;=①基本情報と建物情報の入力!$G$20, IF(①基本情報と建物情報の入力!$H53&gt;=3, (FX31*$MS31/2+GA31*$MT31/2+GD31*$MU31/2+GG31*$MV31/2)*$MM31,"-"),"-")</f>
        <v>-</v>
      </c>
      <c r="OK31" s="109" t="str">
        <f>IF($A31&lt;=①基本情報と建物情報の入力!$G$20, IF(①基本情報と建物情報の入力!$H53&gt;=1, (GH31*($MS31+$MX31)/2+GK31*($MT31+$MX31)/2+GN31*($MU31+$MX31)/2+GQ31*($MV31+$MX31)/2)*$MN31,"-"),"-")</f>
        <v>-</v>
      </c>
      <c r="OL31" s="108" t="str">
        <f>IF($A31&lt;=①基本情報と建物情報の入力!$G$20, IF(①基本情報と建物情報の入力!$H53&gt;=2, (GI31*($MS31+$MX31)/2+GL31*($MT31+$MX31)/2+GO31*($MU31+$MX31)/2+GR31*($MV31+$MX31)/2)*$MN31,"-"),"-")</f>
        <v>-</v>
      </c>
      <c r="OM31" s="110" t="str">
        <f>IF($A31&lt;=①基本情報と建物情報の入力!$G$20, IF(①基本情報と建物情報の入力!$H53&gt;=3, (GJ31*($MS31+$MX31)/2+GM31*($MT31+$MX31)/2+GP31*($MU31+$MX31)/2+GS31*($MV31+$MX31)/2)*$MN31,"-"),"-")</f>
        <v>-</v>
      </c>
      <c r="ON31" s="109" t="str">
        <f>IF($A31&lt;=①基本情報と建物情報の入力!$G$20, IF(①基本情報と建物情報の入力!$H53&gt;=1, (GT31+GW31)*($MS31+$MX31)/2*$MO31/2,"-"),"-")</f>
        <v>-</v>
      </c>
      <c r="OO31" s="108" t="str">
        <f>IF($A31&lt;=①基本情報と建物情報の入力!$G$20, IF(①基本情報と建物情報の入力!$H53&gt;=2, (GU31+GX31)*($MS31+$MX31)/2*$MO31/2,"-"),"-")</f>
        <v>-</v>
      </c>
      <c r="OP31" s="110" t="str">
        <f>IF($A31&lt;=①基本情報と建物情報の入力!$G$20, IF(①基本情報と建物情報の入力!$H53&gt;=3, (GV31+GY31)*($MS31+$MX31)/2*$MO31/2,"-"),"-")</f>
        <v>-</v>
      </c>
      <c r="OQ31" s="109" t="str">
        <f>IF($A31&lt;=①基本情報と建物情報の入力!$G$20, IF(①基本情報と建物情報の入力!$H53&gt;=1, (HL31+HO31)*$MX31*$MQ31/2 + (HR31+HU31)*$MX31*$MQ31,"-"),"-")</f>
        <v>-</v>
      </c>
      <c r="OR31" s="108" t="str">
        <f>IF($A31&lt;=①基本情報と建物情報の入力!$G$20, IF(①基本情報と建物情報の入力!$H53&gt;=2, (HM31+HP31)*$MX31*$MQ31/2 + (HS31+HV31)*$MX31*$MQ31,"-"),"-")</f>
        <v>-</v>
      </c>
      <c r="OS31" s="110" t="str">
        <f>IF($A31&lt;=①基本情報と建物情報の入力!$G$20, IF(①基本情報と建物情報の入力!$H53&gt;=3, (HN31+HQ31)*$MX31*$MQ31/2 + (HT31+HW31)*$MX31*$MQ31,"-"),"-")</f>
        <v>-</v>
      </c>
      <c r="OT31" s="108" t="str">
        <f>IF($A31&lt;=①基本情報と建物情報の入力!$G$20, IF(①基本情報と建物情報の入力!$H53&gt;=1, SUM(MZ31,NC31,NF31,NI31,NL31)+SUM(NP31,NS31,NV31,NY31,OB31,OE31,OH31,OK31,ON31,OQ31), "-"), "-")</f>
        <v>-</v>
      </c>
      <c r="OU31" s="108" t="str">
        <f>IF($A31&lt;=①基本情報と建物情報の入力!$G$20, IF(①基本情報と建物情報の入力!$H53&gt;=2, SUM(NA31,ND31,NG31,NJ31,NM31)+SUM(NQ31,NT31,NW31,NZ31,OC31,OF31,OI31,OL31,OO31,OR31), "-"), "-")</f>
        <v>-</v>
      </c>
      <c r="OV31" s="108" t="str">
        <f>IF($A31&lt;=①基本情報と建物情報の入力!$G$20, IF(①基本情報と建物情報の入力!$H53&gt;=3, SUM(NB31,NE31,NH31,NK31,NN31)+SUM(NR31,NU31,NX31,OA31,OD31,OG31,OJ31,OM31,OP31,OS31), "-"), "-")</f>
        <v>-</v>
      </c>
      <c r="OW31" s="113" t="str">
        <f>IF($A31&lt;=①基本情報と建物情報の入力!$G$20, IF(①基本情報と建物情報の入力!$H53&gt;=1, ROUNDUP(OT31/HY31*100, 1),"-"),"-")</f>
        <v>-</v>
      </c>
      <c r="OX31" s="114" t="str">
        <f>IF($A31&lt;=①基本情報と建物情報の入力!$G$20, IF(①基本情報と建物情報の入力!$H53&gt;=2, ROUNDUP(OU31/HZ31*100, 1),"-"),"-")</f>
        <v>-</v>
      </c>
      <c r="OY31" s="114" t="str">
        <f>IF($A31&lt;=①基本情報と建物情報の入力!$G$20, IF(①基本情報と建物情報の入力!$H53&gt;=3, ROUNDUP(OV31/IA31*100, 1),"-"),"-")</f>
        <v>-</v>
      </c>
      <c r="OZ31" s="111"/>
      <c r="PA31" s="225" t="str">
        <f>IF($A31&lt;=①基本情報と建物情報の入力!$G$20, 0.93,"-")</f>
        <v>-</v>
      </c>
      <c r="PB31" s="226" t="str">
        <f>IF($A31&lt;=①基本情報と建物情報の入力!$G$20, IF(①基本情報と建物情報の入力!$H53&gt;=1, ①基本情報と建物情報の入力!$H$69,"-"),"-")</f>
        <v>-</v>
      </c>
      <c r="PC31" s="220" t="str">
        <f>IF($A31&lt;=①基本情報と建物情報の入力!$G$20, 0.034*1*IC31, "-")</f>
        <v>-</v>
      </c>
      <c r="PD31" s="220" t="str">
        <f>IF($A31&lt;=①基本情報と建物情報の入力!$G$20, 0.034*1*IH31, "-")</f>
        <v>-</v>
      </c>
      <c r="PE31" s="220" t="str">
        <f>IF($A31&lt;=①基本情報と建物情報の入力!$G$20, IF(①基本情報と建物情報の入力!$H53&gt;=1, $PA31*$PB31,"-"),"-")</f>
        <v>-</v>
      </c>
      <c r="PF31" s="220" t="str">
        <f>IF($A31&lt;=①基本情報と建物情報の入力!$G$20, IF(①基本情報と建物情報の入力!$H53&gt;=1, $PA31*$PB31,"-"),"-")</f>
        <v>-</v>
      </c>
      <c r="PG31" s="220" t="str">
        <f>IF($A31&lt;=①基本情報と建物情報の入力!$G$20, IF(①基本情報と建物情報の入力!$H53&gt;=1, $PA31*$PB31,"-"),"-")</f>
        <v>-</v>
      </c>
      <c r="PH31" s="220" t="str">
        <f>IF($A31&lt;=①基本情報と建物情報の入力!$G$20, IF(①基本情報と建物情報の入力!$H53&gt;=1, $PA31*$PB31,"-"),"-")</f>
        <v>-</v>
      </c>
      <c r="PI31" s="220" t="str">
        <f>IF($A31&lt;=①基本情報と建物情報の入力!$G$20, 0.034*1*IK31, "-")</f>
        <v>-</v>
      </c>
      <c r="PJ31" s="220" t="str">
        <f>IF($A31&lt;=①基本情報と建物情報の入力!$G$20, 0.034*1*IE31, "-")</f>
        <v>-</v>
      </c>
      <c r="PK31" s="111"/>
      <c r="PL31" s="220" t="str">
        <f>IF($A31&lt;=①基本情報と建物情報の入力!$G$20, 0.034*1*IM31, "-")</f>
        <v>-</v>
      </c>
      <c r="PM31" s="220" t="str">
        <f>IF($A31&lt;=①基本情報と建物情報の入力!$G$20, 0.034*1*IN31, "-")</f>
        <v>-</v>
      </c>
      <c r="PN31" s="220" t="str">
        <f>IF($A31&lt;=①基本情報と建物情報の入力!$G$20, 0.034*1*IO31, "-")</f>
        <v>-</v>
      </c>
      <c r="PO31" s="220" t="str">
        <f>IF($A31&lt;=①基本情報と建物情報の入力!$G$20, 0.034*1*IP31, "-")</f>
        <v>-</v>
      </c>
      <c r="PP31" s="220" t="str">
        <f>IF($A31&lt;=①基本情報と建物情報の入力!$G$20, 0.034*1*IQ31, "-")</f>
        <v>-</v>
      </c>
      <c r="PQ31" s="220" t="str">
        <f>IF($A31&lt;=①基本情報と建物情報の入力!$G$20, 0.034*1*IR31, "-")</f>
        <v>-</v>
      </c>
      <c r="PR31" s="220" t="str">
        <f>IF($A31&lt;=①基本情報と建物情報の入力!$G$20, 0.034*1*IS31, "-")</f>
        <v>-</v>
      </c>
      <c r="PS31" s="220" t="str">
        <f>IF($A31&lt;=①基本情報と建物情報の入力!$G$20, 0.034*1*IT31, "-")</f>
        <v>-</v>
      </c>
      <c r="PT31" s="220" t="str">
        <f>IF($A31&lt;=①基本情報と建物情報の入力!$G$20, 0.034*1*IU31, "-")</f>
        <v>-</v>
      </c>
      <c r="PU31" s="220" t="str">
        <f>IF($A31&lt;=①基本情報と建物情報の入力!$G$20, 0.034*1*IV31, "-")</f>
        <v>-</v>
      </c>
      <c r="PV31" s="220" t="str">
        <f>IF($A31&lt;=①基本情報と建物情報の入力!$G$20, 0.034*1*IW31, "-")</f>
        <v>-</v>
      </c>
      <c r="PW31" s="111"/>
      <c r="PX31" s="115" t="str">
        <f>IF($A31&lt;=①基本情報と建物情報の入力!$G$20, INDEX(方位係数!$B$21:$I$30, MATCH(PX$4, 方位係数!$A$21:$A$30,0), MATCH(①基本情報と建物情報の入力!$G$13, 方位係数!$B$20:$I$20,0)),"-")</f>
        <v>-</v>
      </c>
      <c r="PY31" s="112" t="str">
        <f>IF($A31&lt;=①基本情報と建物情報の入力!$G$20, INDEX(方位係数!$B$21:$I$30, MATCH(PY$4, 方位係数!$A$21:$A$30,0), MATCH(①基本情報と建物情報の入力!$G$13, 方位係数!$B$20:$I$20,0)),"-")</f>
        <v>-</v>
      </c>
      <c r="PZ31" s="112" t="str">
        <f>IF($A31&lt;=①基本情報と建物情報の入力!$G$20, INDEX(方位係数!$B$21:$I$30, MATCH(PZ$4, 方位係数!$A$21:$A$30,0), MATCH(①基本情報と建物情報の入力!$G$13, 方位係数!$B$20:$I$20,0)),"-")</f>
        <v>-</v>
      </c>
      <c r="QA31" s="112" t="str">
        <f>IF($A31&lt;=①基本情報と建物情報の入力!$G$20, INDEX(方位係数!$B$21:$I$30, MATCH(QA$4, 方位係数!$A$21:$A$30,0), MATCH(①基本情報と建物情報の入力!$G$13, 方位係数!$B$20:$I$20,0)),"-")</f>
        <v>-</v>
      </c>
      <c r="QB31" s="112" t="str">
        <f>IF($A31&lt;=①基本情報と建物情報の入力!$G$20, INDEX(方位係数!$B$21:$I$30, MATCH(QB$4, 方位係数!$A$21:$A$30,0), MATCH(①基本情報と建物情報の入力!$G$13, 方位係数!$B$20:$I$20,0)),"-")</f>
        <v>-</v>
      </c>
      <c r="QC31" s="112" t="str">
        <f>IF($A31&lt;=①基本情報と建物情報の入力!$G$20, INDEX(方位係数!$B$21:$I$30, MATCH(QC$4, 方位係数!$A$21:$A$30,0), MATCH(①基本情報と建物情報の入力!$G$13, 方位係数!$B$20:$I$20,0)),"-")</f>
        <v>-</v>
      </c>
      <c r="QD31" s="111"/>
      <c r="QE31" s="225" t="str">
        <f>IF($A31&lt;=①基本情報と建物情報の入力!$G$20, IF(①基本情報と建物情報の入力!$H53&gt;=1, W31*$QB31*$PC31,"-"),"-")</f>
        <v>-</v>
      </c>
      <c r="QF31" s="220" t="str">
        <f>IF($A31&lt;=①基本情報と建物情報の入力!$G$20, IF(①基本情報と建物情報の入力!$H53&gt;=2, X31*$QB31*$PC31,"-"),"-")</f>
        <v>-</v>
      </c>
      <c r="QG31" s="220" t="str">
        <f>IF($A31&lt;=①基本情報と建物情報の入力!$G$20, IF(①基本情報と建物情報の入力!$H53&gt;=3, Y31*$QB31*$PC31,"-"),"-")</f>
        <v>-</v>
      </c>
      <c r="QH31" s="225" t="str">
        <f>IF($A31&lt;=①基本情報と建物情報の入力!$G$20, IF(①基本情報と建物情報の入力!$H53&gt;=1, (BB31*$PX31+BE31*$PY31+BH31*$PZ31+BK31*$QA31)*$PD31,"-"),"-")</f>
        <v>-</v>
      </c>
      <c r="QI31" s="220" t="str">
        <f>IF($A31&lt;=①基本情報と建物情報の入力!$G$20, IF(①基本情報と建物情報の入力!$H53&gt;=2, (BC31*$PX31+BF31*$PY31+BI31*$PZ31+BL31*$QA31)*$PD31,"-"),"-")</f>
        <v>-</v>
      </c>
      <c r="QJ31" s="226" t="str">
        <f>IF($A31&lt;=①基本情報と建物情報の入力!$G$20, IF(①基本情報と建物情報の入力!$H53&gt;=3, (BD31*$PX31+BG31*$PY31+BJ31*$PZ31+BM31*$QA31)*$PD31,"-"),"-")</f>
        <v>-</v>
      </c>
      <c r="QK31" s="225" t="str">
        <f>IF($A31&lt;=①基本情報と建物情報の入力!$G$20, IF(①基本情報と建物情報の入力!$H53&gt;=1, AD31*$PX31*$PE31+AG31*$PY31*$PF31+AJ31*$PZ31*$PG31+AM31*$QA31*$PH31,"-"),"-")</f>
        <v>-</v>
      </c>
      <c r="QL31" s="220" t="str">
        <f>IF($A31&lt;=①基本情報と建物情報の入力!$G$20, IF(①基本情報と建物情報の入力!$H53&gt;=2, AE31*$PX31*$PE31+AH31*$PY31*$PF31+AK31*$PZ31*$PG31+AN31*$QA31*$PH31,"-"),"-")</f>
        <v>-</v>
      </c>
      <c r="QM31" s="226" t="str">
        <f>IF($A31&lt;=①基本情報と建物情報の入力!$G$20, IF(①基本情報と建物情報の入力!$H53&gt;=3, AF31*$PX31*$PE31+AI31*$PY31*$PF31+AL31*$PZ31*$PG31+AO31*$QA31*$PH31,"-"),"-")</f>
        <v>-</v>
      </c>
      <c r="QN31" s="225" t="str">
        <f>IF($A31&lt;=①基本情報と建物情報の入力!$G$20, IF(①基本情報と建物情報の入力!$H53&gt;=1, (AP31*PX31+AS31*PY31+AV31*PZ31+AY31*$QA31)*$PI31,"-"),"-")</f>
        <v>-</v>
      </c>
      <c r="QO31" s="220" t="str">
        <f>IF($A31&lt;=①基本情報と建物情報の入力!$G$20, IF(①基本情報と建物情報の入力!$H53&gt;=2, (AQ31*PX31+AT31*PY31+AW31*PZ31+AZ31*$QA31)*$PI31,"-"),"-")</f>
        <v>-</v>
      </c>
      <c r="QP31" s="226" t="str">
        <f>IF($A31&lt;=①基本情報と建物情報の入力!$G$20, IF(①基本情報と建物情報の入力!$H53&gt;=3, (AR31*PX31+AU31*PY31+AX31*PZ31+BA31*$QA31)*$PI31,"-"),"-")</f>
        <v>-</v>
      </c>
      <c r="QQ31" s="225" t="str">
        <f>IF($A31&lt;=①基本情報と建物情報の入力!$G$20, IF(①基本情報と建物情報の入力!$H53&gt;=1, Z31*$QC31*$PJ31,"-"),"-")</f>
        <v>-</v>
      </c>
      <c r="QR31" s="220" t="str">
        <f>IF($A31&lt;=①基本情報と建物情報の入力!$G$20, IF(①基本情報と建物情報の入力!$H53&gt;=2, AA31*$QC31*$PJ31,"-"),"-")</f>
        <v>-</v>
      </c>
      <c r="QS31" s="226" t="str">
        <f>IF($A31&lt;=①基本情報と建物情報の入力!$G$20, IF(①基本情報と建物情報の入力!$H53&gt;=3, AB31*$QC31*$PJ31,"-"),"-")</f>
        <v>-</v>
      </c>
      <c r="QT31" s="111"/>
      <c r="QU31" s="225" t="str">
        <f>IF($A31&lt;=①基本情報と建物情報の入力!$G$20, IF(①基本情報と建物情報の入力!$H53&gt;=1, (CJ31*($QB31+$PX31)/2+CM31*($QB31+$PY31)/2+CP31*($QB31+$PZ31)/2+CS31*($QB31+$QA31)/2)*$PL31,"-"),"-")</f>
        <v>-</v>
      </c>
      <c r="QV31" s="220" t="str">
        <f>IF($A31&lt;=①基本情報と建物情報の入力!$G$20, IF(①基本情報と建物情報の入力!$H53&gt;=2, (CK31*($QB31+$PX31)/2+CN31*($QB31+$PY31)/2+CQ31*($QB31+$PZ31)/2+CT31*($QB31+$QA31)/2)*$PL31,"-"),"-")</f>
        <v>-</v>
      </c>
      <c r="QW31" s="226" t="str">
        <f>IF($A31&lt;=①基本情報と建物情報の入力!$G$20, IF(①基本情報と建物情報の入力!$H53&gt;=3, (CL31*($QB31+$PX31)/2+CO31*($QB31+$PY31)/2+CR31*($QB31+$PZ31)/2+CU31*($QB31+$QA31)/2)*$PL31,"-"),"-")</f>
        <v>-</v>
      </c>
      <c r="QX31" s="225" t="str">
        <f>IF($A31&lt;=①基本情報と建物情報の入力!$G$20, IF(①基本情報と建物情報の入力!$H53&gt;=1, (CV31*($QB31+$PX31)/2+CY31*($QB31+$PX31)/2)*$PM31/2,"-"),"-")</f>
        <v>-</v>
      </c>
      <c r="QY31" s="220" t="str">
        <f>IF($A31&lt;=①基本情報と建物情報の入力!$G$20, IF(①基本情報と建物情報の入力!$H53&gt;=2, (CW31*($QB31+$PX31)/2+CZ31*($QB31+$PX31)/2)*$PM31/2,"-"),"-")</f>
        <v>-</v>
      </c>
      <c r="QZ31" s="226" t="str">
        <f>IF($A31&lt;=①基本情報と建物情報の入力!$G$20, IF(①基本情報と建物情報の入力!$H53&gt;=3, (CX31*($QB31+$PX31)/2+DA31*($QB31+$PX31)/2)*$PM31/2,"-"),"-")</f>
        <v>-</v>
      </c>
      <c r="RA31" s="225" t="str">
        <f>IF($A31&lt;=①基本情報と建物情報の入力!$G$20, IF(①基本情報と建物情報の入力!$H53&gt;=1, (DB31+DE31)*$QB31*$PN31/2 + (DH31+DK31)*$QB31*$PN31,"-"),"-")</f>
        <v>-</v>
      </c>
      <c r="RB31" s="220" t="str">
        <f>IF($A31&lt;=①基本情報と建物情報の入力!$G$20, IF(①基本情報と建物情報の入力!$H53&gt;=2, (DC31+DF31)*$QB31*$PN31/2 + (DI31+DL31)*$QB31*$PN31,"-"),"-")</f>
        <v>-</v>
      </c>
      <c r="RC31" s="226" t="str">
        <f>IF($A31&lt;=①基本情報と建物情報の入力!$G$20, IF(①基本情報と建物情報の入力!$H53&gt;=3, (DD31+DG31)*$QB31*$PN31/2 + (DJ31+DM31)*$QB31*$PN31,"-"),"-")</f>
        <v>-</v>
      </c>
      <c r="RD31" s="225" t="str">
        <f>IF($A31&lt;=①基本情報と建物情報の入力!$G$20, IF(①基本情報と建物情報の入力!$H53&gt;=1, (DN31*($PX31+$PY31)/2 +DW31*($QA31+$PX31)/2 + DQ31*($PY31+$PZ31)/2 + DT31*($PZ31+$QA31)/2)*$PO31,"-"),"-")</f>
        <v>-</v>
      </c>
      <c r="RE31" s="220" t="str">
        <f>IF($A31&lt;=①基本情報と建物情報の入力!$G$20, IF(①基本情報と建物情報の入力!$H53&gt;=2, (DO31*($PX31+$PY31)/2 +DX31*($QA31+$PX31)/2 + DR31*($PY31+$PZ31)/2 + DU31*($PZ31+$QA31)/2)*$PO31,"-"),"-")</f>
        <v>-</v>
      </c>
      <c r="RF31" s="226" t="str">
        <f>IF($A31&lt;=①基本情報と建物情報の入力!$G$20, IF(①基本情報と建物情報の入力!$H53&gt;=3, (DP31*($PX31+$PY31)/2 +DY31*($QA31+$PX31)/2 + DS31*($PY31+$PZ31)/2 + DV31*($PZ31+$QA31)/2)*$PO31,"-"),"-")</f>
        <v>-</v>
      </c>
      <c r="RG31" s="225" t="str">
        <f>IF($A31&lt;=①基本情報と建物情報の入力!$G$20, IF(①基本情報と建物情報の入力!$H53&gt;=1, ((DZ31+EC31)*$PX31+(EF31+EI31)*$PZ31)*$PP31/2 + (EL31*$PX31+EO31*$PY31+ER31*$PZ31+EU31*$QA31)*$PP31,"-"),"-")</f>
        <v>-</v>
      </c>
      <c r="RH31" s="220" t="str">
        <f>IF($A31&lt;=①基本情報と建物情報の入力!$G$20, IF(①基本情報と建物情報の入力!$H53&gt;=2, ((EA31+ED31)*$PX31+(EG31+EJ31)*$PZ31)*$PP31/2 + (EM31*$PX31+EP31*$PY31+ES31*$PZ31+EV31*$QA31)*$PP31,"-"),"-")</f>
        <v>-</v>
      </c>
      <c r="RI31" s="226" t="str">
        <f>IF($A31&lt;=①基本情報と建物情報の入力!$G$20, IF(①基本情報と建物情報の入力!$H53&gt;=3, ((EB31+EE31)*$PX31+(EH31+EK31)*$PZ31)*$PP31/2 + (EN31*$PX31+EQ31*$PY31+ET31*$PZ31+EW31*$QA31)*$PP31,"-"),"-")</f>
        <v>-</v>
      </c>
      <c r="RJ31" s="225" t="str">
        <f>IF($A31&lt;=①基本情報と建物情報の入力!$G$20, IF(①基本情報と建物情報の入力!$H53&gt;=1, ((EX31+FA31)*$PX31+(FD31+FG31)*$PY31+ (FJ31+FM31)*$PZ31 +(FP31+FS31)*$QA31)*$PQ31/2,"-"),"-")</f>
        <v>-</v>
      </c>
      <c r="RK31" s="220" t="str">
        <f>IF($A31&lt;=①基本情報と建物情報の入力!$G$20, IF(①基本情報と建物情報の入力!$H53&gt;=2, ((EY31+FB31)*$PX31+(FE31+FH31)*$PY31+ (FK31+FN31)*$PZ31 +(FQ31+FT31)*$QA31)*$PQ31/2,"-"),"-")</f>
        <v>-</v>
      </c>
      <c r="RL31" s="226" t="str">
        <f>IF($A31&lt;=①基本情報と建物情報の入力!$G$20, IF(①基本情報と建物情報の入力!$H53&gt;=3, ((EZ31+FC31)*$PX31+(FF31+FI31)*$PY31+ (FL31+FO31)*$PZ31 +(FR31+FU31)*$QA31)*$PQ31/2,"-"),"-")</f>
        <v>-</v>
      </c>
      <c r="RM31" s="225" t="str">
        <f>IF($A31&lt;=①基本情報と建物情報の入力!$G$20, IF(①基本情報と建物情報の入力!$H53&gt;=1, (FV31*$PX31/2+FY31*$PY31/2+GB31*$PZ31/2+GE31*$QA31/2)*$PR31,"-"),"-")</f>
        <v>-</v>
      </c>
      <c r="RN31" s="220" t="str">
        <f>IF($A31&lt;=①基本情報と建物情報の入力!$G$20, IF(①基本情報と建物情報の入力!$H53&gt;=2, (FW31*$PX31/2+FZ31*$PY31/2+GC31*$PZ31/2+GF31*$QA31/2)*$PR31,"-"),"-")</f>
        <v>-</v>
      </c>
      <c r="RO31" s="226" t="str">
        <f>IF($A31&lt;=①基本情報と建物情報の入力!$G$20, IF(①基本情報と建物情報の入力!$H53&gt;=3, (FX31*$PX31/2+GA31*$PY31/2+GD31*$PZ31/2+GG31*$QA31/2)*$PR31,"-"),"-")</f>
        <v>-</v>
      </c>
      <c r="RP31" s="225" t="str">
        <f>IF($A31&lt;=①基本情報と建物情報の入力!$G$20, IF(①基本情報と建物情報の入力!$H53&gt;=1, (GH31*($PX31+$QC31)/2+GK31*($PY31+$QC31)/2+GN31*($PZ31+$QC31)/2+GQ31*($QA31+$QC31)/2)*$PS31,"-"),"-")</f>
        <v>-</v>
      </c>
      <c r="RQ31" s="220" t="str">
        <f>IF($A31&lt;=①基本情報と建物情報の入力!$G$20, IF(①基本情報と建物情報の入力!$H53&gt;=2, (GI31*($PX31+$QC31)/2+GL31*($PY31+$QC31)/2+GO31*($PZ31+$QC31)/2+GR31*($QA31+$QC31)/2)*$PS31,"-"),"-")</f>
        <v>-</v>
      </c>
      <c r="RR31" s="226" t="str">
        <f>IF($A31&lt;=①基本情報と建物情報の入力!$G$20, IF(①基本情報と建物情報の入力!$H53&gt;=3, (GJ31*($PX31+$QC31)/2+GM31*($PY31+$QC31)/2+GP31*($PZ31+$QC31)/2+GS31*($QA31+$QC31)/2)*$PS31,"-"),"-")</f>
        <v>-</v>
      </c>
      <c r="RS31" s="225" t="str">
        <f>IF($A31&lt;=①基本情報と建物情報の入力!$G$20, IF(①基本情報と建物情報の入力!$H53&gt;=1, (GT31+GW31)*($PX31+$QC31)/2*$PT31/2,"-"),"-")</f>
        <v>-</v>
      </c>
      <c r="RT31" s="220" t="str">
        <f>IF($A31&lt;=①基本情報と建物情報の入力!$G$20, IF(①基本情報と建物情報の入力!$H53&gt;=2, (GU31+GX31)*($PX31+$QC31)/2*$PT31/2,"-"),"-")</f>
        <v>-</v>
      </c>
      <c r="RU31" s="226" t="str">
        <f>IF($A31&lt;=①基本情報と建物情報の入力!$G$20, IF(①基本情報と建物情報の入力!$H53&gt;=3, (GV31+GY31)*($PX31+$QC31)/2*$PT31/2,"-"),"-")</f>
        <v>-</v>
      </c>
      <c r="RV31" s="225" t="str">
        <f>IF($A31&lt;=①基本情報と建物情報の入力!$G$20, IF(①基本情報と建物情報の入力!$H53&gt;=1, (HL31+HO31)*$QC31*$PV31/2 + (HR31+HU31)*$QC31*$PV31,"-"),"-")</f>
        <v>-</v>
      </c>
      <c r="RW31" s="220" t="str">
        <f>IF($A31&lt;=①基本情報と建物情報の入力!$G$20, IF(①基本情報と建物情報の入力!$H53&gt;=2, (HM31+HP31)*$QC31*$PV31/2 + (HS31+HV31)*$QC31*$PV31,"-"),"-")</f>
        <v>-</v>
      </c>
      <c r="RX31" s="226" t="str">
        <f>IF($A31&lt;=①基本情報と建物情報の入力!$G$20, IF(①基本情報と建物情報の入力!$H53&gt;=3, (HN31+HQ31)*$QC31*$PV31/2 + (HT31+HW31)*$QC31*$PV31,"-"),"-")</f>
        <v>-</v>
      </c>
      <c r="RY31" s="108" t="str">
        <f>IF($A31&lt;=①基本情報と建物情報の入力!$G$20, IF(①基本情報と建物情報の入力!$H53&gt;=1, SUM(QE31,QH31,QK31,QN31,QQ31)+SUM(QU31,QX31,RA31,RD31,RG31,RJ31,RM31,RP31,RS31,RV31), "-"), "-")</f>
        <v>-</v>
      </c>
      <c r="RZ31" s="108" t="str">
        <f>IF($A31&lt;=①基本情報と建物情報の入力!$G$20, IF(①基本情報と建物情報の入力!$H53&gt;=2, SUM(QF31,QI31,QL31,QO31,QR31)+SUM(QV31,QY31,RB31,RE31,RH31,RK31,RN31,RQ31,RT31,RW31), "-"), "-")</f>
        <v>-</v>
      </c>
      <c r="SA31" s="108" t="str">
        <f>IF($A31&lt;=①基本情報と建物情報の入力!$G$20, IF(①基本情報と建物情報の入力!$H53&gt;=3, SUM(QG31,QJ31,QM31,QP31,QS31)+SUM(QW31,QZ31,RC31,RF31,RI31,RL31,RO31,RR31,RU31,RX31), "-"), "-")</f>
        <v>-</v>
      </c>
      <c r="SB31" s="113" t="str">
        <f>IF($A31&lt;=①基本情報と建物情報の入力!$G$20, IF(①基本情報と建物情報の入力!$H53&gt;=1, ROUNDUP(RY31/HY31*100,1),"-"),"-")</f>
        <v>-</v>
      </c>
      <c r="SC31" s="114" t="str">
        <f>IF($A31&lt;=①基本情報と建物情報の入力!$G$20, IF(①基本情報と建物情報の入力!$H53&gt;=2,ROUNDUP(RZ31/HZ31*100,1),"-"),"-")</f>
        <v>-</v>
      </c>
      <c r="SD31" s="116" t="str">
        <f>IF($A31&lt;=①基本情報と建物情報の入力!$G$20, IF(①基本情報と建物情報の入力!$H53&gt;=3, ROUNDUP(SA31/IA31*100,1),"-"),"-")</f>
        <v>-</v>
      </c>
      <c r="SE31" s="111"/>
      <c r="SF31" s="135" t="str">
        <f>IF($A31&lt;=①基本情報と建物情報の入力!$G$20, IF(①基本情報と建物情報の入力!$H53&gt;=1, 1,"-"), "-")</f>
        <v>-</v>
      </c>
      <c r="SG31" s="136" t="str">
        <f>IF($A31&lt;=①基本情報と建物情報の入力!$G$20, IF(①基本情報と建物情報の入力!$H53&gt;=2, 1,"-"), "-")</f>
        <v>-</v>
      </c>
      <c r="SH31" s="137" t="str">
        <f>IF($A31&lt;=①基本情報と建物情報の入力!$G$20, IF(①基本情報と建物情報の入力!$H53&gt;=3, ①基本情報と建物情報の入力!$H53-2,"-"), "-")</f>
        <v>-</v>
      </c>
      <c r="SI31" s="109" t="str">
        <f>IF($A31&lt;=①基本情報と建物情報の入力!$G$20, IF(①基本情報と建物情報の入力!$H53&gt;=1, HY31*SF31, "-"),"-")</f>
        <v>-</v>
      </c>
      <c r="SJ31" s="108" t="str">
        <f>IF($A31&lt;=①基本情報と建物情報の入力!$G$20, IF(①基本情報と建物情報の入力!$H53&gt;=2, HZ31*SG31, "-"),"-")</f>
        <v>-</v>
      </c>
      <c r="SK31" s="110" t="str">
        <f>IF($A31&lt;=①基本情報と建物情報の入力!$G$20, IF(①基本情報と建物情報の入力!$H53&gt;=3, IA31*SH31, "-"),"-")</f>
        <v>-</v>
      </c>
      <c r="SL31" s="109" t="str">
        <f>IF($A31&lt;=①基本情報と建物情報の入力!$G$20, IF(①基本情報と建物情報の入力!$H53&gt;=1,  LN31*SF31, "-"),"-")</f>
        <v>-</v>
      </c>
      <c r="SM31" s="108" t="str">
        <f>IF($A31&lt;=①基本情報と建物情報の入力!$G$20, IF(①基本情報と建物情報の入力!$H53&gt;=2,  LO31*SG31, "-"),"-")</f>
        <v>-</v>
      </c>
      <c r="SN31" s="110" t="str">
        <f>IF($A31&lt;=①基本情報と建物情報の入力!$G$20, IF(①基本情報と建物情報の入力!$H53&gt;=3,  LP31*SH31, "-"),"-")</f>
        <v>-</v>
      </c>
      <c r="SO31" s="109" t="str">
        <f>IF($A31&lt;=①基本情報と建物情報の入力!$G$20, IF(①基本情報と建物情報の入力!$H53&gt;=1,  RY31*SF31, "-"),"-")</f>
        <v>-</v>
      </c>
      <c r="SP31" s="108" t="str">
        <f>IF($A31&lt;=①基本情報と建物情報の入力!$G$20, IF(①基本情報と建物情報の入力!$H53&gt;=2,  RZ31*SG31, "-"),"-")</f>
        <v>-</v>
      </c>
      <c r="SQ31" s="110" t="str">
        <f>IF($A31&lt;=①基本情報と建物情報の入力!$G$20, IF(①基本情報と建物情報の入力!$H53&gt;=3,  SA31*SH31, "-"),"-")</f>
        <v>-</v>
      </c>
      <c r="SR31" s="117"/>
      <c r="SS31" s="117"/>
      <c r="ST31" s="111"/>
      <c r="SU31" s="135" t="str">
        <f>IF($A31&lt;=①基本情報と建物情報の入力!$G$20,IF(①基本情報と建物情報の入力!$H53&gt;=1,③一次エネルギー消費量の計算結果!E87-③一次エネルギー消費量の計算結果!F87,"-"),"-")</f>
        <v>-</v>
      </c>
      <c r="SV31" s="136" t="str">
        <f>IF($A31&lt;=①基本情報と建物情報の入力!$G$20,IF(①基本情報と建物情報の入力!$H53&gt;=2,③一次エネルギー消費量の計算結果!E88-③一次エネルギー消費量の計算結果!F88,"-"),"-")</f>
        <v>-</v>
      </c>
      <c r="SW31" s="137" t="str">
        <f>IF($A31&lt;=①基本情報と建物情報の入力!$G$20,IF(①基本情報と建物情報の入力!$H53&gt;=3,③一次エネルギー消費量の計算結果!E89-③一次エネルギー消費量の計算結果!F89,"-"),"-")</f>
        <v>-</v>
      </c>
      <c r="SX31" s="135" t="str">
        <f>IF($A31&lt;=①基本情報と建物情報の入力!$G$20,IF(①基本情報と建物情報の入力!$H53&gt;=1,③一次エネルギー消費量の計算結果!G87-③一次エネルギー消費量の計算結果!H87,"-"),"-")</f>
        <v>-</v>
      </c>
      <c r="SY31" s="136" t="str">
        <f>IF($A31&lt;=①基本情報と建物情報の入力!$G$20,IF(①基本情報と建物情報の入力!$H53&gt;=2,③一次エネルギー消費量の計算結果!G88-③一次エネルギー消費量の計算結果!H88,"-"),"-")</f>
        <v>-</v>
      </c>
      <c r="SZ31" s="137" t="str">
        <f>IF($A31&lt;=①基本情報と建物情報の入力!$G$20,IF(①基本情報と建物情報の入力!$H53&gt;=3,③一次エネルギー消費量の計算結果!G89-③一次エネルギー消費量の計算結果!H89,"-"),"-")</f>
        <v>-</v>
      </c>
      <c r="TA31" s="135" t="str">
        <f>IF($A31&lt;=①基本情報と建物情報の入力!$G$20, IF(①基本情報と建物情報の入力!$H53&gt;=1,SU31*SF31,"-"), "-")</f>
        <v>-</v>
      </c>
      <c r="TB31" s="136" t="str">
        <f>IF($A31&lt;=①基本情報と建物情報の入力!$G$20, IF(①基本情報と建物情報の入力!$H53&gt;=2,SV31*SG31,"-"), "-")</f>
        <v>-</v>
      </c>
      <c r="TC31" s="137" t="str">
        <f>IF($A31&lt;=①基本情報と建物情報の入力!$G$20, IF(①基本情報と建物情報の入力!$H53&gt;=3,SW31*SH31,"-"), "-")</f>
        <v>-</v>
      </c>
      <c r="TD31" s="135" t="str">
        <f>IF($A31&lt;=①基本情報と建物情報の入力!$G$20, IF(①基本情報と建物情報の入力!$H53&gt;=1,SX31*SF31,"-"), "-")</f>
        <v>-</v>
      </c>
      <c r="TE31" s="136" t="str">
        <f>IF($A31&lt;=①基本情報と建物情報の入力!$G$20, IF(①基本情報と建物情報の入力!$H53&gt;=2,SY31*SG31,"-"), "-")</f>
        <v>-</v>
      </c>
      <c r="TF31" s="136" t="str">
        <f>IF($A31&lt;=①基本情報と建物情報の入力!$G$20, IF(①基本情報と建物情報の入力!$H53&gt;=3,SZ31*SH31,"-"), "-")</f>
        <v>-</v>
      </c>
      <c r="TG31" s="117"/>
      <c r="TH31" s="117"/>
    </row>
    <row r="32" spans="1:528" s="16" customFormat="1" x14ac:dyDescent="0.45">
      <c r="A32" s="94">
        <f t="shared" si="0"/>
        <v>26</v>
      </c>
      <c r="B32" s="95" t="s">
        <v>65</v>
      </c>
      <c r="C32" s="96" t="str">
        <f>IF(A32&lt;=①基本情報と建物情報の入力!$G$20, ①基本情報と建物情報の入力!$G$19/①基本情報と建物情報の入力!$G$20, "-")</f>
        <v>-</v>
      </c>
      <c r="D32" s="96" t="str">
        <f>IF(A32&lt;=①基本情報と建物情報の入力!$G$20, IF(①基本情報と建物情報の入力!H54&gt;=1, (①基本情報と建物情報の入力!$D54+SQRT(①基本情報と建物情報の入力!$D54^2-16*①基本情報と建物情報の入力!$C54))/4, "-"), "-")</f>
        <v>-</v>
      </c>
      <c r="E32" s="96" t="str">
        <f>IF(A32&lt;=①基本情報と建物情報の入力!$G$20, IF(①基本情報と建物情報の入力!H54&gt;=1, (①基本情報と建物情報の入力!$D54-SQRT(①基本情報と建物情報の入力!$D54^2-16*①基本情報と建物情報の入力!$C54))/4, "-"), "-")</f>
        <v>-</v>
      </c>
      <c r="F32" s="96" t="str">
        <f>IF(A32&lt;=①基本情報と建物情報の入力!$G$20, IF(①基本情報と建物情報の入力!H54&gt;=1, IF(A32=①基本情報と建物情報の入力!$G$20, ①基本情報と建物情報の入力!$C54, ①基本情報と建物情報の入力!G54), "-"), "-")</f>
        <v>-</v>
      </c>
      <c r="G32" s="96" t="str">
        <f>IF(A32&lt;=①基本情報と建物情報の入力!$G$20, IF(①基本情報と建物情報の入力!H54&gt;=1, IF(A32=1, 0, ①基本情報と建物情報の入力!F54), "-"), "-")</f>
        <v>-</v>
      </c>
      <c r="H32" s="96" t="str">
        <f>IF(A32&lt;=①基本情報と建物情報の入力!$G$20, IF(①基本情報と建物情報の入力!H54&gt;=1, IF(A32=1, 0, ①基本情報と建物情報の入力!C54-G32), "-"), "-")</f>
        <v>-</v>
      </c>
      <c r="I32" s="96" t="str">
        <f>IF(A32&lt;=①基本情報と建物情報の入力!$G$20, IF(①基本情報と建物情報の入力!H54&gt;=1, IF(A32=1, ①基本情報と建物情報の入力!C54, 0), "-"), "-")</f>
        <v>-</v>
      </c>
      <c r="J32" s="97" t="str">
        <f>IF(A32&lt;=①基本情報と建物情報の入力!$G$20,IF(①基本情報と建物情報の入力!H54&gt;=1, ①基本情報と建物情報の入力!$E54*(1-(0.24/①基本情報と建物情報の入力!$H54))*0.64,"-"), "-")</f>
        <v>-</v>
      </c>
      <c r="K32" s="96" t="str">
        <f>IF(A32&lt;=①基本情報と建物情報の入力!$G$20,IF(①基本情報と建物情報の入力!H54&gt;=1,①基本情報と建物情報の入力!$E54*0.12/①基本情報と建物情報の入力!$H54,"-"), "-")</f>
        <v>-</v>
      </c>
      <c r="L32" s="96" t="str">
        <f>IF(A32&lt;=①基本情報と建物情報の入力!$G$20,IF(①基本情報と建物情報の入力!H54&gt;=1,①基本情報と建物情報の入力!$E54*(1-(0.24/①基本情報と建物情報の入力!$H54))*0.36,"-"), "-")</f>
        <v>-</v>
      </c>
      <c r="M32" s="98" t="str">
        <f>IF(A32&lt;=①基本情報と建物情報の入力!$G$20,IF(①基本情報と建物情報の入力!H54&gt;=1,①基本情報と建物情報の入力!$E54*0.12/①基本情報と建物情報の入力!$H54,"-"), "-")</f>
        <v>-</v>
      </c>
      <c r="N32" s="97" t="str">
        <f>IF(A32&lt;=①基本情報と建物情報の入力!$G$20, IF(①基本情報と建物情報の入力!H54&gt;=1,①基本情報と建物情報の入力!C54/①基本情報と建物情報の入力!H54, "-"), "-")</f>
        <v>-</v>
      </c>
      <c r="O32" s="96" t="str">
        <f>IF(A32&lt;=①基本情報と建物情報の入力!$G$20, IF(①基本情報と建物情報の入力!H54&gt;=2, ①基本情報と建物情報の入力!C54/①基本情報と建物情報の入力!H54, "-"),"-")</f>
        <v>-</v>
      </c>
      <c r="P32" s="98" t="str">
        <f>IF(A32&lt;=①基本情報と建物情報の入力!$G$20, IF(①基本情報と建物情報の入力!H54&gt;=3, ①基本情報と建物情報の入力!C54/①基本情報と建物情報の入力!H54, "-"),"-")</f>
        <v>-</v>
      </c>
      <c r="Q32" s="97" t="str">
        <f>IF($A32&lt;=①基本情報と建物情報の入力!$G$20, IF(①基本情報と建物情報の入力!$H54&gt;=1, IF(①基本情報と建物情報の入力!$I54="有り", N32*室面積の比率!$B$4, N32*室面積の比率!$B$5),"-"), "-")</f>
        <v>-</v>
      </c>
      <c r="R32" s="96" t="str">
        <f>IF($A32&lt;=①基本情報と建物情報の入力!$G$20, IF(①基本情報と建物情報の入力!$H54&gt;=2, IF(①基本情報と建物情報の入力!$I54="有り", O32*室面積の比率!$B$4, O32*室面積の比率!$B$5),"-"), "-")</f>
        <v>-</v>
      </c>
      <c r="S32" s="98" t="str">
        <f>IF($A32&lt;=①基本情報と建物情報の入力!$G$20, IF(①基本情報と建物情報の入力!$H54&gt;=3, IF(①基本情報と建物情報の入力!$I54="有り", P32*室面積の比率!$B$4, P32*室面積の比率!$B$5),"-"), "-")</f>
        <v>-</v>
      </c>
      <c r="T32" s="97" t="str">
        <f>IF($A32&lt;=①基本情報と建物情報の入力!$G$20, IF(①基本情報と建物情報の入力!$H54&gt;=1, IF(①基本情報と建物情報の入力!$I54="有り", N32*室面積の比率!$C$4, 0),"-"), "-")</f>
        <v>-</v>
      </c>
      <c r="U32" s="96" t="str">
        <f>IF($A32&lt;=①基本情報と建物情報の入力!$G$20, IF(①基本情報と建物情報の入力!$H54&gt;=2, IF(①基本情報と建物情報の入力!$I54="有り", O32*室面積の比率!$C$4, 0),"-"), "-")</f>
        <v>-</v>
      </c>
      <c r="V32" s="98" t="str">
        <f>IF($A32&lt;=①基本情報と建物情報の入力!$G$20, IF(①基本情報と建物情報の入力!$H54&gt;=3, IF(①基本情報と建物情報の入力!$I54="有り", P32*室面積の比率!$C$4, 0),"-"), "-")</f>
        <v>-</v>
      </c>
      <c r="W32" s="97" t="str">
        <f>IF(A32&lt;=①基本情報と建物情報の入力!$G$20, IF(①基本情報と建物情報の入力!H54&gt;=1, F32/①基本情報と建物情報の入力!H54, "-"),"-")</f>
        <v>-</v>
      </c>
      <c r="X32" s="96" t="str">
        <f>IF(A32&lt;=①基本情報と建物情報の入力!$G$20, IF(①基本情報と建物情報の入力!H54&gt;=2, F32/①基本情報と建物情報の入力!H54, "-"),"-")</f>
        <v>-</v>
      </c>
      <c r="Y32" s="98" t="str">
        <f>IF(A32&lt;=①基本情報と建物情報の入力!$G$20, IF(①基本情報と建物情報の入力!H54&gt;=3, F32/①基本情報と建物情報の入力!H54, "-"),"-")</f>
        <v>-</v>
      </c>
      <c r="Z32" s="97" t="str">
        <f>IF(A32&lt;=①基本情報と建物情報の入力!$G$20, IF(①基本情報と建物情報の入力!H54&gt;=1, G32/①基本情報と建物情報の入力!H54, "-"),"-")</f>
        <v>-</v>
      </c>
      <c r="AA32" s="96" t="str">
        <f>IF(A32&lt;=①基本情報と建物情報の入力!$G$20, IF(①基本情報と建物情報の入力!H54&gt;=2, G32/①基本情報と建物情報の入力!H54, "-"),"-")</f>
        <v>-</v>
      </c>
      <c r="AB32" s="98" t="str">
        <f>IF(A32&lt;=①基本情報と建物情報の入力!$G$20, IF(①基本情報と建物情報の入力!H54&gt;=3, G32/①基本情報と建物情報の入力!H54, "-"),"-")</f>
        <v>-</v>
      </c>
      <c r="AC32" s="99"/>
      <c r="AD32" s="97" t="str">
        <f>IF(A32&lt;=①基本情報と建物情報の入力!$G$20, IF(①基本情報と建物情報の入力!H54&gt;=1,J32/①基本情報と建物情報の入力!H54,"-"), "-")</f>
        <v>-</v>
      </c>
      <c r="AE32" s="96" t="str">
        <f>IF(A32&lt;=①基本情報と建物情報の入力!$G$20, IF(①基本情報と建物情報の入力!H54&gt;=2,J32/①基本情報と建物情報の入力!H54,"-"), "-")</f>
        <v>-</v>
      </c>
      <c r="AF32" s="98" t="str">
        <f>IF(A32&lt;=①基本情報と建物情報の入力!$G$20, IF(①基本情報と建物情報の入力!H54&gt;=3,J32/①基本情報と建物情報の入力!H54,"-"), "-")</f>
        <v>-</v>
      </c>
      <c r="AG32" s="97" t="str">
        <f>IF(A32&lt;=①基本情報と建物情報の入力!$G$20,IF(①基本情報と建物情報の入力!H54&gt;=1,K32,"-"), "-")</f>
        <v>-</v>
      </c>
      <c r="AH32" s="96" t="str">
        <f>IF(A32&lt;=①基本情報と建物情報の入力!$G$20,IF(①基本情報と建物情報の入力!H54&gt;=2,0,"-"), "-")</f>
        <v>-</v>
      </c>
      <c r="AI32" s="98" t="str">
        <f>IF(A32&lt;=①基本情報と建物情報の入力!$G$20,IF(①基本情報と建物情報の入力!H54&gt;=3,0,"-"), "-")</f>
        <v>-</v>
      </c>
      <c r="AJ32" s="96" t="str">
        <f>IF(A32&lt;=①基本情報と建物情報の入力!$G$20, IF(①基本情報と建物情報の入力!H54&gt;=1,L32/①基本情報と建物情報の入力!H54,"-"), "-")</f>
        <v>-</v>
      </c>
      <c r="AK32" s="96" t="str">
        <f>IF(A32&lt;=①基本情報と建物情報の入力!$G$20, IF(①基本情報と建物情報の入力!H54&gt;=2,L32/①基本情報と建物情報の入力!H54,"-"), "-")</f>
        <v>-</v>
      </c>
      <c r="AL32" s="96" t="str">
        <f>IF(A32&lt;=①基本情報と建物情報の入力!$G$20, IF(①基本情報と建物情報の入力!H54&gt;=3,L32/①基本情報と建物情報の入力!H54,"-"), "-")</f>
        <v>-</v>
      </c>
      <c r="AM32" s="97" t="str">
        <f>IF(A32&lt;=①基本情報と建物情報の入力!$G$20,IF(①基本情報と建物情報の入力!H54&gt;=1,IF(①基本情報と建物情報の入力!H54=1, M32,0), "-"),"-")</f>
        <v>-</v>
      </c>
      <c r="AN32" s="96" t="str">
        <f>IF(A32&lt;=①基本情報と建物情報の入力!$G$20, IF(①基本情報と建物情報の入力!H54&gt;=2, M32, "-"), "-")</f>
        <v>-</v>
      </c>
      <c r="AO32" s="98" t="str">
        <f>IF(A32&lt;=①基本情報と建物情報の入力!$G$20,IF(①基本情報と建物情報の入力!H54&gt;=3, 0, "-"),"-")</f>
        <v>-</v>
      </c>
      <c r="AP32" s="97" t="str">
        <f>IF(A32&lt;=①基本情報と建物情報の入力!$G$20,IF(①基本情報と建物情報の入力!H54&gt;=1,0,"-"), "-")</f>
        <v>-</v>
      </c>
      <c r="AQ32" s="96" t="str">
        <f>IF(A32&lt;=①基本情報と建物情報の入力!$G$20,IF(①基本情報と建物情報の入力!H54&gt;=2,0,"-"), "-")</f>
        <v>-</v>
      </c>
      <c r="AR32" s="98" t="str">
        <f>IF(A32&lt;=①基本情報と建物情報の入力!$G$20,IF(①基本情報と建物情報の入力!H54&gt;=3,0,"-"), "-")</f>
        <v>-</v>
      </c>
      <c r="AS32" s="97" t="str">
        <f>IF(A32&lt;=①基本情報と建物情報の入力!$G$20,IF(①基本情報と建物情報の入力!H54&gt;=1,0,"-"), "-")</f>
        <v>-</v>
      </c>
      <c r="AT32" s="96" t="str">
        <f>IF(A32&lt;=①基本情報と建物情報の入力!$G$20,IF(①基本情報と建物情報の入力!H54&gt;=2,0,"-"), "-")</f>
        <v>-</v>
      </c>
      <c r="AU32" s="98" t="str">
        <f>IF(A32&lt;=①基本情報と建物情報の入力!$G$20,IF(①基本情報と建物情報の入力!H54&gt;=3,0,"-"), "-")</f>
        <v>-</v>
      </c>
      <c r="AV32" s="97" t="str">
        <f>IF(A32&lt;=①基本情報と建物情報の入力!$G$20,IF(①基本情報と建物情報の入力!H54&gt;=1,1.6,"-"), "-")</f>
        <v>-</v>
      </c>
      <c r="AW32" s="96" t="str">
        <f>IF(A32&lt;=①基本情報と建物情報の入力!$G$20,IF(①基本情報と建物情報の入力!H54&gt;=2,1.6,"-"), "-")</f>
        <v>-</v>
      </c>
      <c r="AX32" s="98" t="str">
        <f>IF(A32&lt;=①基本情報と建物情報の入力!$G$20,IF(①基本情報と建物情報の入力!H54&gt;=3,1.6,"-"), "-")</f>
        <v>-</v>
      </c>
      <c r="AY32" s="96" t="str">
        <f>IF(A32&lt;=①基本情報と建物情報の入力!$G$20,IF(①基本情報と建物情報の入力!H54&gt;=1,0,"-"), "-")</f>
        <v>-</v>
      </c>
      <c r="AZ32" s="96" t="str">
        <f>IF(A32&lt;=①基本情報と建物情報の入力!$G$20,IF(①基本情報と建物情報の入力!H54&gt;=2,0,"-"), "-")</f>
        <v>-</v>
      </c>
      <c r="BA32" s="96" t="str">
        <f>IF(A32&lt;=①基本情報と建物情報の入力!$G$20,IF(①基本情報と建物情報の入力!H54&gt;=3,0,"-"), "-")</f>
        <v>-</v>
      </c>
      <c r="BB32" s="97" t="str">
        <f>IF(A32&lt;=①基本情報と建物情報の入力!$G$20, IF(①基本情報と建物情報の入力!H54&gt;=1,(D32*C32-J32)/①基本情報と建物情報の入力!H54, "-"), "-")</f>
        <v>-</v>
      </c>
      <c r="BC32" s="96" t="str">
        <f>IF(A32&lt;=①基本情報と建物情報の入力!$G$20, IF(①基本情報と建物情報の入力!H54&gt;=2,(D32*C32-J32)/①基本情報と建物情報の入力!H54, "-"), "-")</f>
        <v>-</v>
      </c>
      <c r="BD32" s="98" t="str">
        <f>IF(A32&lt;=①基本情報と建物情報の入力!$G$20, IF(①基本情報と建物情報の入力!H54&gt;=3,(D32*C32-J32)/①基本情報と建物情報の入力!H54, "-"), "-")</f>
        <v>-</v>
      </c>
      <c r="BE32" s="96" t="str">
        <f>IF(A32&lt;=①基本情報と建物情報の入力!$G$20, IF(①基本情報と建物情報の入力!H54&gt;=1,E32*C32-K32, "-"), "-")</f>
        <v>-</v>
      </c>
      <c r="BF32" s="96" t="str">
        <f>IF(A32&lt;=①基本情報と建物情報の入力!$G$20, IF(①基本情報と建物情報の入力!H54&gt;=2,0, "-"), "-")</f>
        <v>-</v>
      </c>
      <c r="BG32" s="96" t="str">
        <f>IF(A32&lt;=①基本情報と建物情報の入力!$G$20, IF(①基本情報と建物情報の入力!H54&gt;=3,0, "-"), "-")</f>
        <v>-</v>
      </c>
      <c r="BH32" s="97" t="str">
        <f>IF(A32&lt;=①基本情報と建物情報の入力!$G$20, IF(①基本情報と建物情報の入力!H54&gt;=1,(D32*C32-L32)/①基本情報と建物情報の入力!H54-AV32, "-"), "-")</f>
        <v>-</v>
      </c>
      <c r="BI32" s="96" t="str">
        <f>IF(A32&lt;=①基本情報と建物情報の入力!$G$20, IF(①基本情報と建物情報の入力!H54&gt;=2,(D32*C32-L32)/①基本情報と建物情報の入力!H54-AV32, "-"), "-")</f>
        <v>-</v>
      </c>
      <c r="BJ32" s="98" t="str">
        <f>IF(A32&lt;=①基本情報と建物情報の入力!$G$20, IF(①基本情報と建物情報の入力!H54&gt;=3,(D32*C32-L32)/①基本情報と建物情報の入力!H54-AV32, "-"), "-")</f>
        <v>-</v>
      </c>
      <c r="BK32" s="97" t="str">
        <f>IF(A32&lt;=①基本情報と建物情報の入力!$G$20, IF(①基本情報と建物情報の入力!H54&gt;=1,IF(①基本情報と建物情報の入力!H54=1, E32*C32-K32, 0), "-"), "-")</f>
        <v>-</v>
      </c>
      <c r="BL32" s="96" t="str">
        <f>IF(A32&lt;=①基本情報と建物情報の入力!$G$20, IF(①基本情報と建物情報の入力!H54&gt;=2,E32*C32-M32, "-"), "-")</f>
        <v>-</v>
      </c>
      <c r="BM32" s="98" t="str">
        <f>IF(A32&lt;=①基本情報と建物情報の入力!$G$20, IF(①基本情報と建物情報の入力!H54&gt;=3,0, "-"), "-")</f>
        <v>-</v>
      </c>
      <c r="BN32" s="96" t="str">
        <f>IF(A32&lt;=①基本情報と建物情報の入力!$G$20, IF(①基本情報と建物情報の入力!H54&gt;=1, 0, "-"), "-")</f>
        <v>-</v>
      </c>
      <c r="BO32" s="96" t="str">
        <f>IF(A32&lt;=①基本情報と建物情報の入力!$G$20, IF(①基本情報と建物情報の入力!H54&gt;=2, 0, "-"), "-")</f>
        <v>-</v>
      </c>
      <c r="BP32" s="98" t="str">
        <f>IF(A32&lt;=①基本情報と建物情報の入力!$G$20, IF(①基本情報と建物情報の入力!H54&gt;=3, 0, "-"), "-")</f>
        <v>-</v>
      </c>
      <c r="BQ32" s="96" t="str">
        <f>IF(A32&lt;=①基本情報と建物情報の入力!$G$20, IF(①基本情報と建物情報の入力!H54&gt;=1, 0, "-"), "-")</f>
        <v>-</v>
      </c>
      <c r="BR32" s="96" t="str">
        <f>IF(A32&lt;=①基本情報と建物情報の入力!$G$20, IF(①基本情報と建物情報の入力!H54&gt;=2, E32*C32, "-"), "-")</f>
        <v>-</v>
      </c>
      <c r="BS32" s="98" t="str">
        <f>IF(A32&lt;=①基本情報と建物情報の入力!$G$20, IF(①基本情報と建物情報の入力!H54&gt;=3, E32*C32, "-"), "-")</f>
        <v>-</v>
      </c>
      <c r="BT32" s="96" t="str">
        <f>IF(A32&lt;=①基本情報と建物情報の入力!$G$20, IF(①基本情報と建物情報の入力!H54&gt;=1, 0, "-"), "-")</f>
        <v>-</v>
      </c>
      <c r="BU32" s="96" t="str">
        <f>IF(A32&lt;=①基本情報と建物情報の入力!$G$20, IF(①基本情報と建物情報の入力!H54&gt;=2, 0, "-"), "-")</f>
        <v>-</v>
      </c>
      <c r="BV32" s="98" t="str">
        <f>IF(A32&lt;=①基本情報と建物情報の入力!$G$20, IF(①基本情報と建物情報の入力!H54&gt;=3, 0, "-"), "-")</f>
        <v>-</v>
      </c>
      <c r="BW32" s="97" t="str">
        <f>IF(A32&lt;=①基本情報と建物情報の入力!$G$20, IF(①基本情報と建物情報の入力!H54&gt;=1, IF(①基本情報と建物情報の入力!H54=1, 0, E32*C32), "-"), "-")</f>
        <v>-</v>
      </c>
      <c r="BX32" s="96" t="str">
        <f>IF(A32&lt;=①基本情報と建物情報の入力!$G$20, IF(①基本情報と建物情報の入力!H54&gt;=2, 0, "-"), "-")</f>
        <v>-</v>
      </c>
      <c r="BY32" s="98" t="str">
        <f>IF(A32&lt;=①基本情報と建物情報の入力!$G$20, IF(①基本情報と建物情報の入力!H54&gt;=3, E32*C32, "-"), "-")</f>
        <v>-</v>
      </c>
      <c r="BZ32" s="96" t="str">
        <f>IF(A32&lt;=①基本情報と建物情報の入力!$G$20, IF(①基本情報と建物情報の入力!H54&gt;=1,  H32/①基本情報と建物情報の入力!H54, "-"), "-")</f>
        <v>-</v>
      </c>
      <c r="CA32" s="96" t="str">
        <f>IF(A32&lt;=①基本情報と建物情報の入力!$G$20, IF(①基本情報と建物情報の入力!H54&gt;=2,  H32/①基本情報と建物情報の入力!H54, "-"), "-")</f>
        <v>-</v>
      </c>
      <c r="CB32" s="96" t="str">
        <f>IF(A32&lt;=①基本情報と建物情報の入力!$G$20, IF(①基本情報と建物情報の入力!H54&gt;=3,  H32/①基本情報と建物情報の入力!H54, "-"), "-")</f>
        <v>-</v>
      </c>
      <c r="CC32" s="97" t="str">
        <f>IF(A32&lt;=①基本情報と建物情報の入力!$G$20, IF(①基本情報と建物情報の入力!H54&gt;=1, I32/①基本情報と建物情報の入力!H54, "-"), "-")</f>
        <v>-</v>
      </c>
      <c r="CD32" s="96" t="str">
        <f>IF(A32&lt;=①基本情報と建物情報の入力!$G$20, IF(①基本情報と建物情報の入力!H54&gt;=2, I32/①基本情報と建物情報の入力!H54, "-"), "-")</f>
        <v>-</v>
      </c>
      <c r="CE32" s="98" t="str">
        <f>IF(A32&lt;=①基本情報と建物情報の入力!$G$20, IF(①基本情報と建物情報の入力!H54&gt;=3, I32/①基本情報と建物情報の入力!H54, "-"), "-")</f>
        <v>-</v>
      </c>
      <c r="CF32" s="96" t="str">
        <f>IF(A32&lt;=①基本情報と建物情報の入力!$G$20, IF(①基本情報と建物情報の入力!H54&gt;=1, IF(A32=①基本情報と建物情報の入力!$G$20, 0,(①基本情報と建物情報の入力!C54-F32)/①基本情報と建物情報の入力!H54), "-"), "-")</f>
        <v>-</v>
      </c>
      <c r="CG32" s="96" t="str">
        <f>IF(A32&lt;=①基本情報と建物情報の入力!$G$20, IF(①基本情報と建物情報の入力!H54&gt;=2, IF(A32=①基本情報と建物情報の入力!$G$20, 0,(①基本情報と建物情報の入力!C54-F32)/①基本情報と建物情報の入力!H54), "-"), "-")</f>
        <v>-</v>
      </c>
      <c r="CH32" s="96" t="str">
        <f>IF(A32&lt;=①基本情報と建物情報の入力!$G$20, IF(①基本情報と建物情報の入力!H54&gt;=3, IF(A32=①基本情報と建物情報の入力!$G$20, 0,(①基本情報と建物情報の入力!C54-F32)/①基本情報と建物情報の入力!H54), "-"), "-")</f>
        <v>-</v>
      </c>
      <c r="CI32" s="99"/>
      <c r="CJ32" s="97" t="str">
        <f>IF(A32&lt;=①基本情報と建物情報の入力!$G$20, IF(①基本情報と建物情報の入力!H54&gt;=1, IF(F32=0, 0, D32/①基本情報と建物情報の入力!H54), "-"), "-")</f>
        <v>-</v>
      </c>
      <c r="CK32" s="96" t="str">
        <f>IF(A32&lt;=①基本情報と建物情報の入力!$G$20, IF(①基本情報と建物情報の入力!H54&gt;=2, IF(F32=0, 0, D32/①基本情報と建物情報の入力!H54), "-"), "-")</f>
        <v>-</v>
      </c>
      <c r="CL32" s="98" t="str">
        <f>IF(A32&lt;=①基本情報と建物情報の入力!$G$20, IF(①基本情報と建物情報の入力!H54&gt;=3, IF(F32=0, 0, D32/①基本情報と建物情報の入力!H54), "-"), "-")</f>
        <v>-</v>
      </c>
      <c r="CM32" s="97" t="str">
        <f>IF(A32&lt;=①基本情報と建物情報の入力!$G$20, IF(①基本情報と建物情報の入力!H54&gt;=1, F32/D32, "-"), "-")</f>
        <v>-</v>
      </c>
      <c r="CN32" s="96" t="str">
        <f>IF(A32&lt;=①基本情報と建物情報の入力!$G$20, IF(①基本情報と建物情報の入力!H54&gt;=2, 0, "-"), "-")</f>
        <v>-</v>
      </c>
      <c r="CO32" s="98" t="str">
        <f>IF(A32&lt;=①基本情報と建物情報の入力!$G$20, IF(①基本情報と建物情報の入力!H54&gt;=3, 0, "-"), "-")</f>
        <v>-</v>
      </c>
      <c r="CP32" s="97" t="str">
        <f>IF(A32&lt;=①基本情報と建物情報の入力!$G$20, IF(①基本情報と建物情報の入力!H54&gt;=1, IF(A32=①基本情報と建物情報の入力!$G$20, D32/①基本情報と建物情報の入力!H54, 0), "-"), "-")</f>
        <v>-</v>
      </c>
      <c r="CQ32" s="96" t="str">
        <f>IF(A32&lt;=①基本情報と建物情報の入力!$G$20, IF(①基本情報と建物情報の入力!H54&gt;=2, IF(A32=①基本情報と建物情報の入力!$G$20, D32/①基本情報と建物情報の入力!H54, 0), "-"), "-")</f>
        <v>-</v>
      </c>
      <c r="CR32" s="98" t="str">
        <f>IF(A32&lt;=①基本情報と建物情報の入力!$G$20, IF(①基本情報と建物情報の入力!H54&gt;=3, IF(A32=①基本情報と建物情報の入力!$G$20, D32/①基本情報と建物情報の入力!H54, 0), "-"), "-")</f>
        <v>-</v>
      </c>
      <c r="CS32" s="97" t="str">
        <f>IF(A32&lt;=①基本情報と建物情報の入力!$G$20, IF(①基本情報と建物情報の入力!H54&gt;=1, IF(①基本情報と建物情報の入力!H54=1, F32/D32, 0), "-"), "-")</f>
        <v>-</v>
      </c>
      <c r="CT32" s="96" t="str">
        <f>IF(A32&lt;=①基本情報と建物情報の入力!$G$20, IF(①基本情報と建物情報の入力!H54&gt;=2, F32/D32, "-"), "-")</f>
        <v>-</v>
      </c>
      <c r="CU32" s="98" t="str">
        <f>IF(A32&lt;=①基本情報と建物情報の入力!$G$20, IF(①基本情報と建物情報の入力!H54&gt;=3, 0, "-"), "-")</f>
        <v>-</v>
      </c>
      <c r="CV32" s="96" t="str">
        <f>IF(A32&lt;=①基本情報と建物情報の入力!$G$20, IF(①基本情報と建物情報の入力!H54&gt;=1, IF(OR(F32=0,A32=①基本情報と建物情報の入力!$G$20), 0, D32/①基本情報と建物情報の入力!H54), "-"), "-")</f>
        <v>-</v>
      </c>
      <c r="CW32" s="96" t="str">
        <f>IF(A32&lt;=①基本情報と建物情報の入力!$G$20, IF(①基本情報と建物情報の入力!H54&gt;=2, IF(OR(F32=0,A32=①基本情報と建物情報の入力!$G$20), 0, D32/①基本情報と建物情報の入力!H54), "-"), "-")</f>
        <v>-</v>
      </c>
      <c r="CX32" s="96" t="str">
        <f>IF(A32&lt;=①基本情報と建物情報の入力!$G$20, IF(①基本情報と建物情報の入力!H54&gt;=3, IF(OR(F32=0,A32=①基本情報と建物情報の入力!$G$20), 0, D32/①基本情報と建物情報の入力!H54), "-"), "-")</f>
        <v>-</v>
      </c>
      <c r="CY32" s="97" t="str">
        <f>IF(A32&lt;=①基本情報と建物情報の入力!$G$20, IF(①基本情報と建物情報の入力!H54&gt;=1, IF(OR(F31=0,A32=1), 0, D32/①基本情報と建物情報の入力!H54), "-"), "-")</f>
        <v>-</v>
      </c>
      <c r="CZ32" s="96" t="str">
        <f>IF(A32&lt;=①基本情報と建物情報の入力!$G$20, IF(①基本情報と建物情報の入力!H54&gt;=2, IF(OR(F31=0,A32=1), 0, D32/①基本情報と建物情報の入力!H54), "-"), "-")</f>
        <v>-</v>
      </c>
      <c r="DA32" s="98" t="str">
        <f>IF(A32&lt;=①基本情報と建物情報の入力!$G$20, IF(①基本情報と建物情報の入力!H54&gt;=3, IF(OR(F31=0,A32=1), 0, D32/①基本情報と建物情報の入力!H54), "-"), "-")</f>
        <v>-</v>
      </c>
      <c r="DB32" s="97" t="str">
        <f>IF(A32&lt;=①基本情報と建物情報の入力!$G$20, IF(①基本情報と建物情報の入力!H54&gt;=1, 0, "-"), "-")</f>
        <v>-</v>
      </c>
      <c r="DC32" s="96" t="str">
        <f>IF(A32&lt;=①基本情報と建物情報の入力!$G$20, IF(①基本情報と建物情報の入力!H54&gt;=2, IF(①基本情報と建物情報の入力!H54=1, 0, F32/D32), "-"), "-")</f>
        <v>-</v>
      </c>
      <c r="DD32" s="98" t="str">
        <f>IF(A32&lt;=①基本情報と建物情報の入力!$G$20, IF(①基本情報と建物情報の入力!H54&gt;=3, IF(①基本情報と建物情報の入力!H54=1, 0, F32/D32), "-"), "-")</f>
        <v>-</v>
      </c>
      <c r="DE32" s="96" t="str">
        <f>IF(A32&lt;=①基本情報と建物情報の入力!$G$20, IF(①基本情報と建物情報の入力!H54&gt;=1, IF(①基本情報と建物情報の入力!H54=1, 0, F32/D32), "-"), "-")</f>
        <v>-</v>
      </c>
      <c r="DF32" s="96" t="str">
        <f>IF(A32&lt;=①基本情報と建物情報の入力!$G$20, IF(①基本情報と建物情報の入力!H54&gt;=2, 0, "-"), "-")</f>
        <v>-</v>
      </c>
      <c r="DG32" s="96" t="str">
        <f>IF(A32&lt;=①基本情報と建物情報の入力!$G$20, IF(①基本情報と建物情報の入力!H54&gt;=3, IF(①基本情報と建物情報の入力!H54=1, 0, F32/D32), "-"), "-")</f>
        <v>-</v>
      </c>
      <c r="DH32" s="97" t="str">
        <f>IF(A32&lt;=①基本情報と建物情報の入力!$G$20, IF(①基本情報と建物情報の入力!H54&gt;=1, (F32/D32)*(D32/①基本情報と建物情報の入力!H54/20), "-"), "-")</f>
        <v>-</v>
      </c>
      <c r="DI32" s="96" t="str">
        <f>IF(A32&lt;=①基本情報と建物情報の入力!$G$20, IF(①基本情報と建物情報の入力!H54&gt;=2, (F32/D32)*(D32/①基本情報と建物情報の入力!H54/20), "-"), "-")</f>
        <v>-</v>
      </c>
      <c r="DJ32" s="98" t="str">
        <f>IF(A32&lt;=①基本情報と建物情報の入力!$G$20, IF(①基本情報と建物情報の入力!H54&gt;=3, (F32/D32)*(D32/①基本情報と建物情報の入力!H54/20), "-"), "-")</f>
        <v>-</v>
      </c>
      <c r="DK32" s="97" t="str">
        <f>IF(A32&lt;=①基本情報と建物情報の入力!$G$20, IF(①基本情報と建物情報の入力!H54&gt;=1, (D32/①基本情報と建物情報の入力!H54)*(F32/D32/20), "-"), "-")</f>
        <v>-</v>
      </c>
      <c r="DL32" s="96" t="str">
        <f>IF(A32&lt;=①基本情報と建物情報の入力!$G$20, IF(①基本情報と建物情報の入力!H54&gt;=2, (D32/①基本情報と建物情報の入力!H54)*(F32/D32/20), "-"), "-")</f>
        <v>-</v>
      </c>
      <c r="DM32" s="98" t="str">
        <f>IF(A32&lt;=①基本情報と建物情報の入力!$G$20, IF(①基本情報と建物情報の入力!H54&gt;=3, (D32/①基本情報と建物情報の入力!H54)*(F32/D32/20), "-"), "-")</f>
        <v>-</v>
      </c>
      <c r="DN32" s="97" t="str">
        <f>IF(A32&lt;=①基本情報と建物情報の入力!$G$20, IF(①基本情報と建物情報の入力!H54&gt;=1,  C32, "-"), "-")</f>
        <v>-</v>
      </c>
      <c r="DO32" s="96" t="str">
        <f>IF(A32&lt;=①基本情報と建物情報の入力!$G$20, IF(①基本情報と建物情報の入力!H54&gt;=2, 0, "-"), "-")</f>
        <v>-</v>
      </c>
      <c r="DP32" s="98" t="str">
        <f>IF(A32&lt;=①基本情報と建物情報の入力!$G$20, IF(①基本情報と建物情報の入力!H54&gt;=3, 0, "-"), "-")</f>
        <v>-</v>
      </c>
      <c r="DQ32" s="97" t="str">
        <f>IF(A32&lt;=①基本情報と建物情報の入力!$G$20, IF(①基本情報と建物情報の入力!H54&gt;=1,  C32, "-"), "-")</f>
        <v>-</v>
      </c>
      <c r="DR32" s="96" t="str">
        <f>IF(A32&lt;=①基本情報と建物情報の入力!$G$20, IF(①基本情報と建物情報の入力!H54&gt;=2, 0, "-"), "-")</f>
        <v>-</v>
      </c>
      <c r="DS32" s="98" t="str">
        <f>IF(A32&lt;=①基本情報と建物情報の入力!$G$20, IF(①基本情報と建物情報の入力!H54&gt;=3, 0, "-"), "-")</f>
        <v>-</v>
      </c>
      <c r="DT32" s="97" t="str">
        <f>IF(A32&lt;=①基本情報と建物情報の入力!$G$20, IF(①基本情報と建物情報の入力!H54&gt;=1, IF(①基本情報と建物情報の入力!H54=1, C32, 0), "-"), "-")</f>
        <v>-</v>
      </c>
      <c r="DU32" s="96" t="str">
        <f>IF(A32&lt;=①基本情報と建物情報の入力!$G$20, IF(①基本情報と建物情報の入力!H54&gt;=2, C32, "-"), "-")</f>
        <v>-</v>
      </c>
      <c r="DV32" s="98" t="str">
        <f>IF(A32&lt;=①基本情報と建物情報の入力!$G$20, IF(①基本情報と建物情報の入力!H54&gt;=3, 0, "-"), "-")</f>
        <v>-</v>
      </c>
      <c r="DW32" s="97" t="str">
        <f>IF(A32&lt;=①基本情報と建物情報の入力!$G$20, IF(①基本情報と建物情報の入力!H54&gt;=1, IF(①基本情報と建物情報の入力!H54=1, C32, 0), "-"), "-")</f>
        <v>-</v>
      </c>
      <c r="DX32" s="96" t="str">
        <f>IF(A32&lt;=①基本情報と建物情報の入力!$G$20, IF(①基本情報と建物情報の入力!H54&gt;=2, C32, "-"), "-")</f>
        <v>-</v>
      </c>
      <c r="DY32" s="98" t="str">
        <f>IF(A32&lt;=①基本情報と建物情報の入力!$G$20, IF(①基本情報と建物情報の入力!H54&gt;=3, 0, "-"), "-")</f>
        <v>-</v>
      </c>
      <c r="DZ32" s="97" t="str">
        <f>IF(A32&lt;=①基本情報と建物情報の入力!$G$20, IF(①基本情報と建物情報の入力!H54&gt;=1, 0, "-"), "-")</f>
        <v>-</v>
      </c>
      <c r="EA32" s="96" t="str">
        <f>IF(A32&lt;=①基本情報と建物情報の入力!$G$20, IF(①基本情報と建物情報の入力!H54&gt;=2, IF(①基本情報と建物情報の入力!H54=1, 0, C32), "-"), "-")</f>
        <v>-</v>
      </c>
      <c r="EB32" s="98" t="str">
        <f>IF(A32&lt;=①基本情報と建物情報の入力!$G$20, IF(①基本情報と建物情報の入力!H54&gt;=3, IF(①基本情報と建物情報の入力!H54=1, 0, C32), "-"), "-")</f>
        <v>-</v>
      </c>
      <c r="EC32" s="97" t="str">
        <f>IF(A32&lt;=①基本情報と建物情報の入力!$G$20, IF(①基本情報と建物情報の入力!H54&gt;=1, IF(①基本情報と建物情報の入力!H54=1, 0, C32), "-"), "-")</f>
        <v>-</v>
      </c>
      <c r="ED32" s="96" t="str">
        <f>IF(A32&lt;=①基本情報と建物情報の入力!$G$20, IF(①基本情報と建物情報の入力!H54&gt;=2, 0, "-"), "-")</f>
        <v>-</v>
      </c>
      <c r="EE32" s="98" t="str">
        <f>IF(A32&lt;=①基本情報と建物情報の入力!$G$20, IF(①基本情報と建物情報の入力!H54&gt;=3, IF(①基本情報と建物情報の入力!H54=1, 0, C32), "-"), "-")</f>
        <v>-</v>
      </c>
      <c r="EF32" s="97" t="str">
        <f>IF(A32&lt;=①基本情報と建物情報の入力!$G$20, IF(①基本情報と建物情報の入力!H54&gt;=1, 0, "-"), "-")</f>
        <v>-</v>
      </c>
      <c r="EG32" s="96" t="str">
        <f>IF(A32&lt;=①基本情報と建物情報の入力!$G$20, IF(①基本情報と建物情報の入力!H54&gt;=2, IF(①基本情報と建物情報の入力!H54=1, 0, C32), "-"), "-")</f>
        <v>-</v>
      </c>
      <c r="EH32" s="98" t="str">
        <f>IF(A32&lt;=①基本情報と建物情報の入力!$G$20, IF(①基本情報と建物情報の入力!H54&gt;=3, IF(①基本情報と建物情報の入力!H54=1, 0, C32), "-"), "-")</f>
        <v>-</v>
      </c>
      <c r="EI32" s="96" t="str">
        <f>IF(A32&lt;=①基本情報と建物情報の入力!$G$20, IF(①基本情報と建物情報の入力!H54&gt;=1, IF(①基本情報と建物情報の入力!H54=1, 0, C32), "-"), "-")</f>
        <v>-</v>
      </c>
      <c r="EJ32" s="96" t="str">
        <f>IF(A32&lt;=①基本情報と建物情報の入力!$G$20, IF(①基本情報と建物情報の入力!H54&gt;=2, 0, "-"), "-")</f>
        <v>-</v>
      </c>
      <c r="EK32" s="96" t="str">
        <f>IF(A32&lt;=①基本情報と建物情報の入力!$G$20, IF(①基本情報と建物情報の入力!H54&gt;=3, IF(①基本情報と建物情報の入力!H54=1, 0, C32), "-"), "-")</f>
        <v>-</v>
      </c>
      <c r="EL32" s="97" t="str">
        <f>IF(A32&lt;=①基本情報と建物情報の入力!$G$20, IF(①基本情報と建物情報の入力!H54&gt;=1, C32*D32/①基本情報と建物情報の入力!H54/20, "-"), "-")</f>
        <v>-</v>
      </c>
      <c r="EM32" s="96" t="str">
        <f>IF(A32&lt;=①基本情報と建物情報の入力!$G$20, IF(①基本情報と建物情報の入力!H54&gt;=2, C32*D32/①基本情報と建物情報の入力!H54/20, "-"), "-")</f>
        <v>-</v>
      </c>
      <c r="EN32" s="98" t="str">
        <f>IF(A32&lt;=①基本情報と建物情報の入力!$G$20, IF(①基本情報と建物情報の入力!H54&gt;=3, C32*D32/①基本情報と建物情報の入力!H54/20, "-"), "-")</f>
        <v>-</v>
      </c>
      <c r="EO32" s="97" t="str">
        <f>IF(A32&lt;=①基本情報と建物情報の入力!$G$20, IF(①基本情報と建物情報の入力!H54&gt;=1, C32*E32/20, "-"), "-")</f>
        <v>-</v>
      </c>
      <c r="EP32" s="96" t="str">
        <f>IF(A32&lt;=①基本情報と建物情報の入力!$G$20, IF(①基本情報と建物情報の入力!H54&gt;=2, 0, "-"), "-")</f>
        <v>-</v>
      </c>
      <c r="EQ32" s="98" t="str">
        <f>IF(A32&lt;=①基本情報と建物情報の入力!$G$20, IF(①基本情報と建物情報の入力!H54&gt;=3, 0, "-"), "-")</f>
        <v>-</v>
      </c>
      <c r="ER32" s="97" t="str">
        <f>IF(A32&lt;=①基本情報と建物情報の入力!$G$20, IF(①基本情報と建物情報の入力!H54&gt;=1, C32*D32/①基本情報と建物情報の入力!H54/20, "-"), "-")</f>
        <v>-</v>
      </c>
      <c r="ES32" s="96" t="str">
        <f>IF(A32&lt;=①基本情報と建物情報の入力!$G$20, IF(①基本情報と建物情報の入力!H54&gt;=2, C32*D32/①基本情報と建物情報の入力!H54/20, "-"), "-")</f>
        <v>-</v>
      </c>
      <c r="ET32" s="98" t="str">
        <f>IF(A32&lt;=①基本情報と建物情報の入力!$G$20, IF(①基本情報と建物情報の入力!H54&gt;=3, C32*D32/①基本情報と建物情報の入力!H54/20, "-"), "-")</f>
        <v>-</v>
      </c>
      <c r="EU32" s="97" t="str">
        <f>IF(A32&lt;=①基本情報と建物情報の入力!$G$20, IF(①基本情報と建物情報の入力!H54&gt;=1, IF(①基本情報と建物情報の入力!H54=1, C32*E32/20, 0), "-"), "-")</f>
        <v>-</v>
      </c>
      <c r="EV32" s="96" t="str">
        <f>IF(A32&lt;=①基本情報と建物情報の入力!$G$20, IF(①基本情報と建物情報の入力!H54&gt;=2, C32*E32/20, "-"), "-")</f>
        <v>-</v>
      </c>
      <c r="EW32" s="98" t="str">
        <f>IF(A32&lt;=①基本情報と建物情報の入力!$G$20, IF(①基本情報と建物情報の入力!H54&gt;=3, 0, "-"), "-")</f>
        <v>-</v>
      </c>
      <c r="EX32" s="97" t="str">
        <f>IF(A32&lt;=①基本情報と建物情報の入力!$G$20, IF(①基本情報と建物情報の入力!H54&gt;=1, IF(A32=①基本情報と建物情報の入力!$G$20, 0, IF(AND(W32=0, G33=0), D32/①基本情報と建物情報の入力!H54, 0)), "-"), "-")</f>
        <v>-</v>
      </c>
      <c r="EY32" s="96" t="str">
        <f>IF(A32&lt;=①基本情報と建物情報の入力!$G$20, IF(①基本情報と建物情報の入力!H54&gt;=2, IF(A32=①基本情報と建物情報の入力!$G$20, 0, IF(AND(X32=0, G33=0), D32/①基本情報と建物情報の入力!H54, 0)), "-"), "-")</f>
        <v>-</v>
      </c>
      <c r="EZ32" s="98" t="str">
        <f>IF(A32&lt;=①基本情報と建物情報の入力!$G$20, IF(①基本情報と建物情報の入力!H54&gt;=3, IF(A32=①基本情報と建物情報の入力!$G$20, 0, IF(AND(Y32=0, G33=0), D32/①基本情報と建物情報の入力!H54, 0)), "-"), "-")</f>
        <v>-</v>
      </c>
      <c r="FA32" s="97" t="str">
        <f>IF(A32&lt;=①基本情報と建物情報の入力!$G$20, IF(①基本情報と建物情報の入力!H54&gt;=1, IF(A32=1, 0, IF(AND(F31=0, Z32=0), D32/①基本情報と建物情報の入力!H54, 0)), "-"), "-")</f>
        <v>-</v>
      </c>
      <c r="FB32" s="96" t="str">
        <f>IF(A32&lt;=①基本情報と建物情報の入力!$G$20, IF(①基本情報と建物情報の入力!H54&gt;=2, IF(A32=1, 0, IF(AND(F31=0, AA32=0), D32/①基本情報と建物情報の入力!H54, 0)), "-"), "-")</f>
        <v>-</v>
      </c>
      <c r="FC32" s="98" t="str">
        <f>IF(A32&lt;=①基本情報と建物情報の入力!$G$20, IF(①基本情報と建物情報の入力!H54&gt;=3, IF(A32=1, 0, IF(AND(F31=0, AB32=0), D32/①基本情報と建物情報の入力!H54, 0)), "-"), "-")</f>
        <v>-</v>
      </c>
      <c r="FD32" s="97" t="str">
        <f>IF(A32&lt;=①基本情報と建物情報の入力!$G$20, IF(①基本情報と建物情報の入力!H54&gt;=1, IF(A32=①基本情報と建物情報の入力!$G$20, 0, E32-F32/D32), "-"), "-")</f>
        <v>-</v>
      </c>
      <c r="FE32" s="96" t="str">
        <f>IF(A32&lt;=①基本情報と建物情報の入力!$G$20, IF(①基本情報と建物情報の入力!H54&gt;=2, 0, "-"), "-")</f>
        <v>-</v>
      </c>
      <c r="FF32" s="98" t="str">
        <f>IF(A32&lt;=①基本情報と建物情報の入力!$G$20, IF(①基本情報と建物情報の入力!H54&gt;=3, 0, "-"), "-")</f>
        <v>-</v>
      </c>
      <c r="FG32" s="97" t="str">
        <f>IF(A32&lt;=①基本情報と建物情報の入力!$G$20, IF(①基本情報と建物情報の入力!H54&gt;=1, IF(A32=1, 0, E32-G32/D32), "-"), "-")</f>
        <v>-</v>
      </c>
      <c r="FH32" s="96" t="str">
        <f>IF(A32&lt;=①基本情報と建物情報の入力!$G$20, IF(①基本情報と建物情報の入力!H54&gt;=2, 0, "-"), "-")</f>
        <v>-</v>
      </c>
      <c r="FI32" s="98" t="str">
        <f>IF(A32&lt;=①基本情報と建物情報の入力!$G$20, IF(①基本情報と建物情報の入力!H54&gt;=3, 0, "-"), "-")</f>
        <v>-</v>
      </c>
      <c r="FJ32" s="97" t="str">
        <f>IF(A32&lt;=①基本情報と建物情報の入力!$G$20, IF(①基本情報と建物情報の入力!H54&gt;=1, IF(A32=①基本情報と建物情報の入力!$G$20, 0, D32/①基本情報と建物情報の入力!H54), "-"), "-")</f>
        <v>-</v>
      </c>
      <c r="FK32" s="96" t="str">
        <f>IF(A32&lt;=①基本情報と建物情報の入力!$G$20, IF(①基本情報と建物情報の入力!H54&gt;=2, IF(A32=①基本情報と建物情報の入力!$G$20, 0, D32/①基本情報と建物情報の入力!H54), "-"), "-")</f>
        <v>-</v>
      </c>
      <c r="FL32" s="98" t="str">
        <f>IF(A32&lt;=①基本情報と建物情報の入力!$G$20, IF(①基本情報と建物情報の入力!H54&gt;=3, IF(A32=①基本情報と建物情報の入力!$G$20, 0, D32/①基本情報と建物情報の入力!H54), "-"), "-")</f>
        <v>-</v>
      </c>
      <c r="FM32" s="97" t="str">
        <f>IF(A32&lt;=①基本情報と建物情報の入力!$G$20, IF(①基本情報と建物情報の入力!H54&gt;=1, IF(A32=1, 0, D32/①基本情報と建物情報の入力!H54), "-"), "-")</f>
        <v>-</v>
      </c>
      <c r="FN32" s="96" t="str">
        <f>IF(A32&lt;=①基本情報と建物情報の入力!$G$20, IF(①基本情報と建物情報の入力!H54&gt;=2, IF(A32=1, 0, D32/①基本情報と建物情報の入力!H54), "-"), "-")</f>
        <v>-</v>
      </c>
      <c r="FO32" s="98" t="str">
        <f>IF(A32&lt;=①基本情報と建物情報の入力!$G$20, IF(①基本情報と建物情報の入力!H54&gt;=3, IF(A32=1, 0, D32/①基本情報と建物情報の入力!H54), "-"), "-")</f>
        <v>-</v>
      </c>
      <c r="FP32" s="97" t="str">
        <f>IF(A32&lt;=①基本情報と建物情報の入力!$G$20, IF(①基本情報と建物情報の入力!H54&gt;=1, IF(A32=①基本情報と建物情報の入力!$G$20, 0, IF(①基本情報と建物情報の入力!H54=1, E32-F32/D32, 0)), "-"), "-")</f>
        <v>-</v>
      </c>
      <c r="FQ32" s="96" t="str">
        <f>IF(A32&lt;=①基本情報と建物情報の入力!$G$20, IF(①基本情報と建物情報の入力!H54&gt;=2, IF(A32=①基本情報と建物情報の入力!$G$20, 0, E32-F32/D32), "-"), "-")</f>
        <v>-</v>
      </c>
      <c r="FR32" s="98" t="str">
        <f>IF(A32&lt;=①基本情報と建物情報の入力!$G$20, IF(①基本情報と建物情報の入力!H54&gt;=3, 0, "-"), "-")</f>
        <v>-</v>
      </c>
      <c r="FS32" s="97" t="str">
        <f>IF(A32&lt;=①基本情報と建物情報の入力!$G$20, IF(①基本情報と建物情報の入力!H54&gt;=1, IF(A32=1, 0, IF(①基本情報と建物情報の入力!H54=1, E32-G32/D32, 0)), "-"), "-")</f>
        <v>-</v>
      </c>
      <c r="FT32" s="96" t="str">
        <f>IF(A32&lt;=①基本情報と建物情報の入力!$G$20, IF(①基本情報と建物情報の入力!H54&gt;=2, IF(A32=1, 0, E32-G32/D32), "-"), "-")</f>
        <v>-</v>
      </c>
      <c r="FU32" s="98" t="str">
        <f>IF(A32&lt;=①基本情報と建物情報の入力!$G$20, IF(①基本情報と建物情報の入力!H54&gt;=3, 0, "-"), "-")</f>
        <v>-</v>
      </c>
      <c r="FV32" s="97" t="str">
        <f>IF(A32&lt;=①基本情報と建物情報の入力!$G$20, IF(①基本情報と建物情報の入力!H54&gt;=1, IF(A32=1, D32/①基本情報と建物情報の入力!H54, 0), "-"), "-")</f>
        <v>-</v>
      </c>
      <c r="FW32" s="96" t="str">
        <f>IF(A32&lt;=①基本情報と建物情報の入力!$G$20, IF(①基本情報と建物情報の入力!H54&gt;=2, IF(A32=1, D32/①基本情報と建物情報の入力!H54, 0), "-"), "-")</f>
        <v>-</v>
      </c>
      <c r="FX32" s="98" t="str">
        <f>IF(A32&lt;=①基本情報と建物情報の入力!$G$20, IF(①基本情報と建物情報の入力!H54&gt;=3, IF(A32=1, D32/①基本情報と建物情報の入力!H54, 0), "-"), "-")</f>
        <v>-</v>
      </c>
      <c r="FY32" s="97" t="str">
        <f>IF(A32&lt;=①基本情報と建物情報の入力!$G$20, IF(①基本情報と建物情報の入力!H54&gt;=1, IF(A32=1, E32, 0), "-"), "-")</f>
        <v>-</v>
      </c>
      <c r="FZ32" s="96" t="str">
        <f>IF(A32&lt;=①基本情報と建物情報の入力!$G$20, IF(①基本情報と建物情報の入力!H54&gt;=2, 0, "-"), "-")</f>
        <v>-</v>
      </c>
      <c r="GA32" s="98" t="str">
        <f>IF(A32&lt;=①基本情報と建物情報の入力!$G$20, IF(①基本情報と建物情報の入力!H54&gt;=3, 0, "-"), "-")</f>
        <v>-</v>
      </c>
      <c r="GB32" s="97" t="str">
        <f>IF(A32&lt;=①基本情報と建物情報の入力!$G$20, IF(①基本情報と建物情報の入力!H54&gt;=1, IF(A32=1, D32/①基本情報と建物情報の入力!H54, 0), "-"), "-")</f>
        <v>-</v>
      </c>
      <c r="GC32" s="96" t="str">
        <f>IF(A32&lt;=①基本情報と建物情報の入力!$G$20, IF(①基本情報と建物情報の入力!H54&gt;=2, IF(A32=1, D32/①基本情報と建物情報の入力!H54, 0), "-"), "-")</f>
        <v>-</v>
      </c>
      <c r="GD32" s="98" t="str">
        <f>IF(A32&lt;=①基本情報と建物情報の入力!$G$20, IF(①基本情報と建物情報の入力!H54&gt;=3, IF(A32=1, D32/①基本情報と建物情報の入力!H54, 0), "-"), "-")</f>
        <v>-</v>
      </c>
      <c r="GE32" s="97" t="str">
        <f>IF(A32&lt;=①基本情報と建物情報の入力!$G$20, IF(①基本情報と建物情報の入力!H54&gt;=1, IF(A32=1, IF(①基本情報と建物情報の入力!H54=1, E32, 0), 0), "-"), "-")</f>
        <v>-</v>
      </c>
      <c r="GF32" s="96" t="str">
        <f>IF(A32&lt;=①基本情報と建物情報の入力!$G$20, IF(①基本情報と建物情報の入力!H54&gt;=2, IF(A32=1, E32, 0), "-"), "-")</f>
        <v>-</v>
      </c>
      <c r="GG32" s="98" t="str">
        <f>IF(A32&lt;=①基本情報と建物情報の入力!$G$20, IF(①基本情報と建物情報の入力!H54&gt;=3, 0, "-"), "-")</f>
        <v>-</v>
      </c>
      <c r="GH32" s="97" t="str">
        <f>IF(A32&lt;=①基本情報と建物情報の入力!$G$20, IF(①基本情報と建物情報の入力!H54&gt;=1, IF(G32=0, 0, D32/①基本情報と建物情報の入力!H54), "-"), "-")</f>
        <v>-</v>
      </c>
      <c r="GI32" s="96" t="str">
        <f>IF(A32&lt;=①基本情報と建物情報の入力!$G$20, IF(①基本情報と建物情報の入力!H54&gt;=2, IF(G32=0, 0, D32/①基本情報と建物情報の入力!H54), "-"), "-")</f>
        <v>-</v>
      </c>
      <c r="GJ32" s="98" t="str">
        <f>IF(A32&lt;=①基本情報と建物情報の入力!$G$20, IF(①基本情報と建物情報の入力!H54&gt;=3, IF(G32=0, 0, D32/①基本情報と建物情報の入力!H54), "-"), "-")</f>
        <v>-</v>
      </c>
      <c r="GK32" s="97" t="str">
        <f>IF(A32&lt;=①基本情報と建物情報の入力!$G$20, IF(①基本情報と建物情報の入力!H54&gt;=1, G32/D32, "-"), "-")</f>
        <v>-</v>
      </c>
      <c r="GL32" s="96" t="str">
        <f>IF(A32&lt;=①基本情報と建物情報の入力!$G$20, IF(①基本情報と建物情報の入力!H54&gt;=2, 0, "-"), "-")</f>
        <v>-</v>
      </c>
      <c r="GM32" s="98" t="str">
        <f>IF(A32&lt;=①基本情報と建物情報の入力!$G$20, IF(①基本情報と建物情報の入力!H54&gt;=3, 0, "-"), "-")</f>
        <v>-</v>
      </c>
      <c r="GN32" s="96" t="str">
        <f>IF(A32&lt;=①基本情報と建物情報の入力!$G$20, IF(①基本情報と建物情報の入力!H54&gt;=1, 0, "-"), "-")</f>
        <v>-</v>
      </c>
      <c r="GO32" s="96" t="str">
        <f>IF(A32&lt;=①基本情報と建物情報の入力!$G$20, IF(①基本情報と建物情報の入力!H54&gt;=2, 0, "-"), "-")</f>
        <v>-</v>
      </c>
      <c r="GP32" s="96" t="str">
        <f>IF(A32&lt;=①基本情報と建物情報の入力!$G$20, IF(①基本情報と建物情報の入力!H54&gt;=3, 0, "-"), "-")</f>
        <v>-</v>
      </c>
      <c r="GQ32" s="97" t="str">
        <f>IF(A32&lt;=①基本情報と建物情報の入力!$G$20, IF(①基本情報と建物情報の入力!H54&gt;=1, IF(①基本情報と建物情報の入力!H54=1, G32/D32, 0), "-"), "-")</f>
        <v>-</v>
      </c>
      <c r="GR32" s="96" t="str">
        <f>IF(A32&lt;=①基本情報と建物情報の入力!$G$20, IF(①基本情報と建物情報の入力!H54&gt;=2, G32/D32, "-"), "-")</f>
        <v>-</v>
      </c>
      <c r="GS32" s="98" t="str">
        <f>IF(A32&lt;=①基本情報と建物情報の入力!$G$20, IF(①基本情報と建物情報の入力!H54&gt;=3, 0, "-"), "-")</f>
        <v>-</v>
      </c>
      <c r="GT32" s="97" t="str">
        <f>IF(A32&lt;=①基本情報と建物情報の入力!$G$20, IF(①基本情報と建物情報の入力!H54&gt;=1, IF(OR(G33=0,A32=①基本情報と建物情報の入力!$G$20), 0, D32/①基本情報と建物情報の入力!H54), "-"), "-")</f>
        <v>-</v>
      </c>
      <c r="GU32" s="96" t="str">
        <f>IF(A32&lt;=①基本情報と建物情報の入力!$G$20, IF(①基本情報と建物情報の入力!H54&gt;=2, IF(OR(G33=0,A32=①基本情報と建物情報の入力!$G$20), 0, D32/①基本情報と建物情報の入力!H54), "-"), "-")</f>
        <v>-</v>
      </c>
      <c r="GV32" s="98" t="str">
        <f>IF(A32&lt;=①基本情報と建物情報の入力!$G$20, IF(①基本情報と建物情報の入力!H54&gt;=3, IF(OR(G33=0,A32=①基本情報と建物情報の入力!$G$20), 0, D32/①基本情報と建物情報の入力!H54), "-"), "-")</f>
        <v>-</v>
      </c>
      <c r="GW32" s="97" t="str">
        <f>IF(A32&lt;=①基本情報と建物情報の入力!$G$20, IF(①基本情報と建物情報の入力!H54&gt;=1, IF(G32=0, 0, D32/①基本情報と建物情報の入力!H54), "-"), "-")</f>
        <v>-</v>
      </c>
      <c r="GX32" s="96" t="str">
        <f>IF(A32&lt;=①基本情報と建物情報の入力!$G$20, IF(①基本情報と建物情報の入力!H54&gt;=2, IF(G32=0, 0, D32/①基本情報と建物情報の入力!H54), "-"), "-")</f>
        <v>-</v>
      </c>
      <c r="GY32" s="98" t="str">
        <f>IF(A32&lt;=①基本情報と建物情報の入力!$G$20, IF(①基本情報と建物情報の入力!H54&gt;=3, IF(G32=0, 0, D32/①基本情報と建物情報の入力!H54), "-"), "-")</f>
        <v>-</v>
      </c>
      <c r="GZ32" s="97" t="str">
        <f>IF(A32&lt;=①基本情報と建物情報の入力!$G$20, IF(①基本情報と建物情報の入力!H54&gt;=1, 0, "-"), "-")</f>
        <v>-</v>
      </c>
      <c r="HA32" s="96" t="str">
        <f>IF(A32&lt;=①基本情報と建物情報の入力!$G$20, IF(①基本情報と建物情報の入力!H54&gt;=2, IF(OR(①基本情報と建物情報の入力!H54=1,A32&lt;&gt;1), 0, E32), "-"), "-")</f>
        <v>-</v>
      </c>
      <c r="HB32" s="98" t="str">
        <f>IF(A32&lt;=①基本情報と建物情報の入力!$G$20, IF(①基本情報と建物情報の入力!H54&gt;=3, IF(OR(①基本情報と建物情報の入力!H54=1,A32&lt;&gt;1), 0, E32), "-"), "-")</f>
        <v>-</v>
      </c>
      <c r="HC32" s="97" t="str">
        <f>IF(A32&lt;=①基本情報と建物情報の入力!$G$20, IF(①基本情報と建物情報の入力!H54&gt;=1, IF(OR(①基本情報と建物情報の入力!H54=1,A32&lt;&gt;1), 0, E32), "-"), "-")</f>
        <v>-</v>
      </c>
      <c r="HD32" s="96" t="str">
        <f>IF(A32&lt;=①基本情報と建物情報の入力!$G$20, IF(①基本情報と建物情報の入力!H54&gt;=2, 0, "-"), "-")</f>
        <v>-</v>
      </c>
      <c r="HE32" s="98" t="str">
        <f>IF(A32&lt;=①基本情報と建物情報の入力!$G$20, IF(①基本情報と建物情報の入力!H54&gt;=3, IF(OR(①基本情報と建物情報の入力!H54=1,A32&lt;&gt;1), 0, E32), "-"), "-")</f>
        <v>-</v>
      </c>
      <c r="HF32" s="97" t="str">
        <f>IF(A32&lt;=①基本情報と建物情報の入力!$G$20, IF(①基本情報と建物情報の入力!H54&gt;=1, IF(A32=1, E32*(D32/①基本情報と建物情報の入力!H54/20), 0), "-"), "-")</f>
        <v>-</v>
      </c>
      <c r="HG32" s="96" t="str">
        <f>IF(A32&lt;=①基本情報と建物情報の入力!$G$20, IF(①基本情報と建物情報の入力!H54&gt;=2, IF(A32=1, E32*(D32/①基本情報と建物情報の入力!H54/20), 0), "-"), "-")</f>
        <v>-</v>
      </c>
      <c r="HH32" s="98" t="str">
        <f>IF(A32&lt;=①基本情報と建物情報の入力!$G$20, IF(①基本情報と建物情報の入力!H54&gt;=3, IF(A32=1, E32*(D32/①基本情報と建物情報の入力!H54/20), 0), "-"), "-")</f>
        <v>-</v>
      </c>
      <c r="HI32" s="97" t="str">
        <f>IF(A32&lt;=①基本情報と建物情報の入力!$G$20, IF(①基本情報と建物情報の入力!H54&gt;=1, IF(A32=1, D32*(E32/①基本情報と建物情報の入力!H54/20), 0), "-"), "-")</f>
        <v>-</v>
      </c>
      <c r="HJ32" s="96" t="str">
        <f>IF(A32&lt;=①基本情報と建物情報の入力!$G$20, IF(①基本情報と建物情報の入力!H54&gt;=2, IF(A32=1, D32*(E32/①基本情報と建物情報の入力!H54/20), 0), "-"), "-")</f>
        <v>-</v>
      </c>
      <c r="HK32" s="98" t="str">
        <f>IF(A32&lt;=①基本情報と建物情報の入力!$G$20, IF(①基本情報と建物情報の入力!H54&gt;=3, IF(A32=1, D32*(E32/①基本情報と建物情報の入力!H54/20), 0), "-"), "-")</f>
        <v>-</v>
      </c>
      <c r="HL32" s="97" t="str">
        <f>IF(A32&lt;=①基本情報と建物情報の入力!$G$20, IF(①基本情報と建物情報の入力!H54&gt;=1, 0, "-"), "-")</f>
        <v>-</v>
      </c>
      <c r="HM32" s="96" t="str">
        <f>IF(A32&lt;=①基本情報と建物情報の入力!$G$20, IF(①基本情報と建物情報の入力!H54&gt;=2, IF(①基本情報と建物情報の入力!H54=1, 0, G32/D32), "-"), "-")</f>
        <v>-</v>
      </c>
      <c r="HN32" s="98" t="str">
        <f>IF(A32&lt;=①基本情報と建物情報の入力!$G$20, IF(①基本情報と建物情報の入力!H54&gt;=3, IF(①基本情報と建物情報の入力!H54=1, 0, G32/D32), "-"), "-")</f>
        <v>-</v>
      </c>
      <c r="HO32" s="97" t="str">
        <f>IF(A32&lt;=①基本情報と建物情報の入力!$G$20, IF(①基本情報と建物情報の入力!H54&gt;=1, IF(①基本情報と建物情報の入力!H54=1, 0, G32/D32), "-"), "-")</f>
        <v>-</v>
      </c>
      <c r="HP32" s="96" t="str">
        <f>IF(A32&lt;=①基本情報と建物情報の入力!$G$20, IF(①基本情報と建物情報の入力!H54&gt;=2, 0, "-"), "-")</f>
        <v>-</v>
      </c>
      <c r="HQ32" s="98" t="str">
        <f>IF(A32&lt;=①基本情報と建物情報の入力!$G$20, IF(①基本情報と建物情報の入力!H54&gt;=3, IF(①基本情報と建物情報の入力!H54=1, 0, G32/D32), "-"), "-")</f>
        <v>-</v>
      </c>
      <c r="HR32" s="97" t="str">
        <f>IF(A32&lt;=①基本情報と建物情報の入力!$G$20, IF(①基本情報と建物情報の入力!H54&gt;=1, (G32/D32)*(D32/①基本情報と建物情報の入力!H54/20), "-"), "-")</f>
        <v>-</v>
      </c>
      <c r="HS32" s="96" t="str">
        <f>IF(A32&lt;=①基本情報と建物情報の入力!$G$20, IF(①基本情報と建物情報の入力!H54&gt;=2, (G32/D32)*(D32/①基本情報と建物情報の入力!H54/20), "-"), "-")</f>
        <v>-</v>
      </c>
      <c r="HT32" s="98" t="str">
        <f>IF(A32&lt;=①基本情報と建物情報の入力!$G$20, IF(①基本情報と建物情報の入力!H54&gt;=3, (G32/D32)*(D32/①基本情報と建物情報の入力!H54/20), "-"), "-")</f>
        <v>-</v>
      </c>
      <c r="HU32" s="97" t="str">
        <f>IF(A32&lt;=①基本情報と建物情報の入力!$G$20, IF(①基本情報と建物情報の入力!H54&gt;=1, (D32/①基本情報と建物情報の入力!H54)*(G32/D32/20), "-"), "-")</f>
        <v>-</v>
      </c>
      <c r="HV32" s="96" t="str">
        <f>IF(A32&lt;=①基本情報と建物情報の入力!$G$20, IF(①基本情報と建物情報の入力!H54&gt;=2, (D32/①基本情報と建物情報の入力!H54)*(G32/D32/20), "-"), "-")</f>
        <v>-</v>
      </c>
      <c r="HW32" s="98" t="str">
        <f>IF(A32&lt;=①基本情報と建物情報の入力!$G$20, IF(①基本情報と建物情報の入力!H54&gt;=3, (D32/①基本情報と建物情報の入力!H54)*(G32/D32/20), "-"), "-")</f>
        <v>-</v>
      </c>
      <c r="HX32" s="99"/>
      <c r="HY32" s="96" t="str">
        <f>IF($A32&lt;=①基本情報と建物情報の入力!$G$20, IF(①基本情報と建物情報の入力!$H54&gt;=1, SUM(W32,CF32,Z32,BZ32,CC32,AD32,AG32,AJ32,AM32,AP32,AS32,AV32,AY32,BB32,BE32,BH32,BK32,BN32,BQ32,BT32,BW32),"-"),"-")</f>
        <v>-</v>
      </c>
      <c r="HZ32" s="96" t="str">
        <f>IF($A32&lt;=①基本情報と建物情報の入力!$G$20, IF(①基本情報と建物情報の入力!$H54&gt;=2, SUM(X32,CG32,AA32,CA32,CD32,AE32,AH32,AK32,AN32,AQ32,AT32,AW32,AZ32,BC32,BF32,BI32,BL32,BO32,BR32,BU32,BX32),"-"),"-")</f>
        <v>-</v>
      </c>
      <c r="IA32" s="96" t="str">
        <f>IF($A32&lt;=①基本情報と建物情報の入力!$G$20, IF(①基本情報と建物情報の入力!$H54&gt;=3, SUM(Y32,CH32,AB32,CB32,CE32,AF32,AI32,AL32,AO32,AR32,AU32,AX32,BA32,BD32,BG32,BJ32,BM32,BP32,BS32,BV32,BY32),"-"),"-")</f>
        <v>-</v>
      </c>
      <c r="IB32" s="99"/>
      <c r="IC32" s="96" t="str">
        <f>IF($A32&lt;=①基本情報と建物情報の入力!$G$20, ①基本情報と建物情報の入力!H$62, "-")</f>
        <v>-</v>
      </c>
      <c r="ID32" s="96" t="str">
        <f>IF(A32&lt;=①基本情報と建物情報の入力!$G$20, ①基本情報と建物情報の入力!$H$66/(2*(0.09-0.15)*①基本情報と建物情報の入力!$H$66+1),"-")</f>
        <v>-</v>
      </c>
      <c r="IE32" s="96" t="str">
        <f>IF($A32&lt;=①基本情報と建物情報の入力!$G$20, ①基本情報と建物情報の入力!H$64, "-")</f>
        <v>-</v>
      </c>
      <c r="IF32" s="96" t="str">
        <f>IF($A32&lt;=①基本情報と建物情報の入力!$G$20, ①基本情報と建物情報の入力!H$63, "-")</f>
        <v>-</v>
      </c>
      <c r="IG32" s="96" t="str">
        <f>IF($A32&lt;=①基本情報と建物情報の入力!$G$20, ①基本情報と建物情報の入力!H$66, "-")</f>
        <v>-</v>
      </c>
      <c r="IH32" s="96" t="str">
        <f>IF($A32&lt;=①基本情報と建物情報の入力!$G$20, ①基本情報と建物情報の入力!H$61, "-")</f>
        <v>-</v>
      </c>
      <c r="II32" s="96" t="str">
        <f>IF($A32&lt;=①基本情報と建物情報の入力!$G$20, ①基本情報と建物情報の入力!H$65, "-")</f>
        <v>-</v>
      </c>
      <c r="IJ32" s="96" t="str">
        <f>IF($A32&lt;=①基本情報と建物情報の入力!$G$20, ①基本情報と建物情報の入力!H$67, "-")</f>
        <v>-</v>
      </c>
      <c r="IK32" s="98" t="str">
        <f>IF($A32&lt;=①基本情報と建物情報の入力!$G$20, 4.65, "-")</f>
        <v>-</v>
      </c>
      <c r="IL32" s="99"/>
      <c r="IM32" s="97" t="str">
        <f t="array" ref="IM32">IF($A32&lt;=①基本情報と建物情報の入力!$G$20,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2" s="96" t="str">
        <f t="array" ref="IN32">IF($A32&lt;=①基本情報と建物情報の入力!$G$20,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2" s="96" t="str">
        <f t="array" ref="IO32">IF($A32&lt;=①基本情報と建物情報の入力!$G$20,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2" s="96" t="str">
        <f>IF($A32&lt;=①基本情報と建物情報の入力!$G$20,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2" s="96" t="str">
        <f t="array" ref="IQ32">IF($A32&lt;=①基本情報と建物情報の入力!$G$20,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2" s="96" t="str">
        <f t="array" ref="IR32">IF($A32&lt;=①基本情報と建物情報の入力!$G$20,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2" s="96" t="str">
        <f t="array" ref="IS32">IF($A32&lt;=①基本情報と建物情報の入力!$G$20,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2" s="96" t="str">
        <f t="array" ref="IT32">IF($A32&lt;=①基本情報と建物情報の入力!$G$20,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2" s="96" t="str">
        <f t="array" ref="IU32">IF($A32&lt;=①基本情報と建物情報の入力!$G$20,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2" s="96" t="str">
        <f t="array" ref="IV32">IF($A32&lt;=①基本情報と建物情報の入力!$G$20,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2" s="98" t="str">
        <f t="array" ref="IW32">IF($A32&lt;=①基本情報と建物情報の入力!$G$20,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2" s="99"/>
      <c r="IY32" s="97" t="str">
        <f>IF($A32&lt;=①基本情報と建物情報の入力!$G$20, 温度差係数!$A$10, "-")</f>
        <v>-</v>
      </c>
      <c r="IZ32" s="96" t="str">
        <f>IF($A32&lt;=①基本情報と建物情報の入力!$G$20,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2" s="96" t="str">
        <f>IF($A32&lt;=①基本情報と建物情報の入力!$G$20, 温度差係数!$B$10, "-")</f>
        <v>-</v>
      </c>
      <c r="JB32" s="98" t="str">
        <f>IF($A32&lt;=①基本情報と建物情報の入力!$G$20, INDEX(温度差係数!$C$10:$J$10, 0, MATCH(①基本情報と建物情報の入力!$G$13, 温度差係数!$C$9:$J$9, 0)), "-")</f>
        <v>-</v>
      </c>
      <c r="JC32" s="99"/>
      <c r="JD32" s="97" t="str">
        <f>IF($A32&lt;=①基本情報と建物情報の入力!$G$20, IF(①基本情報と建物情報の入力!$H54&gt;=1, W32*$IY32*$IC32,"-"),"-")</f>
        <v>-</v>
      </c>
      <c r="JE32" s="96" t="str">
        <f>IF($A32&lt;=①基本情報と建物情報の入力!$G$20, IF(①基本情報と建物情報の入力!$H54&gt;=2, X32*$IY32*$IC32,"-"),"-")</f>
        <v>-</v>
      </c>
      <c r="JF32" s="98" t="str">
        <f>IF($A32&lt;=①基本情報と建物情報の入力!$G$20, IF(①基本情報と建物情報の入力!$H54&gt;=3, Y32*$IY32*$IC32,"-"),"-")</f>
        <v>-</v>
      </c>
      <c r="JG32" s="97" t="str">
        <f>IF($A32&lt;=①基本情報と建物情報の入力!$G$20, IF(①基本情報と建物情報の入力!$H54&gt;=1, CF32*$JB32*$ID32,"-"),"-")</f>
        <v>-</v>
      </c>
      <c r="JH32" s="96" t="str">
        <f>IF($A32&lt;=①基本情報と建物情報の入力!$G$20, IF(①基本情報と建物情報の入力!$H54&gt;=2, CG32*$JB32*$ID32,"-"),"-")</f>
        <v>-</v>
      </c>
      <c r="JI32" s="98" t="str">
        <f>IF($A32&lt;=①基本情報と建物情報の入力!$G$20, IF(①基本情報と建物情報の入力!$H54&gt;=3, CH32*$JB32*$ID32,"-"),"-")</f>
        <v>-</v>
      </c>
      <c r="JJ32" s="97" t="str">
        <f>IF($A32&lt;=①基本情報と建物情報の入力!$G$20, IF(①基本情報と建物情報の入力!$H54&gt;=1, ((BB32+BE32+BK32)*$IY32+BH32*$IZ32)*$IH32,"-"),"-")</f>
        <v>-</v>
      </c>
      <c r="JK32" s="96" t="str">
        <f>IF($A32&lt;=①基本情報と建物情報の入力!$G$20, IF(①基本情報と建物情報の入力!$H54&gt;=2, ((BC32+BF32+BL32)*$IY32+BI32*$IZ32)*$IH32,"-"),"-")</f>
        <v>-</v>
      </c>
      <c r="JL32" s="98" t="str">
        <f>IF($A32&lt;=①基本情報と建物情報の入力!$G$20, IF(①基本情報と建物情報の入力!$H54&gt;=3, ((BD32+BG32+BM32)*$IY32+BJ32*$IZ32)*$IH32,"-"),"-")</f>
        <v>-</v>
      </c>
      <c r="JM32" s="97" t="str">
        <f>IF($A32&lt;=①基本情報と建物情報の入力!$G$20, IF(①基本情報と建物情報の入力!$H54&gt;=1, (BN32+BQ32+BT32+BW32)*$JB32*$II32,"-"),"-")</f>
        <v>-</v>
      </c>
      <c r="JN32" s="96" t="str">
        <f>IF($A32&lt;=①基本情報と建物情報の入力!$G$20, IF(①基本情報と建物情報の入力!$H54&gt;=2, (BO32+BR32+BU32+BX32)*$JB32*$II32,"-"),"-")</f>
        <v>-</v>
      </c>
      <c r="JO32" s="98" t="str">
        <f>IF($A32&lt;=①基本情報と建物情報の入力!$G$20, IF(①基本情報と建物情報の入力!$H54&gt;=3, (BP32+BS32+BV32+BY32)*$JB32*$II32,"-"),"-")</f>
        <v>-</v>
      </c>
      <c r="JP32" s="97" t="str">
        <f>IF($A32&lt;=①基本情報と建物情報の入力!$G$20, IF(①基本情報と建物情報の入力!$H54&gt;=1, ((AD32+AG32+AM32)*$IY32+AJ32*$IZ32)*$IJ32,"-"),"-")</f>
        <v>-</v>
      </c>
      <c r="JQ32" s="96" t="str">
        <f>IF($A32&lt;=①基本情報と建物情報の入力!$G$20, IF(①基本情報と建物情報の入力!$H54&gt;=2, ((AE32+AH32+AN32)*$IY32+AK32*$IZ32)*$IJ32,"-"),"-")</f>
        <v>-</v>
      </c>
      <c r="JR32" s="98" t="str">
        <f>IF($A32&lt;=①基本情報と建物情報の入力!$G$20, IF(①基本情報と建物情報の入力!$H54&gt;=3, ((AF32+AI32+AO32)*$IY32+AL32*$IZ32)*$IJ32,"-"),"-")</f>
        <v>-</v>
      </c>
      <c r="JS32" s="97" t="str">
        <f>IF($A32&lt;=①基本情報と建物情報の入力!$G$20, IF(①基本情報と建物情報の入力!$H54&gt;=1, ((AP32+AS32+AY32)*IY32+AV32*$IZ32)*$IK32,"-"),"-")</f>
        <v>-</v>
      </c>
      <c r="JT32" s="96" t="str">
        <f>IF($A32&lt;=①基本情報と建物情報の入力!$G$20, IF(①基本情報と建物情報の入力!$H54&gt;=2, ((AQ32+AT32+AZ32)*IY32+AW32*$IZ32)*$IK32,"-"),"-")</f>
        <v>-</v>
      </c>
      <c r="JU32" s="98" t="str">
        <f>IF($A32&lt;=①基本情報と建物情報の入力!$G$20, IF(①基本情報と建物情報の入力!$H54&gt;=3, ((AR32+AU32+BA32)*IY32+AX32*$IZ32)*$IK32,"-"),"-")</f>
        <v>-</v>
      </c>
      <c r="JV32" s="97" t="str">
        <f>IF($A32&lt;=①基本情報と建物情報の入力!$G$20, IF(①基本情報と建物情報の入力!$H54&gt;=1, BZ32*$JB32*$IG32,"-"),"-")</f>
        <v>-</v>
      </c>
      <c r="JW32" s="96" t="str">
        <f>IF($A32&lt;=①基本情報と建物情報の入力!$G$20, IF(①基本情報と建物情報の入力!$H54&gt;=2, CA32*$JB32*$IG32,"-"),"-")</f>
        <v>-</v>
      </c>
      <c r="JX32" s="98" t="str">
        <f>IF($A32&lt;=①基本情報と建物情報の入力!$G$20, IF(①基本情報と建物情報の入力!$H54&gt;=3, CB32*$IG32*$JB32,"-"),"-")</f>
        <v>-</v>
      </c>
      <c r="JY32" s="97" t="str">
        <f>IF($A32&lt;=①基本情報と建物情報の入力!$G$20, IF(①基本情報と建物情報の入力!$H54&gt;=1, CC32*$JA32*$IF32,"-"),"-")</f>
        <v>-</v>
      </c>
      <c r="JZ32" s="96" t="str">
        <f>IF($A32&lt;=①基本情報と建物情報の入力!$G$20, IF(①基本情報と建物情報の入力!$H54&gt;=2, CD32*$JA32*$IF32,"-"),"-")</f>
        <v>-</v>
      </c>
      <c r="KA32" s="98" t="str">
        <f>IF($A32&lt;=①基本情報と建物情報の入力!$G$20, IF(①基本情報と建物情報の入力!$H54&gt;=3, CE32*$JA32*$IF32,"-"),"-")</f>
        <v>-</v>
      </c>
      <c r="KB32" s="97" t="str">
        <f>IF($A32&lt;=①基本情報と建物情報の入力!$G$20, IF(①基本情報と建物情報の入力!$H54&gt;=1, Z32*$IY32*$IE32,"-"),"-")</f>
        <v>-</v>
      </c>
      <c r="KC32" s="96" t="str">
        <f>IF($A32&lt;=①基本情報と建物情報の入力!$G$20, IF(①基本情報と建物情報の入力!$H54&gt;=2, AA32*$IY32*$IE32,"-"),"-")</f>
        <v>-</v>
      </c>
      <c r="KD32" s="98" t="str">
        <f>IF($A32&lt;=①基本情報と建物情報の入力!$G$20, IF(①基本情報と建物情報の入力!$H54&gt;=3, AB32*$IY32*$IE32,"-"),"-")</f>
        <v>-</v>
      </c>
      <c r="KE32" s="99"/>
      <c r="KF32" s="97" t="str">
        <f>IF($A32&lt;=①基本情報と建物情報の入力!$G$20, IF(①基本情報と建物情報の入力!$H54&gt;=1, (CJ32+CM32+CP32+CS32)*$IY32*$IM32,"-"),"-")</f>
        <v>-</v>
      </c>
      <c r="KG32" s="96" t="str">
        <f>IF($A32&lt;=①基本情報と建物情報の入力!$G$20, IF(①基本情報と建物情報の入力!$H54&gt;=2, (CK32+CN32+CQ32+CT32)*$IY32*$IM32,"-"),"-")</f>
        <v>-</v>
      </c>
      <c r="KH32" s="98" t="str">
        <f>IF($A32&lt;=①基本情報と建物情報の入力!$G$20, IF(①基本情報と建物情報の入力!$H54&gt;=3, (CL32+CO32+CR32+CU32)*$IY32*$IM32,"-"),"-")</f>
        <v>-</v>
      </c>
      <c r="KI32" s="97" t="str">
        <f>IF($A32&lt;=①基本情報と建物情報の入力!$G$20, IF(①基本情報と建物情報の入力!$H54&gt;=1, (CV32+CY32)*$IY32*$IN32/2,"-"),"-")</f>
        <v>-</v>
      </c>
      <c r="KJ32" s="96" t="str">
        <f>IF($A32&lt;=①基本情報と建物情報の入力!$G$20, IF(①基本情報と建物情報の入力!$H54&gt;=2, (CW32+CZ32)*$IY32*$IN32/2,"-"),"-")</f>
        <v>-</v>
      </c>
      <c r="KK32" s="98" t="str">
        <f>IF($A32&lt;=①基本情報と建物情報の入力!$G$20, IF(①基本情報と建物情報の入力!$H54&gt;=3, (CX32+DA32)*$IY32*$IN32/2,"-"),"-")</f>
        <v>-</v>
      </c>
      <c r="KL32" s="97" t="str">
        <f>IF($A32&lt;=①基本情報と建物情報の入力!$G$20, IF(①基本情報と建物情報の入力!$H54&gt;=1, (DB32+DE32)*$IY32*$IO32/2 + (DH32+DK32)*$IY32*$IO32,"-"),"-")</f>
        <v>-</v>
      </c>
      <c r="KM32" s="96" t="str">
        <f>IF($A32&lt;=①基本情報と建物情報の入力!$G$20, IF(①基本情報と建物情報の入力!$H54&gt;=2, (DC32+DF32)*$IY32*$IO32/2 + (DI32+DL32)*$IY32*$IO32,"-"),"-")</f>
        <v>-</v>
      </c>
      <c r="KN32" s="98" t="str">
        <f>IF($A32&lt;=①基本情報と建物情報の入力!$G$20, IF(①基本情報と建物情報の入力!$H54&gt;=3, (DD32+DG32)*$IY32*$IO32/2 + (DJ32+DM32)*$IY32*$IO32,"-"),"-")</f>
        <v>-</v>
      </c>
      <c r="KO32" s="97" t="str">
        <f>IF($A32&lt;=①基本情報と建物情報の入力!$G$20, IF(①基本情報と建物情報の入力!$H54&gt;=1, ((DN32+DW32)*$IY32 + DQ32*($IY32/2+$IZ32/2) + DT32*($IZ32/2+$IY32/2))*$IP32,"-"),"-")</f>
        <v>-</v>
      </c>
      <c r="KP32" s="96" t="str">
        <f>IF($A32&lt;=①基本情報と建物情報の入力!$G$20, IF(①基本情報と建物情報の入力!$H54&gt;=2, ((DO32+DX32)*$IY32 + DR32*($IY32/2+$IZ32/2) + DU32*($IZ32/2+$IY32/2))*$IP32,"-"),"-")</f>
        <v>-</v>
      </c>
      <c r="KQ32" s="98" t="str">
        <f>IF($A32&lt;=①基本情報と建物情報の入力!$G$20, IF(①基本情報と建物情報の入力!$H54&gt;=3, ((DP32+DY32)*$IY32 + DS32*($IY32/2+$IZ32/2) + DV32*($IZ32/2+$IY32/2))*$IP32,"-"),"-")</f>
        <v>-</v>
      </c>
      <c r="KR32" s="97" t="str">
        <f>IF($A32&lt;=①基本情報と建物情報の入力!$G$20, IF(①基本情報と建物情報の入力!$H54&gt;=1, ((DZ32+EC32)*$IY32+(EF32+EI32)*$IZ32)*$IQ32/2 + ((EL32+EO32+EU32)*$IY32+ER32*$IZ32)*$IQ32,"-"),"-")</f>
        <v>-</v>
      </c>
      <c r="KS32" s="96" t="str">
        <f>IF($A32&lt;=①基本情報と建物情報の入力!$G$20, IF(①基本情報と建物情報の入力!$H54&gt;=2, ((EA32+ED32)*$IY32+(EG32+EJ32)*$IZ32)*$IQ32/2 + ((EM32+EP32+EV32)*$IY32+ES32*$IZ32)*$IQ32,"-"),"-")</f>
        <v>-</v>
      </c>
      <c r="KT32" s="98" t="str">
        <f>IF($A32&lt;=①基本情報と建物情報の入力!$G$20, IF(①基本情報と建物情報の入力!$H54&gt;=3, ((EB32+EE32)*$IY32+(EH32+EK32)*$IZ32)*$IQ32/2 + ((EN32+EQ32+EW32)*$IY32+ET32*$IZ32)*$IQ32,"-"),"-")</f>
        <v>-</v>
      </c>
      <c r="KU32" s="97" t="str">
        <f>IF($A32&lt;=①基本情報と建物情報の入力!$G$20, IF(①基本情報と建物情報の入力!$H54&gt;=1, ((EX32+FA32+FD32+FG32+FP32+FS32)*$IY32 + (FJ32+FM32)*$IZ32)*$IR32/2,"-"),"-")</f>
        <v>-</v>
      </c>
      <c r="KV32" s="96" t="str">
        <f>IF($A32&lt;=①基本情報と建物情報の入力!$G$20, IF(①基本情報と建物情報の入力!$H54&gt;=2, ((EY32+FB32+FE32+FH32+FQ32+FT32)*$IY32 + (FK32+FN32)*$IZ32)*$IR32/2,"-"),"-")</f>
        <v>-</v>
      </c>
      <c r="KW32" s="98" t="str">
        <f>IF($A32&lt;=①基本情報と建物情報の入力!$G$20, IF(①基本情報と建物情報の入力!$H54&gt;=3, ((EZ32+FC32+FF32+FI32+FR32+FU32)*$IY32 + (FL32+FO32)*$IZ32)*$IR32/2,"-"),"-")</f>
        <v>-</v>
      </c>
      <c r="KX32" s="97" t="str">
        <f>IF($A32&lt;=①基本情報と建物情報の入力!$G$20, IF(①基本情報と建物情報の入力!$H54&gt;=1, ((FV32+FY32+GE32)*$IY32 + GB32*$IZ32)*$IS32,"-"),"-")</f>
        <v>-</v>
      </c>
      <c r="KY32" s="96" t="str">
        <f>IF($A32&lt;=①基本情報と建物情報の入力!$G$20, IF(①基本情報と建物情報の入力!$H54&gt;=2, ((FW32+FZ32+GF32)*$IY32 + GC32*$IZ32)*$IS32,"-"),"-")</f>
        <v>-</v>
      </c>
      <c r="KZ32" s="98" t="str">
        <f>IF($A32&lt;=①基本情報と建物情報の入力!$G$20, IF(①基本情報と建物情報の入力!$H54&gt;=3, ((FX32+GA32+GG32)*$IY32 + GD32*$IZ32)*$IS32,"-"),"-")</f>
        <v>-</v>
      </c>
      <c r="LA32" s="97" t="str">
        <f>IF($A32&lt;=①基本情報と建物情報の入力!$G$20, IF(①基本情報と建物情報の入力!$H54&gt;=1, (GH32+GK32+GN32+GQ32)*$IY32*$IT32,"-"),"-")</f>
        <v>-</v>
      </c>
      <c r="LB32" s="96" t="str">
        <f>IF($A32&lt;=①基本情報と建物情報の入力!$G$20, IF(①基本情報と建物情報の入力!$H54&gt;=2, (GI32+GL32+GO32+GR32)*$IY32*$IT32,"-"),"-")</f>
        <v>-</v>
      </c>
      <c r="LC32" s="98" t="str">
        <f>IF($A32&lt;=①基本情報と建物情報の入力!$G$20, IF(①基本情報と建物情報の入力!$H54&gt;=3, (GJ32+GM32+GP32+GS32)*$IY32*$IT32,"-"),"-")</f>
        <v>-</v>
      </c>
      <c r="LD32" s="97" t="str">
        <f>IF($A32&lt;=①基本情報と建物情報の入力!$G$20, IF(①基本情報と建物情報の入力!$H54&gt;=1, (GT32+GW32)*$IY32*$IU32/2,"-"),"-")</f>
        <v>-</v>
      </c>
      <c r="LE32" s="96" t="str">
        <f>IF($A32&lt;=①基本情報と建物情報の入力!$G$20, IF(①基本情報と建物情報の入力!$H54&gt;=2, (GU32+GX32)*$IY32*$IU32/2,"-"),"-")</f>
        <v>-</v>
      </c>
      <c r="LF32" s="98" t="str">
        <f>IF($A32&lt;=①基本情報と建物情報の入力!$G$20, IF(①基本情報と建物情報の入力!$H54&gt;=3, (GV32+GY32)*$IY32*$IU32/2,"-"),"-")</f>
        <v>-</v>
      </c>
      <c r="LG32" s="97" t="str">
        <f>IF($A32&lt;=①基本情報と建物情報の入力!$G$20, IF(①基本情報と建物情報の入力!$H54&gt;=1, (GZ32+HC32)*$JA32*$IV32/2 + (HF32+HI32)*$JA32*$IV32,"-"),"-")</f>
        <v>-</v>
      </c>
      <c r="LH32" s="96" t="str">
        <f>IF($A32&lt;=①基本情報と建物情報の入力!$G$20, IF(①基本情報と建物情報の入力!$H54&gt;=2, (HA32+HD32)*$JA32*$IV32/2 + (HG32+HJ32)*$JA32*$IV32,"-"),"-")</f>
        <v>-</v>
      </c>
      <c r="LI32" s="98" t="str">
        <f>IF($A32&lt;=①基本情報と建物情報の入力!$G$20, IF(①基本情報と建物情報の入力!$H54&gt;=3, (HB32+HE32)*$JA32*$IV32/2 + (HH32+HK32)*$JA32*$IV32,"-"),"-")</f>
        <v>-</v>
      </c>
      <c r="LJ32" s="97" t="str">
        <f>IF($A32&lt;=①基本情報と建物情報の入力!$G$20, IF(①基本情報と建物情報の入力!$H54&gt;=1, (HL32+HO32)*$IY32*$IW32/2 + (HR32+HU32)*$IY32*$IW32,"-"),"-")</f>
        <v>-</v>
      </c>
      <c r="LK32" s="96" t="str">
        <f>IF($A32&lt;=①基本情報と建物情報の入力!$G$20, IF(①基本情報と建物情報の入力!$H54&gt;=2, (HM32+HP32)*$IY32*$IW32/2 + (HS32+HV32)*$IY32*$IW32,"-"),"-")</f>
        <v>-</v>
      </c>
      <c r="LL32" s="98" t="str">
        <f>IF($A32&lt;=①基本情報と建物情報の入力!$G$20, IF(①基本情報と建物情報の入力!$H54&gt;=3, (HN32+HQ32)*$IY32*$IW32/2 + (HT32+HW32)*$IY32*$IW32,"-"),"-")</f>
        <v>-</v>
      </c>
      <c r="LM32" s="99"/>
      <c r="LN32" s="97" t="str">
        <f>IF($A32&lt;=①基本情報と建物情報の入力!$G$20, IF(①基本情報と建物情報の入力!$H54&gt;=1, SUM(JJ32,JD32,JY32,KB32,JM32,JV32,JG32,JP32,JS32)+SUM(KO32,KF32,LA32,KR32,KL32,KU32,LJ32,KI32,LD32,KX32,LG32),"-"),"-")</f>
        <v>-</v>
      </c>
      <c r="LO32" s="96" t="str">
        <f>IF($A32&lt;=①基本情報と建物情報の入力!$G$20, IF(①基本情報と建物情報の入力!$H54&gt;=2, SUM(JK32,JE32,JZ32,KC32,JN32,JW32,JH32,JQ32,JT32)+SUM(KP32,KG32,LB32,KS32,KM32,KV32,LK32,KJ32,LE32,KY32,LH32),"-"),"-")</f>
        <v>-</v>
      </c>
      <c r="LP32" s="98" t="str">
        <f>IF($A32&lt;=①基本情報と建物情報の入力!$G$20, IF(①基本情報と建物情報の入力!$H54&gt;=3, SUM(JL32,JF32,KA32,KD32,JO32,JX32,JI32,JR32,JU32)+SUM(KQ32,KH32,LC32,KT32,KN32,KW32,LL32,KK32,LF32,KZ32,LI32),"-"),"-")</f>
        <v>-</v>
      </c>
      <c r="LQ32" s="96" t="str">
        <f>IF($A32&lt;=①基本情報と建物情報の入力!$G$20, IF(①基本情報と建物情報の入力!$H54&gt;=1, ROUNDUP(LN32/HY32, 2),"-"),"-")</f>
        <v>-</v>
      </c>
      <c r="LR32" s="96" t="str">
        <f>IF($A32&lt;=①基本情報と建物情報の入力!$G$20, IF(①基本情報と建物情報の入力!$H54&gt;=2, ROUNDUP(LO32/HZ32, 2),"-"),"-")</f>
        <v>-</v>
      </c>
      <c r="LS32" s="96" t="str">
        <f>IF($A32&lt;=①基本情報と建物情報の入力!$G$20, IF(①基本情報と建物情報の入力!$H54&gt;=3, ROUNDUP(LP32/IA32, 2),"-"),"-")</f>
        <v>-</v>
      </c>
      <c r="LT32" s="99"/>
      <c r="LU32" s="96" t="str">
        <f>IF($A32&lt;=①基本情報と建物情報の入力!$G$20, 0.51,"-")</f>
        <v>-</v>
      </c>
      <c r="LV32" s="96" t="str">
        <f>IF($A32&lt;=①基本情報と建物情報の入力!$G$20, IF(①基本情報と建物情報の入力!$H54&gt;=1, ①基本情報と建物情報の入力!$H$68,"-"),"-")</f>
        <v>-</v>
      </c>
      <c r="LW32" s="99"/>
      <c r="LX32" s="221" t="str">
        <f>IF($A32&lt;=①基本情報と建物情報の入力!$G$20, 0.034*1*IC32, "-")</f>
        <v>-</v>
      </c>
      <c r="LY32" s="218" t="str">
        <f>IF($A32&lt;=①基本情報と建物情報の入力!$G$20, 0.034*1*IH32, "-")</f>
        <v>-</v>
      </c>
      <c r="LZ32" s="218" t="str">
        <f>IF($A32&lt;=①基本情報と建物情報の入力!$G$20, IF(①基本情報と建物情報の入力!$H54&gt;=1, $LU32*$LV32,"-"),"-")</f>
        <v>-</v>
      </c>
      <c r="MA32" s="218" t="str">
        <f>IF($A32&lt;=①基本情報と建物情報の入力!$G$20, IF(①基本情報と建物情報の入力!$H54&gt;=1, $LU32*$LV32,"-"),"-")</f>
        <v>-</v>
      </c>
      <c r="MB32" s="218" t="str">
        <f>IF($A32&lt;=①基本情報と建物情報の入力!$G$20, IF(①基本情報と建物情報の入力!$H54&gt;=1, $LU32*$LV32,"-"),"-")</f>
        <v>-</v>
      </c>
      <c r="MC32" s="218" t="str">
        <f>IF($A32&lt;=①基本情報と建物情報の入力!$G$20, IF(①基本情報と建物情報の入力!$H54&gt;=1, $LU32*$LV32,"-"),"-")</f>
        <v>-</v>
      </c>
      <c r="MD32" s="218" t="str">
        <f>IF($A32&lt;=①基本情報と建物情報の入力!$G$20, 0.034*1*IK32, "-")</f>
        <v>-</v>
      </c>
      <c r="ME32" s="218" t="str">
        <f>IF($A32&lt;=①基本情報と建物情報の入力!$G$20, 0.034*1*IE32, "-")</f>
        <v>-</v>
      </c>
      <c r="MF32" s="99"/>
      <c r="MG32" s="218" t="str">
        <f>IF($A32&lt;=①基本情報と建物情報の入力!$G$20, 0.034*1*IM32, "-")</f>
        <v>-</v>
      </c>
      <c r="MH32" s="218" t="str">
        <f>IF($A32&lt;=①基本情報と建物情報の入力!$G$20, 0.034*1*IN32, "-")</f>
        <v>-</v>
      </c>
      <c r="MI32" s="218" t="str">
        <f>IF($A32&lt;=①基本情報と建物情報の入力!$G$20, 0.034*1*IO32, "-")</f>
        <v>-</v>
      </c>
      <c r="MJ32" s="218" t="str">
        <f>IF($A32&lt;=①基本情報と建物情報の入力!$G$20, 0.034*1*IP32, "-")</f>
        <v>-</v>
      </c>
      <c r="MK32" s="218" t="str">
        <f>IF($A32&lt;=①基本情報と建物情報の入力!$G$20, 0.034*1*IQ32, "-")</f>
        <v>-</v>
      </c>
      <c r="ML32" s="218" t="str">
        <f>IF($A32&lt;=①基本情報と建物情報の入力!$G$20, 0.034*1*IR32, "-")</f>
        <v>-</v>
      </c>
      <c r="MM32" s="218" t="str">
        <f>IF($A32&lt;=①基本情報と建物情報の入力!$G$20, 0.034*1*IS32, "-")</f>
        <v>-</v>
      </c>
      <c r="MN32" s="218" t="str">
        <f>IF($A32&lt;=①基本情報と建物情報の入力!$G$20, 0.034*1*IT32, "-")</f>
        <v>-</v>
      </c>
      <c r="MO32" s="218" t="str">
        <f>IF($A32&lt;=①基本情報と建物情報の入力!$G$20, 0.034*1*IU32, "-")</f>
        <v>-</v>
      </c>
      <c r="MP32" s="218" t="str">
        <f>IF($A32&lt;=①基本情報と建物情報の入力!$G$20, 0.034*1*IV32, "-")</f>
        <v>-</v>
      </c>
      <c r="MQ32" s="222" t="str">
        <f>IF($A32&lt;=①基本情報と建物情報の入力!$G$20, 0.034*1*IW32, "-")</f>
        <v>-</v>
      </c>
      <c r="MR32" s="99"/>
      <c r="MS32" s="100" t="str">
        <f>IF($A32&lt;=①基本情報と建物情報の入力!$G$20, INDEX(方位係数!$B$7:$H$16, MATCH(MS$4, 方位係数!$A$7:$A$16,0), MATCH(①基本情報と建物情報の入力!$G$13, 方位係数!$B$6:$I$6,0)),"-")</f>
        <v>-</v>
      </c>
      <c r="MT32" s="100" t="str">
        <f>IF($A32&lt;=①基本情報と建物情報の入力!$G$20, INDEX(方位係数!$B$7:$H$16, MATCH(MT$4, 方位係数!$A$7:$A$16,0), MATCH(①基本情報と建物情報の入力!$G$13, 方位係数!$B$6:$I$6,0)),"-")</f>
        <v>-</v>
      </c>
      <c r="MU32" s="100" t="str">
        <f>IF($A32&lt;=①基本情報と建物情報の入力!$G$20, INDEX(方位係数!$B$7:$H$16, MATCH(MU$4, 方位係数!$A$7:$A$16,0), MATCH(①基本情報と建物情報の入力!$G$13, 方位係数!$B$6:$I$6,0)),"-")</f>
        <v>-</v>
      </c>
      <c r="MV32" s="100" t="str">
        <f>IF($A32&lt;=①基本情報と建物情報の入力!$G$20, INDEX(方位係数!$B$7:$H$16, MATCH(MV$4, 方位係数!$A$7:$A$16,0), MATCH(①基本情報と建物情報の入力!$G$13, 方位係数!$B$6:$I$6,0)),"-")</f>
        <v>-</v>
      </c>
      <c r="MW32" s="100" t="str">
        <f>IF($A32&lt;=①基本情報と建物情報の入力!$G$20, INDEX(方位係数!$B$7:$H$16, MATCH(MW$4, 方位係数!$A$7:$A$16,0), MATCH(①基本情報と建物情報の入力!$G$13, 方位係数!$B$6:$I$6,0)),"-")</f>
        <v>-</v>
      </c>
      <c r="MX32" s="100" t="str">
        <f>IF($A32&lt;=①基本情報と建物情報の入力!$G$20, INDEX(方位係数!$B$7:$H$16, MATCH(MX$4, 方位係数!$A$7:$A$16,0), MATCH(①基本情報と建物情報の入力!$G$13, 方位係数!$B$6:$I$6,0)),"-")</f>
        <v>-</v>
      </c>
      <c r="MY32" s="99"/>
      <c r="MZ32" s="97" t="str">
        <f>IF($A32&lt;=①基本情報と建物情報の入力!$G$20, IF(①基本情報と建物情報の入力!$H54&gt;=1, W32*$MW32*$LX32,"-"),"-")</f>
        <v>-</v>
      </c>
      <c r="NA32" s="96" t="str">
        <f>IF($A32&lt;=①基本情報と建物情報の入力!$G$20, IF(①基本情報と建物情報の入力!$H54&gt;=2, X32*$MW32*$LX32,"-"),"-")</f>
        <v>-</v>
      </c>
      <c r="NB32" s="98" t="str">
        <f>IF($A32&lt;=①基本情報と建物情報の入力!$G$20, IF(①基本情報と建物情報の入力!$H54&gt;=3, Y32*$MW32*$LX32,"-"),"-")</f>
        <v>-</v>
      </c>
      <c r="NC32" s="97" t="str">
        <f>IF($A32&lt;=①基本情報と建物情報の入力!$G$20, IF(①基本情報と建物情報の入力!$H54&gt;=1, (BB32*$MS32+BE32*$MT32+BH32*$MU32+BK32*$MV32)*$LY32,"-"),"-")</f>
        <v>-</v>
      </c>
      <c r="ND32" s="96" t="str">
        <f>IF($A32&lt;=①基本情報と建物情報の入力!$G$20, IF(①基本情報と建物情報の入力!$H54&gt;=2, (BC32*$MS32+BF32*$MT32+BI32*$MU32+BL32*$MV32)*$LY32,"-"),"-")</f>
        <v>-</v>
      </c>
      <c r="NE32" s="98" t="str">
        <f>IF($A32&lt;=①基本情報と建物情報の入力!$G$20, IF(①基本情報と建物情報の入力!$H54&gt;=3, (BD32*$MS32+BG32*$MT32+BJ32*$MU32+BM32*$MV32)*$LY32,"-"),"-")</f>
        <v>-</v>
      </c>
      <c r="NF32" s="97" t="str">
        <f>IF($A32&lt;=①基本情報と建物情報の入力!$G$20, IF(①基本情報と建物情報の入力!$H54&gt;=1, AD32*$MS32*$LZ32+AG32*$MT32*$MA32+AJ32*$MU32*$MB32+AM32*$MV32*$MC32,"-"),"-")</f>
        <v>-</v>
      </c>
      <c r="NG32" s="96" t="str">
        <f>IF($A32&lt;=①基本情報と建物情報の入力!$G$20, IF(①基本情報と建物情報の入力!$H54&gt;=2, AE32*$MS32*$LZ32+AH32*$MT32*$MA32+AK32*$MU32*$MB32+AN32*$MV32*$MC32,"-"),"-")</f>
        <v>-</v>
      </c>
      <c r="NH32" s="98" t="str">
        <f>IF($A32&lt;=①基本情報と建物情報の入力!$G$20, IF(①基本情報と建物情報の入力!$H54&gt;=3, AF32*$MS32*$LZ32+AI32*$MT32*$MA32+AL32*$MU32*$MB32+AO32*$MV32*$MC32,"-"),"-")</f>
        <v>-</v>
      </c>
      <c r="NI32" s="97" t="str">
        <f>IF($A32&lt;=①基本情報と建物情報の入力!$G$20, IF(①基本情報と建物情報の入力!$H54&gt;=1, (AP32*MS32+AS32*MT32+AV32*MU32+AY32*$MV32)*$MD32,"-"),"-")</f>
        <v>-</v>
      </c>
      <c r="NJ32" s="96" t="str">
        <f>IF($A32&lt;=①基本情報と建物情報の入力!$G$20, IF(①基本情報と建物情報の入力!$H54&gt;=2, (AQ32*MS32+AT32*MT32+AW32*MU32+AZ32*$MV32)*$MD32,"-"),"-")</f>
        <v>-</v>
      </c>
      <c r="NK32" s="98" t="str">
        <f>IF($A32&lt;=①基本情報と建物情報の入力!$G$20, IF(①基本情報と建物情報の入力!$H54&gt;=3, (AR32*MS32+AU32*MT32+AX32*MU32+BA32*$MV32)*$MD32,"-"),"-")</f>
        <v>-</v>
      </c>
      <c r="NL32" s="97" t="str">
        <f>IF($A32&lt;=①基本情報と建物情報の入力!$G$20, IF(①基本情報と建物情報の入力!$H54&gt;=1, Z32*$MX32*$ME32,"-"),"-")</f>
        <v>-</v>
      </c>
      <c r="NM32" s="96" t="str">
        <f>IF($A32&lt;=①基本情報と建物情報の入力!$G$20, IF(①基本情報と建物情報の入力!$H54&gt;=2, AA32*$MX32*$ME32,"-"),"-")</f>
        <v>-</v>
      </c>
      <c r="NN32" s="98" t="str">
        <f>IF($A32&lt;=①基本情報と建物情報の入力!$G$20, IF(①基本情報と建物情報の入力!$H54&gt;=3, AB32*$MX32*$ME32,"-"),"-")</f>
        <v>-</v>
      </c>
      <c r="NO32" s="99"/>
      <c r="NP32" s="97" t="str">
        <f>IF($A32&lt;=①基本情報と建物情報の入力!$G$20, IF(①基本情報と建物情報の入力!$H54&gt;=1, (CJ32*($MW32+$MS32)/2+CM32*($MW32+$MT32)/2+CP32*($MW32+$MU32)/2+CS32*($MW32+$MV32)/2)*$MG32,"-"),"-")</f>
        <v>-</v>
      </c>
      <c r="NQ32" s="96" t="str">
        <f>IF($A32&lt;=①基本情報と建物情報の入力!$G$20, IF(①基本情報と建物情報の入力!$H54&gt;=2, (CK32*($MW32+$MS32)/2+CN32*($MW32+$MT32)/2+CQ32*($MW32+$MU32)/2+CT32*($MW32+$MV32)/2)*$MG32,"-"),"-")</f>
        <v>-</v>
      </c>
      <c r="NR32" s="98" t="str">
        <f>IF($A32&lt;=①基本情報と建物情報の入力!$G$20, IF(①基本情報と建物情報の入力!$H54&gt;=3, (CL32*($MW32+$MS32)/2+CO32*($MW32+$MT32)/2+CR32*($MW32+$MU32)/2+CU32*($MW32+$MV32)/2)*$MG32,"-"),"-")</f>
        <v>-</v>
      </c>
      <c r="NS32" s="97" t="str">
        <f>IF($A32&lt;=①基本情報と建物情報の入力!$G$20, IF(①基本情報と建物情報の入力!$H54&gt;=1, (CV32*($MW32+$MS32)/2+CY32*($MW32+$MS32)/2)*$MH32/2,"-"),"-")</f>
        <v>-</v>
      </c>
      <c r="NT32" s="96" t="str">
        <f>IF($A32&lt;=①基本情報と建物情報の入力!$G$20, IF(①基本情報と建物情報の入力!$H54&gt;=2, (CW32*($MW32+$MS32)/2+CZ32*($MW32+$MS32)/2)*$MH32/2,"-"),"-")</f>
        <v>-</v>
      </c>
      <c r="NU32" s="98" t="str">
        <f>IF($A32&lt;=①基本情報と建物情報の入力!$G$20, IF(①基本情報と建物情報の入力!$H54&gt;=3, (CX32*($MW32+$MS32)/2+DA32*($MW32+$MS32)/2)*$MH32/2,"-"),"-")</f>
        <v>-</v>
      </c>
      <c r="NV32" s="97" t="str">
        <f>IF($A32&lt;=①基本情報と建物情報の入力!$G$20, IF(①基本情報と建物情報の入力!$H54&gt;=1, (DB32+DE32)*$MW32*$MI32/2 + (DH32+DK32)*$MW32*$MI32,"-"),"-")</f>
        <v>-</v>
      </c>
      <c r="NW32" s="96" t="str">
        <f>IF($A32&lt;=①基本情報と建物情報の入力!$G$20, IF(①基本情報と建物情報の入力!$H54&gt;=2, (DC32+DF32)*$MW32*$MI32/2 + (DI32+DL32)*$MW32*$MI32,"-"),"-")</f>
        <v>-</v>
      </c>
      <c r="NX32" s="98" t="str">
        <f>IF($A32&lt;=①基本情報と建物情報の入力!$G$20, IF(①基本情報と建物情報の入力!$H54&gt;=3, (DD32+DG32)*$MW32*$MI32/2 + (DJ32+DM32)*$MW32*$MI32,"-"),"-")</f>
        <v>-</v>
      </c>
      <c r="NY32" s="97" t="str">
        <f>IF($A32&lt;=①基本情報と建物情報の入力!$G$20, IF(①基本情報と建物情報の入力!$H54&gt;=1, (DN32*($MS32+$MT32)/2 +DW32*($MV32+$MS32)/2 + DQ32*($MT32+$MU32)/2 + DT32*($MU32+$MV32)/2)*$MJ32,"-"),"-")</f>
        <v>-</v>
      </c>
      <c r="NZ32" s="96" t="str">
        <f>IF($A32&lt;=①基本情報と建物情報の入力!$G$20, IF(①基本情報と建物情報の入力!$H54&gt;=2, (DO32*($MS32+$MT32)/2 +DX32*($MV32+$MS32)/2 + DR32*($MT32+$MU32)/2 + DU32*($MU32+$MV32)/2)*$MJ32,"-"),"-")</f>
        <v>-</v>
      </c>
      <c r="OA32" s="98" t="str">
        <f>IF($A32&lt;=①基本情報と建物情報の入力!$G$20, IF(①基本情報と建物情報の入力!$H54&gt;=3, (DP32*($MS32+$MT32)/2 +DY32*($MV32+$MS32)/2 + DS32*($MT32+$MU32)/2 + DV32*($MU32+$MV32)/2)*$MJ32,"-"),"-")</f>
        <v>-</v>
      </c>
      <c r="OB32" s="97" t="str">
        <f>IF($A32&lt;=①基本情報と建物情報の入力!$G$20, IF(①基本情報と建物情報の入力!$H54&gt;=1, ((DZ32+EC32)*$MS32+(EF32+EI32)*$MU32)*$MK32/2 + (EL32*$MS32+EO32*$MT32+ER32*$MU32+EU32*$MV32)*$MK32,"-"),"-")</f>
        <v>-</v>
      </c>
      <c r="OC32" s="96" t="str">
        <f>IF($A32&lt;=①基本情報と建物情報の入力!$G$20, IF(①基本情報と建物情報の入力!$H54&gt;=2, ((EA32+ED32)*$MS32+(EG32+EJ32)*$MU32)*$MK32/2 + (EM32*$MS32+EP32*$MT32+ES32*$MU32+EV32*$MV32)*$MK32,"-"),"-")</f>
        <v>-</v>
      </c>
      <c r="OD32" s="98" t="str">
        <f>IF($A32&lt;=①基本情報と建物情報の入力!$G$20, IF(①基本情報と建物情報の入力!$H54&gt;=3, ((EB32+EE32)*$MS32+(EH32+EK32)*$MU32)*$MK32/2 + (EN32*$MS32+EQ32*$MT32+ET32*$MU32+EW32*$MV32)*$MK32,"-"),"-")</f>
        <v>-</v>
      </c>
      <c r="OE32" s="97" t="str">
        <f>IF($A32&lt;=①基本情報と建物情報の入力!$G$20, IF(①基本情報と建物情報の入力!$H54&gt;=1, ((EX32+FA32)*$MS32+(FD32+FG32)*$MT32+ (FJ32+FM32)*$MU32 +(FP32+FS32)*$MV32)*$ML32/2,"-"),"-")</f>
        <v>-</v>
      </c>
      <c r="OF32" s="96" t="str">
        <f>IF($A32&lt;=①基本情報と建物情報の入力!$G$20, IF(①基本情報と建物情報の入力!$H54&gt;=2, ((EY32+FB32)*$MS32+(FE32+FH32)*$MT32+ (FK32+FN32)*$MU32 +(FQ32+FT32)*$MV32)*$ML32/2,"-"),"-")</f>
        <v>-</v>
      </c>
      <c r="OG32" s="98" t="str">
        <f>IF($A32&lt;=①基本情報と建物情報の入力!$G$20, IF(①基本情報と建物情報の入力!$H54&gt;=3, ((EZ32+FC32)*$MS32+(FF32+FI32)*$MT32+ (FL32+FO32)*$MU32 +(FR32+FU32)*$MV32)*$ML32/2,"-"),"-")</f>
        <v>-</v>
      </c>
      <c r="OH32" s="96" t="str">
        <f>IF($A32&lt;=①基本情報と建物情報の入力!$G$20, IF(①基本情報と建物情報の入力!$H54&gt;=1, (FV32*$MS32/2+FY32*$MT32/2+GB32*$MU32/2+GE32*$MV32/2)*$MM32,"-"),"-")</f>
        <v>-</v>
      </c>
      <c r="OI32" s="96" t="str">
        <f>IF($A32&lt;=①基本情報と建物情報の入力!$G$20, IF(①基本情報と建物情報の入力!$H54&gt;=2, (FW32*$MS32/2+FZ32*$MT32/2+GC32*$MU32/2+GF32*$MV32/2)*$MM32,"-"),"-")</f>
        <v>-</v>
      </c>
      <c r="OJ32" s="96" t="str">
        <f>IF($A32&lt;=①基本情報と建物情報の入力!$G$20, IF(①基本情報と建物情報の入力!$H54&gt;=3, (FX32*$MS32/2+GA32*$MT32/2+GD32*$MU32/2+GG32*$MV32/2)*$MM32,"-"),"-")</f>
        <v>-</v>
      </c>
      <c r="OK32" s="97" t="str">
        <f>IF($A32&lt;=①基本情報と建物情報の入力!$G$20, IF(①基本情報と建物情報の入力!$H54&gt;=1, (GH32*($MS32+$MX32)/2+GK32*($MT32+$MX32)/2+GN32*($MU32+$MX32)/2+GQ32*($MV32+$MX32)/2)*$MN32,"-"),"-")</f>
        <v>-</v>
      </c>
      <c r="OL32" s="96" t="str">
        <f>IF($A32&lt;=①基本情報と建物情報の入力!$G$20, IF(①基本情報と建物情報の入力!$H54&gt;=2, (GI32*($MS32+$MX32)/2+GL32*($MT32+$MX32)/2+GO32*($MU32+$MX32)/2+GR32*($MV32+$MX32)/2)*$MN32,"-"),"-")</f>
        <v>-</v>
      </c>
      <c r="OM32" s="98" t="str">
        <f>IF($A32&lt;=①基本情報と建物情報の入力!$G$20, IF(①基本情報と建物情報の入力!$H54&gt;=3, (GJ32*($MS32+$MX32)/2+GM32*($MT32+$MX32)/2+GP32*($MU32+$MX32)/2+GS32*($MV32+$MX32)/2)*$MN32,"-"),"-")</f>
        <v>-</v>
      </c>
      <c r="ON32" s="97" t="str">
        <f>IF($A32&lt;=①基本情報と建物情報の入力!$G$20, IF(①基本情報と建物情報の入力!$H54&gt;=1, (GT32+GW32)*($MS32+$MX32)/2*$MO32/2,"-"),"-")</f>
        <v>-</v>
      </c>
      <c r="OO32" s="96" t="str">
        <f>IF($A32&lt;=①基本情報と建物情報の入力!$G$20, IF(①基本情報と建物情報の入力!$H54&gt;=2, (GU32+GX32)*($MS32+$MX32)/2*$MO32/2,"-"),"-")</f>
        <v>-</v>
      </c>
      <c r="OP32" s="98" t="str">
        <f>IF($A32&lt;=①基本情報と建物情報の入力!$G$20, IF(①基本情報と建物情報の入力!$H54&gt;=3, (GV32+GY32)*($MS32+$MX32)/2*$MO32/2,"-"),"-")</f>
        <v>-</v>
      </c>
      <c r="OQ32" s="97" t="str">
        <f>IF($A32&lt;=①基本情報と建物情報の入力!$G$20, IF(①基本情報と建物情報の入力!$H54&gt;=1, (HL32+HO32)*$MX32*$MQ32/2 + (HR32+HU32)*$MX32*$MQ32,"-"),"-")</f>
        <v>-</v>
      </c>
      <c r="OR32" s="96" t="str">
        <f>IF($A32&lt;=①基本情報と建物情報の入力!$G$20, IF(①基本情報と建物情報の入力!$H54&gt;=2, (HM32+HP32)*$MX32*$MQ32/2 + (HS32+HV32)*$MX32*$MQ32,"-"),"-")</f>
        <v>-</v>
      </c>
      <c r="OS32" s="98" t="str">
        <f>IF($A32&lt;=①基本情報と建物情報の入力!$G$20, IF(①基本情報と建物情報の入力!$H54&gt;=3, (HN32+HQ32)*$MX32*$MQ32/2 + (HT32+HW32)*$MX32*$MQ32,"-"),"-")</f>
        <v>-</v>
      </c>
      <c r="OT32" s="96" t="str">
        <f>IF($A32&lt;=①基本情報と建物情報の入力!$G$20, IF(①基本情報と建物情報の入力!$H54&gt;=1, SUM(MZ32,NC32,NF32,NI32,NL32)+SUM(NP32,NS32,NV32,NY32,OB32,OE32,OH32,OK32,ON32,OQ32), "-"), "-")</f>
        <v>-</v>
      </c>
      <c r="OU32" s="96" t="str">
        <f>IF($A32&lt;=①基本情報と建物情報の入力!$G$20, IF(①基本情報と建物情報の入力!$H54&gt;=2, SUM(NA32,ND32,NG32,NJ32,NM32)+SUM(NQ32,NT32,NW32,NZ32,OC32,OF32,OI32,OL32,OO32,OR32), "-"), "-")</f>
        <v>-</v>
      </c>
      <c r="OV32" s="96" t="str">
        <f>IF($A32&lt;=①基本情報と建物情報の入力!$G$20, IF(①基本情報と建物情報の入力!$H54&gt;=3, SUM(NB32,NE32,NH32,NK32,NN32)+SUM(NR32,NU32,NX32,OA32,OD32,OG32,OJ32,OM32,OP32,OS32), "-"), "-")</f>
        <v>-</v>
      </c>
      <c r="OW32" s="101" t="str">
        <f>IF($A32&lt;=①基本情報と建物情報の入力!$G$20, IF(①基本情報と建物情報の入力!$H54&gt;=1, ROUNDUP(OT32/HY32*100, 1),"-"),"-")</f>
        <v>-</v>
      </c>
      <c r="OX32" s="102" t="str">
        <f>IF($A32&lt;=①基本情報と建物情報の入力!$G$20, IF(①基本情報と建物情報の入力!$H54&gt;=2, ROUNDUP(OU32/HZ32*100, 1),"-"),"-")</f>
        <v>-</v>
      </c>
      <c r="OY32" s="102" t="str">
        <f>IF($A32&lt;=①基本情報と建物情報の入力!$G$20, IF(①基本情報と建物情報の入力!$H54&gt;=3, ROUNDUP(OV32/IA32*100, 1),"-"),"-")</f>
        <v>-</v>
      </c>
      <c r="OZ32" s="99"/>
      <c r="PA32" s="221" t="str">
        <f>IF($A32&lt;=①基本情報と建物情報の入力!$G$20, 0.93,"-")</f>
        <v>-</v>
      </c>
      <c r="PB32" s="222" t="str">
        <f>IF($A32&lt;=①基本情報と建物情報の入力!$G$20, IF(①基本情報と建物情報の入力!$H54&gt;=1, ①基本情報と建物情報の入力!$H$69,"-"),"-")</f>
        <v>-</v>
      </c>
      <c r="PC32" s="218" t="str">
        <f>IF($A32&lt;=①基本情報と建物情報の入力!$G$20, 0.034*1*IC32, "-")</f>
        <v>-</v>
      </c>
      <c r="PD32" s="218" t="str">
        <f>IF($A32&lt;=①基本情報と建物情報の入力!$G$20, 0.034*1*IH32, "-")</f>
        <v>-</v>
      </c>
      <c r="PE32" s="218" t="str">
        <f>IF($A32&lt;=①基本情報と建物情報の入力!$G$20, IF(①基本情報と建物情報の入力!$H54&gt;=1, $PA32*$PB32,"-"),"-")</f>
        <v>-</v>
      </c>
      <c r="PF32" s="218" t="str">
        <f>IF($A32&lt;=①基本情報と建物情報の入力!$G$20, IF(①基本情報と建物情報の入力!$H54&gt;=1, $PA32*$PB32,"-"),"-")</f>
        <v>-</v>
      </c>
      <c r="PG32" s="218" t="str">
        <f>IF($A32&lt;=①基本情報と建物情報の入力!$G$20, IF(①基本情報と建物情報の入力!$H54&gt;=1, $PA32*$PB32,"-"),"-")</f>
        <v>-</v>
      </c>
      <c r="PH32" s="218" t="str">
        <f>IF($A32&lt;=①基本情報と建物情報の入力!$G$20, IF(①基本情報と建物情報の入力!$H54&gt;=1, $PA32*$PB32,"-"),"-")</f>
        <v>-</v>
      </c>
      <c r="PI32" s="218" t="str">
        <f>IF($A32&lt;=①基本情報と建物情報の入力!$G$20, 0.034*1*IK32, "-")</f>
        <v>-</v>
      </c>
      <c r="PJ32" s="218" t="str">
        <f>IF($A32&lt;=①基本情報と建物情報の入力!$G$20, 0.034*1*IE32, "-")</f>
        <v>-</v>
      </c>
      <c r="PK32" s="99"/>
      <c r="PL32" s="218" t="str">
        <f>IF($A32&lt;=①基本情報と建物情報の入力!$G$20, 0.034*1*IM32, "-")</f>
        <v>-</v>
      </c>
      <c r="PM32" s="218" t="str">
        <f>IF($A32&lt;=①基本情報と建物情報の入力!$G$20, 0.034*1*IN32, "-")</f>
        <v>-</v>
      </c>
      <c r="PN32" s="218" t="str">
        <f>IF($A32&lt;=①基本情報と建物情報の入力!$G$20, 0.034*1*IO32, "-")</f>
        <v>-</v>
      </c>
      <c r="PO32" s="218" t="str">
        <f>IF($A32&lt;=①基本情報と建物情報の入力!$G$20, 0.034*1*IP32, "-")</f>
        <v>-</v>
      </c>
      <c r="PP32" s="218" t="str">
        <f>IF($A32&lt;=①基本情報と建物情報の入力!$G$20, 0.034*1*IQ32, "-")</f>
        <v>-</v>
      </c>
      <c r="PQ32" s="218" t="str">
        <f>IF($A32&lt;=①基本情報と建物情報の入力!$G$20, 0.034*1*IR32, "-")</f>
        <v>-</v>
      </c>
      <c r="PR32" s="218" t="str">
        <f>IF($A32&lt;=①基本情報と建物情報の入力!$G$20, 0.034*1*IS32, "-")</f>
        <v>-</v>
      </c>
      <c r="PS32" s="218" t="str">
        <f>IF($A32&lt;=①基本情報と建物情報の入力!$G$20, 0.034*1*IT32, "-")</f>
        <v>-</v>
      </c>
      <c r="PT32" s="218" t="str">
        <f>IF($A32&lt;=①基本情報と建物情報の入力!$G$20, 0.034*1*IU32, "-")</f>
        <v>-</v>
      </c>
      <c r="PU32" s="218" t="str">
        <f>IF($A32&lt;=①基本情報と建物情報の入力!$G$20, 0.034*1*IV32, "-")</f>
        <v>-</v>
      </c>
      <c r="PV32" s="218" t="str">
        <f>IF($A32&lt;=①基本情報と建物情報の入力!$G$20, 0.034*1*IW32, "-")</f>
        <v>-</v>
      </c>
      <c r="PW32" s="99"/>
      <c r="PX32" s="103" t="str">
        <f>IF($A32&lt;=①基本情報と建物情報の入力!$G$20, INDEX(方位係数!$B$21:$I$30, MATCH(PX$4, 方位係数!$A$21:$A$30,0), MATCH(①基本情報と建物情報の入力!$G$13, 方位係数!$B$20:$I$20,0)),"-")</f>
        <v>-</v>
      </c>
      <c r="PY32" s="100" t="str">
        <f>IF($A32&lt;=①基本情報と建物情報の入力!$G$20, INDEX(方位係数!$B$21:$I$30, MATCH(PY$4, 方位係数!$A$21:$A$30,0), MATCH(①基本情報と建物情報の入力!$G$13, 方位係数!$B$20:$I$20,0)),"-")</f>
        <v>-</v>
      </c>
      <c r="PZ32" s="100" t="str">
        <f>IF($A32&lt;=①基本情報と建物情報の入力!$G$20, INDEX(方位係数!$B$21:$I$30, MATCH(PZ$4, 方位係数!$A$21:$A$30,0), MATCH(①基本情報と建物情報の入力!$G$13, 方位係数!$B$20:$I$20,0)),"-")</f>
        <v>-</v>
      </c>
      <c r="QA32" s="100" t="str">
        <f>IF($A32&lt;=①基本情報と建物情報の入力!$G$20, INDEX(方位係数!$B$21:$I$30, MATCH(QA$4, 方位係数!$A$21:$A$30,0), MATCH(①基本情報と建物情報の入力!$G$13, 方位係数!$B$20:$I$20,0)),"-")</f>
        <v>-</v>
      </c>
      <c r="QB32" s="100" t="str">
        <f>IF($A32&lt;=①基本情報と建物情報の入力!$G$20, INDEX(方位係数!$B$21:$I$30, MATCH(QB$4, 方位係数!$A$21:$A$30,0), MATCH(①基本情報と建物情報の入力!$G$13, 方位係数!$B$20:$I$20,0)),"-")</f>
        <v>-</v>
      </c>
      <c r="QC32" s="100" t="str">
        <f>IF($A32&lt;=①基本情報と建物情報の入力!$G$20, INDEX(方位係数!$B$21:$I$30, MATCH(QC$4, 方位係数!$A$21:$A$30,0), MATCH(①基本情報と建物情報の入力!$G$13, 方位係数!$B$20:$I$20,0)),"-")</f>
        <v>-</v>
      </c>
      <c r="QD32" s="99"/>
      <c r="QE32" s="221" t="str">
        <f>IF($A32&lt;=①基本情報と建物情報の入力!$G$20, IF(①基本情報と建物情報の入力!$H54&gt;=1, W32*$QB32*$PC32,"-"),"-")</f>
        <v>-</v>
      </c>
      <c r="QF32" s="218" t="str">
        <f>IF($A32&lt;=①基本情報と建物情報の入力!$G$20, IF(①基本情報と建物情報の入力!$H54&gt;=2, X32*$QB32*$PC32,"-"),"-")</f>
        <v>-</v>
      </c>
      <c r="QG32" s="218" t="str">
        <f>IF($A32&lt;=①基本情報と建物情報の入力!$G$20, IF(①基本情報と建物情報の入力!$H54&gt;=3, Y32*$QB32*$PC32,"-"),"-")</f>
        <v>-</v>
      </c>
      <c r="QH32" s="221" t="str">
        <f>IF($A32&lt;=①基本情報と建物情報の入力!$G$20, IF(①基本情報と建物情報の入力!$H54&gt;=1, (BB32*$PX32+BE32*$PY32+BH32*$PZ32+BK32*$QA32)*$PD32,"-"),"-")</f>
        <v>-</v>
      </c>
      <c r="QI32" s="218" t="str">
        <f>IF($A32&lt;=①基本情報と建物情報の入力!$G$20, IF(①基本情報と建物情報の入力!$H54&gt;=2, (BC32*$PX32+BF32*$PY32+BI32*$PZ32+BL32*$QA32)*$PD32,"-"),"-")</f>
        <v>-</v>
      </c>
      <c r="QJ32" s="222" t="str">
        <f>IF($A32&lt;=①基本情報と建物情報の入力!$G$20, IF(①基本情報と建物情報の入力!$H54&gt;=3, (BD32*$PX32+BG32*$PY32+BJ32*$PZ32+BM32*$QA32)*$PD32,"-"),"-")</f>
        <v>-</v>
      </c>
      <c r="QK32" s="221" t="str">
        <f>IF($A32&lt;=①基本情報と建物情報の入力!$G$20, IF(①基本情報と建物情報の入力!$H54&gt;=1, AD32*$PX32*$PE32+AG32*$PY32*$PF32+AJ32*$PZ32*$PG32+AM32*$QA32*$PH32,"-"),"-")</f>
        <v>-</v>
      </c>
      <c r="QL32" s="218" t="str">
        <f>IF($A32&lt;=①基本情報と建物情報の入力!$G$20, IF(①基本情報と建物情報の入力!$H54&gt;=2, AE32*$PX32*$PE32+AH32*$PY32*$PF32+AK32*$PZ32*$PG32+AN32*$QA32*$PH32,"-"),"-")</f>
        <v>-</v>
      </c>
      <c r="QM32" s="222" t="str">
        <f>IF($A32&lt;=①基本情報と建物情報の入力!$G$20, IF(①基本情報と建物情報の入力!$H54&gt;=3, AF32*$PX32*$PE32+AI32*$PY32*$PF32+AL32*$PZ32*$PG32+AO32*$QA32*$PH32,"-"),"-")</f>
        <v>-</v>
      </c>
      <c r="QN32" s="221" t="str">
        <f>IF($A32&lt;=①基本情報と建物情報の入力!$G$20, IF(①基本情報と建物情報の入力!$H54&gt;=1, (AP32*PX32+AS32*PY32+AV32*PZ32+AY32*$QA32)*$PI32,"-"),"-")</f>
        <v>-</v>
      </c>
      <c r="QO32" s="218" t="str">
        <f>IF($A32&lt;=①基本情報と建物情報の入力!$G$20, IF(①基本情報と建物情報の入力!$H54&gt;=2, (AQ32*PX32+AT32*PY32+AW32*PZ32+AZ32*$QA32)*$PI32,"-"),"-")</f>
        <v>-</v>
      </c>
      <c r="QP32" s="222" t="str">
        <f>IF($A32&lt;=①基本情報と建物情報の入力!$G$20, IF(①基本情報と建物情報の入力!$H54&gt;=3, (AR32*PX32+AU32*PY32+AX32*PZ32+BA32*$QA32)*$PI32,"-"),"-")</f>
        <v>-</v>
      </c>
      <c r="QQ32" s="221" t="str">
        <f>IF($A32&lt;=①基本情報と建物情報の入力!$G$20, IF(①基本情報と建物情報の入力!$H54&gt;=1, Z32*$QC32*$PJ32,"-"),"-")</f>
        <v>-</v>
      </c>
      <c r="QR32" s="218" t="str">
        <f>IF($A32&lt;=①基本情報と建物情報の入力!$G$20, IF(①基本情報と建物情報の入力!$H54&gt;=2, AA32*$QC32*$PJ32,"-"),"-")</f>
        <v>-</v>
      </c>
      <c r="QS32" s="222" t="str">
        <f>IF($A32&lt;=①基本情報と建物情報の入力!$G$20, IF(①基本情報と建物情報の入力!$H54&gt;=3, AB32*$QC32*$PJ32,"-"),"-")</f>
        <v>-</v>
      </c>
      <c r="QT32" s="99"/>
      <c r="QU32" s="221" t="str">
        <f>IF($A32&lt;=①基本情報と建物情報の入力!$G$20, IF(①基本情報と建物情報の入力!$H54&gt;=1, (CJ32*($QB32+$PX32)/2+CM32*($QB32+$PY32)/2+CP32*($QB32+$PZ32)/2+CS32*($QB32+$QA32)/2)*$PL32,"-"),"-")</f>
        <v>-</v>
      </c>
      <c r="QV32" s="218" t="str">
        <f>IF($A32&lt;=①基本情報と建物情報の入力!$G$20, IF(①基本情報と建物情報の入力!$H54&gt;=2, (CK32*($QB32+$PX32)/2+CN32*($QB32+$PY32)/2+CQ32*($QB32+$PZ32)/2+CT32*($QB32+$QA32)/2)*$PL32,"-"),"-")</f>
        <v>-</v>
      </c>
      <c r="QW32" s="222" t="str">
        <f>IF($A32&lt;=①基本情報と建物情報の入力!$G$20, IF(①基本情報と建物情報の入力!$H54&gt;=3, (CL32*($QB32+$PX32)/2+CO32*($QB32+$PY32)/2+CR32*($QB32+$PZ32)/2+CU32*($QB32+$QA32)/2)*$PL32,"-"),"-")</f>
        <v>-</v>
      </c>
      <c r="QX32" s="221" t="str">
        <f>IF($A32&lt;=①基本情報と建物情報の入力!$G$20, IF(①基本情報と建物情報の入力!$H54&gt;=1, (CV32*($QB32+$PX32)/2+CY32*($QB32+$PX32)/2)*$PM32/2,"-"),"-")</f>
        <v>-</v>
      </c>
      <c r="QY32" s="218" t="str">
        <f>IF($A32&lt;=①基本情報と建物情報の入力!$G$20, IF(①基本情報と建物情報の入力!$H54&gt;=2, (CW32*($QB32+$PX32)/2+CZ32*($QB32+$PX32)/2)*$PM32/2,"-"),"-")</f>
        <v>-</v>
      </c>
      <c r="QZ32" s="222" t="str">
        <f>IF($A32&lt;=①基本情報と建物情報の入力!$G$20, IF(①基本情報と建物情報の入力!$H54&gt;=3, (CX32*($QB32+$PX32)/2+DA32*($QB32+$PX32)/2)*$PM32/2,"-"),"-")</f>
        <v>-</v>
      </c>
      <c r="RA32" s="221" t="str">
        <f>IF($A32&lt;=①基本情報と建物情報の入力!$G$20, IF(①基本情報と建物情報の入力!$H54&gt;=1, (DB32+DE32)*$QB32*$PN32/2 + (DH32+DK32)*$QB32*$PN32,"-"),"-")</f>
        <v>-</v>
      </c>
      <c r="RB32" s="218" t="str">
        <f>IF($A32&lt;=①基本情報と建物情報の入力!$G$20, IF(①基本情報と建物情報の入力!$H54&gt;=2, (DC32+DF32)*$QB32*$PN32/2 + (DI32+DL32)*$QB32*$PN32,"-"),"-")</f>
        <v>-</v>
      </c>
      <c r="RC32" s="222" t="str">
        <f>IF($A32&lt;=①基本情報と建物情報の入力!$G$20, IF(①基本情報と建物情報の入力!$H54&gt;=3, (DD32+DG32)*$QB32*$PN32/2 + (DJ32+DM32)*$QB32*$PN32,"-"),"-")</f>
        <v>-</v>
      </c>
      <c r="RD32" s="221" t="str">
        <f>IF($A32&lt;=①基本情報と建物情報の入力!$G$20, IF(①基本情報と建物情報の入力!$H54&gt;=1, (DN32*($PX32+$PY32)/2 +DW32*($QA32+$PX32)/2 + DQ32*($PY32+$PZ32)/2 + DT32*($PZ32+$QA32)/2)*$PO32,"-"),"-")</f>
        <v>-</v>
      </c>
      <c r="RE32" s="218" t="str">
        <f>IF($A32&lt;=①基本情報と建物情報の入力!$G$20, IF(①基本情報と建物情報の入力!$H54&gt;=2, (DO32*($PX32+$PY32)/2 +DX32*($QA32+$PX32)/2 + DR32*($PY32+$PZ32)/2 + DU32*($PZ32+$QA32)/2)*$PO32,"-"),"-")</f>
        <v>-</v>
      </c>
      <c r="RF32" s="222" t="str">
        <f>IF($A32&lt;=①基本情報と建物情報の入力!$G$20, IF(①基本情報と建物情報の入力!$H54&gt;=3, (DP32*($PX32+$PY32)/2 +DY32*($QA32+$PX32)/2 + DS32*($PY32+$PZ32)/2 + DV32*($PZ32+$QA32)/2)*$PO32,"-"),"-")</f>
        <v>-</v>
      </c>
      <c r="RG32" s="221" t="str">
        <f>IF($A32&lt;=①基本情報と建物情報の入力!$G$20, IF(①基本情報と建物情報の入力!$H54&gt;=1, ((DZ32+EC32)*$PX32+(EF32+EI32)*$PZ32)*$PP32/2 + (EL32*$PX32+EO32*$PY32+ER32*$PZ32+EU32*$QA32)*$PP32,"-"),"-")</f>
        <v>-</v>
      </c>
      <c r="RH32" s="218" t="str">
        <f>IF($A32&lt;=①基本情報と建物情報の入力!$G$20, IF(①基本情報と建物情報の入力!$H54&gt;=2, ((EA32+ED32)*$PX32+(EG32+EJ32)*$PZ32)*$PP32/2 + (EM32*$PX32+EP32*$PY32+ES32*$PZ32+EV32*$QA32)*$PP32,"-"),"-")</f>
        <v>-</v>
      </c>
      <c r="RI32" s="222" t="str">
        <f>IF($A32&lt;=①基本情報と建物情報の入力!$G$20, IF(①基本情報と建物情報の入力!$H54&gt;=3, ((EB32+EE32)*$PX32+(EH32+EK32)*$PZ32)*$PP32/2 + (EN32*$PX32+EQ32*$PY32+ET32*$PZ32+EW32*$QA32)*$PP32,"-"),"-")</f>
        <v>-</v>
      </c>
      <c r="RJ32" s="221" t="str">
        <f>IF($A32&lt;=①基本情報と建物情報の入力!$G$20, IF(①基本情報と建物情報の入力!$H54&gt;=1, ((EX32+FA32)*$PX32+(FD32+FG32)*$PY32+ (FJ32+FM32)*$PZ32 +(FP32+FS32)*$QA32)*$PQ32/2,"-"),"-")</f>
        <v>-</v>
      </c>
      <c r="RK32" s="218" t="str">
        <f>IF($A32&lt;=①基本情報と建物情報の入力!$G$20, IF(①基本情報と建物情報の入力!$H54&gt;=2, ((EY32+FB32)*$PX32+(FE32+FH32)*$PY32+ (FK32+FN32)*$PZ32 +(FQ32+FT32)*$QA32)*$PQ32/2,"-"),"-")</f>
        <v>-</v>
      </c>
      <c r="RL32" s="222" t="str">
        <f>IF($A32&lt;=①基本情報と建物情報の入力!$G$20, IF(①基本情報と建物情報の入力!$H54&gt;=3, ((EZ32+FC32)*$PX32+(FF32+FI32)*$PY32+ (FL32+FO32)*$PZ32 +(FR32+FU32)*$QA32)*$PQ32/2,"-"),"-")</f>
        <v>-</v>
      </c>
      <c r="RM32" s="221" t="str">
        <f>IF($A32&lt;=①基本情報と建物情報の入力!$G$20, IF(①基本情報と建物情報の入力!$H54&gt;=1, (FV32*$PX32/2+FY32*$PY32/2+GB32*$PZ32/2+GE32*$QA32/2)*$PR32,"-"),"-")</f>
        <v>-</v>
      </c>
      <c r="RN32" s="218" t="str">
        <f>IF($A32&lt;=①基本情報と建物情報の入力!$G$20, IF(①基本情報と建物情報の入力!$H54&gt;=2, (FW32*$PX32/2+FZ32*$PY32/2+GC32*$PZ32/2+GF32*$QA32/2)*$PR32,"-"),"-")</f>
        <v>-</v>
      </c>
      <c r="RO32" s="222" t="str">
        <f>IF($A32&lt;=①基本情報と建物情報の入力!$G$20, IF(①基本情報と建物情報の入力!$H54&gt;=3, (FX32*$PX32/2+GA32*$PY32/2+GD32*$PZ32/2+GG32*$QA32/2)*$PR32,"-"),"-")</f>
        <v>-</v>
      </c>
      <c r="RP32" s="221" t="str">
        <f>IF($A32&lt;=①基本情報と建物情報の入力!$G$20, IF(①基本情報と建物情報の入力!$H54&gt;=1, (GH32*($PX32+$QC32)/2+GK32*($PY32+$QC32)/2+GN32*($PZ32+$QC32)/2+GQ32*($QA32+$QC32)/2)*$PS32,"-"),"-")</f>
        <v>-</v>
      </c>
      <c r="RQ32" s="218" t="str">
        <f>IF($A32&lt;=①基本情報と建物情報の入力!$G$20, IF(①基本情報と建物情報の入力!$H54&gt;=2, (GI32*($PX32+$QC32)/2+GL32*($PY32+$QC32)/2+GO32*($PZ32+$QC32)/2+GR32*($QA32+$QC32)/2)*$PS32,"-"),"-")</f>
        <v>-</v>
      </c>
      <c r="RR32" s="222" t="str">
        <f>IF($A32&lt;=①基本情報と建物情報の入力!$G$20, IF(①基本情報と建物情報の入力!$H54&gt;=3, (GJ32*($PX32+$QC32)/2+GM32*($PY32+$QC32)/2+GP32*($PZ32+$QC32)/2+GS32*($QA32+$QC32)/2)*$PS32,"-"),"-")</f>
        <v>-</v>
      </c>
      <c r="RS32" s="221" t="str">
        <f>IF($A32&lt;=①基本情報と建物情報の入力!$G$20, IF(①基本情報と建物情報の入力!$H54&gt;=1, (GT32+GW32)*($PX32+$QC32)/2*$PT32/2,"-"),"-")</f>
        <v>-</v>
      </c>
      <c r="RT32" s="218" t="str">
        <f>IF($A32&lt;=①基本情報と建物情報の入力!$G$20, IF(①基本情報と建物情報の入力!$H54&gt;=2, (GU32+GX32)*($PX32+$QC32)/2*$PT32/2,"-"),"-")</f>
        <v>-</v>
      </c>
      <c r="RU32" s="222" t="str">
        <f>IF($A32&lt;=①基本情報と建物情報の入力!$G$20, IF(①基本情報と建物情報の入力!$H54&gt;=3, (GV32+GY32)*($PX32+$QC32)/2*$PT32/2,"-"),"-")</f>
        <v>-</v>
      </c>
      <c r="RV32" s="221" t="str">
        <f>IF($A32&lt;=①基本情報と建物情報の入力!$G$20, IF(①基本情報と建物情報の入力!$H54&gt;=1, (HL32+HO32)*$QC32*$PV32/2 + (HR32+HU32)*$QC32*$PV32,"-"),"-")</f>
        <v>-</v>
      </c>
      <c r="RW32" s="218" t="str">
        <f>IF($A32&lt;=①基本情報と建物情報の入力!$G$20, IF(①基本情報と建物情報の入力!$H54&gt;=2, (HM32+HP32)*$QC32*$PV32/2 + (HS32+HV32)*$QC32*$PV32,"-"),"-")</f>
        <v>-</v>
      </c>
      <c r="RX32" s="222" t="str">
        <f>IF($A32&lt;=①基本情報と建物情報の入力!$G$20, IF(①基本情報と建物情報の入力!$H54&gt;=3, (HN32+HQ32)*$QC32*$PV32/2 + (HT32+HW32)*$QC32*$PV32,"-"),"-")</f>
        <v>-</v>
      </c>
      <c r="RY32" s="96" t="str">
        <f>IF($A32&lt;=①基本情報と建物情報の入力!$G$20, IF(①基本情報と建物情報の入力!$H54&gt;=1, SUM(QE32,QH32,QK32,QN32,QQ32)+SUM(QU32,QX32,RA32,RD32,RG32,RJ32,RM32,RP32,RS32,RV32), "-"), "-")</f>
        <v>-</v>
      </c>
      <c r="RZ32" s="96" t="str">
        <f>IF($A32&lt;=①基本情報と建物情報の入力!$G$20, IF(①基本情報と建物情報の入力!$H54&gt;=2, SUM(QF32,QI32,QL32,QO32,QR32)+SUM(QV32,QY32,RB32,RE32,RH32,RK32,RN32,RQ32,RT32,RW32), "-"), "-")</f>
        <v>-</v>
      </c>
      <c r="SA32" s="96" t="str">
        <f>IF($A32&lt;=①基本情報と建物情報の入力!$G$20, IF(①基本情報と建物情報の入力!$H54&gt;=3, SUM(QG32,QJ32,QM32,QP32,QS32)+SUM(QW32,QZ32,RC32,RF32,RI32,RL32,RO32,RR32,RU32,RX32), "-"), "-")</f>
        <v>-</v>
      </c>
      <c r="SB32" s="101" t="str">
        <f>IF($A32&lt;=①基本情報と建物情報の入力!$G$20, IF(①基本情報と建物情報の入力!$H54&gt;=1, ROUNDUP(RY32/HY32*100,1),"-"),"-")</f>
        <v>-</v>
      </c>
      <c r="SC32" s="102" t="str">
        <f>IF($A32&lt;=①基本情報と建物情報の入力!$G$20, IF(①基本情報と建物情報の入力!$H54&gt;=2,ROUNDUP(RZ32/HZ32*100,1),"-"),"-")</f>
        <v>-</v>
      </c>
      <c r="SD32" s="104" t="str">
        <f>IF($A32&lt;=①基本情報と建物情報の入力!$G$20, IF(①基本情報と建物情報の入力!$H54&gt;=3, ROUNDUP(SA32/IA32*100,1),"-"),"-")</f>
        <v>-</v>
      </c>
      <c r="SE32" s="99"/>
      <c r="SF32" s="132" t="str">
        <f>IF($A32&lt;=①基本情報と建物情報の入力!$G$20, IF(①基本情報と建物情報の入力!$H54&gt;=1, 1,"-"), "-")</f>
        <v>-</v>
      </c>
      <c r="SG32" s="133" t="str">
        <f>IF($A32&lt;=①基本情報と建物情報の入力!$G$20, IF(①基本情報と建物情報の入力!$H54&gt;=2, 1,"-"), "-")</f>
        <v>-</v>
      </c>
      <c r="SH32" s="134" t="str">
        <f>IF($A32&lt;=①基本情報と建物情報の入力!$G$20, IF(①基本情報と建物情報の入力!$H54&gt;=3, ①基本情報と建物情報の入力!$H54-2,"-"), "-")</f>
        <v>-</v>
      </c>
      <c r="SI32" s="97" t="str">
        <f>IF($A32&lt;=①基本情報と建物情報の入力!$G$20, IF(①基本情報と建物情報の入力!$H54&gt;=1, HY32*SF32, "-"),"-")</f>
        <v>-</v>
      </c>
      <c r="SJ32" s="96" t="str">
        <f>IF($A32&lt;=①基本情報と建物情報の入力!$G$20, IF(①基本情報と建物情報の入力!$H54&gt;=2, HZ32*SG32, "-"),"-")</f>
        <v>-</v>
      </c>
      <c r="SK32" s="98" t="str">
        <f>IF($A32&lt;=①基本情報と建物情報の入力!$G$20, IF(①基本情報と建物情報の入力!$H54&gt;=3, IA32*SH32, "-"),"-")</f>
        <v>-</v>
      </c>
      <c r="SL32" s="97" t="str">
        <f>IF($A32&lt;=①基本情報と建物情報の入力!$G$20, IF(①基本情報と建物情報の入力!$H54&gt;=1,  LN32*SF32, "-"),"-")</f>
        <v>-</v>
      </c>
      <c r="SM32" s="96" t="str">
        <f>IF($A32&lt;=①基本情報と建物情報の入力!$G$20, IF(①基本情報と建物情報の入力!$H54&gt;=2,  LO32*SG32, "-"),"-")</f>
        <v>-</v>
      </c>
      <c r="SN32" s="98" t="str">
        <f>IF($A32&lt;=①基本情報と建物情報の入力!$G$20, IF(①基本情報と建物情報の入力!$H54&gt;=3,  LP32*SH32, "-"),"-")</f>
        <v>-</v>
      </c>
      <c r="SO32" s="97" t="str">
        <f>IF($A32&lt;=①基本情報と建物情報の入力!$G$20, IF(①基本情報と建物情報の入力!$H54&gt;=1,  RY32*SF32, "-"),"-")</f>
        <v>-</v>
      </c>
      <c r="SP32" s="96" t="str">
        <f>IF($A32&lt;=①基本情報と建物情報の入力!$G$20, IF(①基本情報と建物情報の入力!$H54&gt;=2,  RZ32*SG32, "-"),"-")</f>
        <v>-</v>
      </c>
      <c r="SQ32" s="98" t="str">
        <f>IF($A32&lt;=①基本情報と建物情報の入力!$G$20, IF(①基本情報と建物情報の入力!$H54&gt;=3,  SA32*SH32, "-"),"-")</f>
        <v>-</v>
      </c>
      <c r="SR32" s="105"/>
      <c r="SS32" s="105"/>
      <c r="ST32" s="99"/>
      <c r="SU32" s="132" t="str">
        <f>IF($A32&lt;=①基本情報と建物情報の入力!$G$20,IF(①基本情報と建物情報の入力!$H54&gt;=1,③一次エネルギー消費量の計算結果!E90-③一次エネルギー消費量の計算結果!F90,"-"),"-")</f>
        <v>-</v>
      </c>
      <c r="SV32" s="133" t="str">
        <f>IF($A32&lt;=①基本情報と建物情報の入力!$G$20,IF(①基本情報と建物情報の入力!$H54&gt;=2,③一次エネルギー消費量の計算結果!E91-③一次エネルギー消費量の計算結果!F91,"-"),"-")</f>
        <v>-</v>
      </c>
      <c r="SW32" s="134" t="str">
        <f>IF($A32&lt;=①基本情報と建物情報の入力!$G$20,IF(①基本情報と建物情報の入力!$H54&gt;=3,③一次エネルギー消費量の計算結果!E92-③一次エネルギー消費量の計算結果!F92,"-"),"-")</f>
        <v>-</v>
      </c>
      <c r="SX32" s="132" t="str">
        <f>IF($A32&lt;=①基本情報と建物情報の入力!$G$20,IF(①基本情報と建物情報の入力!$H54&gt;=1,③一次エネルギー消費量の計算結果!G90-③一次エネルギー消費量の計算結果!H90,"-"),"-")</f>
        <v>-</v>
      </c>
      <c r="SY32" s="133" t="str">
        <f>IF($A32&lt;=①基本情報と建物情報の入力!$G$20,IF(①基本情報と建物情報の入力!$H54&gt;=2,③一次エネルギー消費量の計算結果!G91-③一次エネルギー消費量の計算結果!H91,"-"),"-")</f>
        <v>-</v>
      </c>
      <c r="SZ32" s="134" t="str">
        <f>IF($A32&lt;=①基本情報と建物情報の入力!$G$20,IF(①基本情報と建物情報の入力!$H54&gt;=3,③一次エネルギー消費量の計算結果!G92-③一次エネルギー消費量の計算結果!H92,"-"),"-")</f>
        <v>-</v>
      </c>
      <c r="TA32" s="132" t="str">
        <f>IF($A32&lt;=①基本情報と建物情報の入力!$G$20, IF(①基本情報と建物情報の入力!$H54&gt;=1,SU32*SF32,"-"), "-")</f>
        <v>-</v>
      </c>
      <c r="TB32" s="133" t="str">
        <f>IF($A32&lt;=①基本情報と建物情報の入力!$G$20, IF(①基本情報と建物情報の入力!$H54&gt;=2,SV32*SG32,"-"), "-")</f>
        <v>-</v>
      </c>
      <c r="TC32" s="134" t="str">
        <f>IF($A32&lt;=①基本情報と建物情報の入力!$G$20, IF(①基本情報と建物情報の入力!$H54&gt;=3,SW32*SH32,"-"), "-")</f>
        <v>-</v>
      </c>
      <c r="TD32" s="132" t="str">
        <f>IF($A32&lt;=①基本情報と建物情報の入力!$G$20, IF(①基本情報と建物情報の入力!$H54&gt;=1,SX32*SF32,"-"), "-")</f>
        <v>-</v>
      </c>
      <c r="TE32" s="133" t="str">
        <f>IF($A32&lt;=①基本情報と建物情報の入力!$G$20, IF(①基本情報と建物情報の入力!$H54&gt;=2,SY32*SG32,"-"), "-")</f>
        <v>-</v>
      </c>
      <c r="TF32" s="133" t="str">
        <f>IF($A32&lt;=①基本情報と建物情報の入力!$G$20, IF(①基本情報と建物情報の入力!$H54&gt;=3,SZ32*SH32,"-"), "-")</f>
        <v>-</v>
      </c>
      <c r="TG32" s="105"/>
      <c r="TH32" s="105"/>
    </row>
    <row r="33" spans="1:528" s="16" customFormat="1" x14ac:dyDescent="0.45">
      <c r="A33" s="17">
        <f t="shared" si="0"/>
        <v>27</v>
      </c>
      <c r="B33" s="93" t="s">
        <v>65</v>
      </c>
      <c r="C33" s="16" t="str">
        <f>IF(A33&lt;=①基本情報と建物情報の入力!$G$20, ①基本情報と建物情報の入力!$G$19/①基本情報と建物情報の入力!$G$20, "-")</f>
        <v>-</v>
      </c>
      <c r="D33" s="16" t="str">
        <f>IF(A33&lt;=①基本情報と建物情報の入力!$G$20, IF(①基本情報と建物情報の入力!H55&gt;=1, (①基本情報と建物情報の入力!$D55+SQRT(①基本情報と建物情報の入力!$D55^2-16*①基本情報と建物情報の入力!$C55))/4, "-"), "-")</f>
        <v>-</v>
      </c>
      <c r="E33" s="16" t="str">
        <f>IF(A33&lt;=①基本情報と建物情報の入力!$G$20, IF(①基本情報と建物情報の入力!H55&gt;=1, (①基本情報と建物情報の入力!$D55-SQRT(①基本情報と建物情報の入力!$D55^2-16*①基本情報と建物情報の入力!$C55))/4, "-"), "-")</f>
        <v>-</v>
      </c>
      <c r="F33" s="16" t="str">
        <f>IF(A33&lt;=①基本情報と建物情報の入力!$G$20, IF(①基本情報と建物情報の入力!H55&gt;=1, IF(A33=①基本情報と建物情報の入力!$G$20, ①基本情報と建物情報の入力!$C55, ①基本情報と建物情報の入力!G55), "-"), "-")</f>
        <v>-</v>
      </c>
      <c r="G33" s="16" t="str">
        <f>IF(A33&lt;=①基本情報と建物情報の入力!$G$20, IF(①基本情報と建物情報の入力!H55&gt;=1, IF(A33=1, 0, ①基本情報と建物情報の入力!F55), "-"), "-")</f>
        <v>-</v>
      </c>
      <c r="H33" s="16" t="str">
        <f>IF(A33&lt;=①基本情報と建物情報の入力!$G$20, IF(①基本情報と建物情報の入力!H55&gt;=1, IF(A33=1, 0, ①基本情報と建物情報の入力!C55-G33), "-"), "-")</f>
        <v>-</v>
      </c>
      <c r="I33" s="16" t="str">
        <f>IF(A33&lt;=①基本情報と建物情報の入力!$G$20, IF(①基本情報と建物情報の入力!H55&gt;=1, IF(A33=1, ①基本情報と建物情報の入力!C55, 0), "-"), "-")</f>
        <v>-</v>
      </c>
      <c r="J33" s="23" t="str">
        <f>IF(A33&lt;=①基本情報と建物情報の入力!$G$20,IF(①基本情報と建物情報の入力!H55&gt;=1, ①基本情報と建物情報の入力!$E55*(1-(0.24/①基本情報と建物情報の入力!$H55))*0.64,"-"), "-")</f>
        <v>-</v>
      </c>
      <c r="K33" s="16" t="str">
        <f>IF(A33&lt;=①基本情報と建物情報の入力!$G$20,IF(①基本情報と建物情報の入力!H55&gt;=1,①基本情報と建物情報の入力!$E55*0.12/①基本情報と建物情報の入力!$H55,"-"), "-")</f>
        <v>-</v>
      </c>
      <c r="L33" s="16" t="str">
        <f>IF(A33&lt;=①基本情報と建物情報の入力!$G$20,IF(①基本情報と建物情報の入力!H55&gt;=1,①基本情報と建物情報の入力!$E55*(1-(0.24/①基本情報と建物情報の入力!$H55))*0.36,"-"), "-")</f>
        <v>-</v>
      </c>
      <c r="M33" s="24" t="str">
        <f>IF(A33&lt;=①基本情報と建物情報の入力!$G$20,IF(①基本情報と建物情報の入力!H55&gt;=1,①基本情報と建物情報の入力!$E55*0.12/①基本情報と建物情報の入力!$H55,"-"), "-")</f>
        <v>-</v>
      </c>
      <c r="N33" s="23" t="str">
        <f>IF(A33&lt;=①基本情報と建物情報の入力!$G$20, IF(①基本情報と建物情報の入力!H55&gt;=1,①基本情報と建物情報の入力!C55/①基本情報と建物情報の入力!H55, "-"), "-")</f>
        <v>-</v>
      </c>
      <c r="O33" s="16" t="str">
        <f>IF(A33&lt;=①基本情報と建物情報の入力!$G$20, IF(①基本情報と建物情報の入力!H55&gt;=2, ①基本情報と建物情報の入力!C55/①基本情報と建物情報の入力!H55, "-"),"-")</f>
        <v>-</v>
      </c>
      <c r="P33" s="24" t="str">
        <f>IF(A33&lt;=①基本情報と建物情報の入力!$G$20, IF(①基本情報と建物情報の入力!H55&gt;=3, ①基本情報と建物情報の入力!C55/①基本情報と建物情報の入力!H55, "-"),"-")</f>
        <v>-</v>
      </c>
      <c r="Q33" s="23" t="str">
        <f>IF($A33&lt;=①基本情報と建物情報の入力!$G$20, IF(①基本情報と建物情報の入力!$H55&gt;=1, IF(①基本情報と建物情報の入力!$I55="有り", N33*室面積の比率!$B$4, N33*室面積の比率!$B$5),"-"), "-")</f>
        <v>-</v>
      </c>
      <c r="R33" s="16" t="str">
        <f>IF($A33&lt;=①基本情報と建物情報の入力!$G$20, IF(①基本情報と建物情報の入力!$H55&gt;=2, IF(①基本情報と建物情報の入力!$I55="有り", O33*室面積の比率!$B$4, O33*室面積の比率!$B$5),"-"), "-")</f>
        <v>-</v>
      </c>
      <c r="S33" s="24" t="str">
        <f>IF($A33&lt;=①基本情報と建物情報の入力!$G$20, IF(①基本情報と建物情報の入力!$H55&gt;=3, IF(①基本情報と建物情報の入力!$I55="有り", P33*室面積の比率!$B$4, P33*室面積の比率!$B$5),"-"), "-")</f>
        <v>-</v>
      </c>
      <c r="T33" s="23" t="str">
        <f>IF($A33&lt;=①基本情報と建物情報の入力!$G$20, IF(①基本情報と建物情報の入力!$H55&gt;=1, IF(①基本情報と建物情報の入力!$I55="有り", N33*室面積の比率!$C$4, 0),"-"), "-")</f>
        <v>-</v>
      </c>
      <c r="U33" s="16" t="str">
        <f>IF($A33&lt;=①基本情報と建物情報の入力!$G$20, IF(①基本情報と建物情報の入力!$H55&gt;=2, IF(①基本情報と建物情報の入力!$I55="有り", O33*室面積の比率!$C$4, 0),"-"), "-")</f>
        <v>-</v>
      </c>
      <c r="V33" s="24" t="str">
        <f>IF($A33&lt;=①基本情報と建物情報の入力!$G$20, IF(①基本情報と建物情報の入力!$H55&gt;=3, IF(①基本情報と建物情報の入力!$I55="有り", P33*室面積の比率!$C$4, 0),"-"), "-")</f>
        <v>-</v>
      </c>
      <c r="W33" s="23" t="str">
        <f>IF(A33&lt;=①基本情報と建物情報の入力!$G$20, IF(①基本情報と建物情報の入力!H55&gt;=1, F33/①基本情報と建物情報の入力!H55, "-"),"-")</f>
        <v>-</v>
      </c>
      <c r="X33" s="16" t="str">
        <f>IF(A33&lt;=①基本情報と建物情報の入力!$G$20, IF(①基本情報と建物情報の入力!H55&gt;=2, F33/①基本情報と建物情報の入力!H55, "-"),"-")</f>
        <v>-</v>
      </c>
      <c r="Y33" s="24" t="str">
        <f>IF(A33&lt;=①基本情報と建物情報の入力!$G$20, IF(①基本情報と建物情報の入力!H55&gt;=3, F33/①基本情報と建物情報の入力!H55, "-"),"-")</f>
        <v>-</v>
      </c>
      <c r="Z33" s="23" t="str">
        <f>IF(A33&lt;=①基本情報と建物情報の入力!$G$20, IF(①基本情報と建物情報の入力!H55&gt;=1, G33/①基本情報と建物情報の入力!H55, "-"),"-")</f>
        <v>-</v>
      </c>
      <c r="AA33" s="16" t="str">
        <f>IF(A33&lt;=①基本情報と建物情報の入力!$G$20, IF(①基本情報と建物情報の入力!H55&gt;=2, G33/①基本情報と建物情報の入力!H55, "-"),"-")</f>
        <v>-</v>
      </c>
      <c r="AB33" s="24" t="str">
        <f>IF(A33&lt;=①基本情報と建物情報の入力!$G$20, IF(①基本情報と建物情報の入力!H55&gt;=3, G33/①基本情報と建物情報の入力!H55, "-"),"-")</f>
        <v>-</v>
      </c>
      <c r="AC33" s="69"/>
      <c r="AD33" s="23" t="str">
        <f>IF(A33&lt;=①基本情報と建物情報の入力!$G$20, IF(①基本情報と建物情報の入力!H55&gt;=1,J33/①基本情報と建物情報の入力!H55,"-"), "-")</f>
        <v>-</v>
      </c>
      <c r="AE33" s="16" t="str">
        <f>IF(A33&lt;=①基本情報と建物情報の入力!$G$20, IF(①基本情報と建物情報の入力!H55&gt;=2,J33/①基本情報と建物情報の入力!H55,"-"), "-")</f>
        <v>-</v>
      </c>
      <c r="AF33" s="24" t="str">
        <f>IF(A33&lt;=①基本情報と建物情報の入力!$G$20, IF(①基本情報と建物情報の入力!H55&gt;=3,J33/①基本情報と建物情報の入力!H55,"-"), "-")</f>
        <v>-</v>
      </c>
      <c r="AG33" s="23" t="str">
        <f>IF(A33&lt;=①基本情報と建物情報の入力!$G$20,IF(①基本情報と建物情報の入力!H55&gt;=1,K33,"-"), "-")</f>
        <v>-</v>
      </c>
      <c r="AH33" s="16" t="str">
        <f>IF(A33&lt;=①基本情報と建物情報の入力!$G$20,IF(①基本情報と建物情報の入力!H55&gt;=2,0,"-"), "-")</f>
        <v>-</v>
      </c>
      <c r="AI33" s="24" t="str">
        <f>IF(A33&lt;=①基本情報と建物情報の入力!$G$20,IF(①基本情報と建物情報の入力!H55&gt;=3,0,"-"), "-")</f>
        <v>-</v>
      </c>
      <c r="AJ33" s="16" t="str">
        <f>IF(A33&lt;=①基本情報と建物情報の入力!$G$20, IF(①基本情報と建物情報の入力!H55&gt;=1,L33/①基本情報と建物情報の入力!H55,"-"), "-")</f>
        <v>-</v>
      </c>
      <c r="AK33" s="16" t="str">
        <f>IF(A33&lt;=①基本情報と建物情報の入力!$G$20, IF(①基本情報と建物情報の入力!H55&gt;=2,L33/①基本情報と建物情報の入力!H55,"-"), "-")</f>
        <v>-</v>
      </c>
      <c r="AL33" s="16" t="str">
        <f>IF(A33&lt;=①基本情報と建物情報の入力!$G$20, IF(①基本情報と建物情報の入力!H55&gt;=3,L33/①基本情報と建物情報の入力!H55,"-"), "-")</f>
        <v>-</v>
      </c>
      <c r="AM33" s="23" t="str">
        <f>IF(A33&lt;=①基本情報と建物情報の入力!$G$20,IF(①基本情報と建物情報の入力!H55&gt;=1,IF(①基本情報と建物情報の入力!H55=1, M33,0), "-"),"-")</f>
        <v>-</v>
      </c>
      <c r="AN33" s="16" t="str">
        <f>IF(A33&lt;=①基本情報と建物情報の入力!$G$20, IF(①基本情報と建物情報の入力!H55&gt;=2, M33, "-"), "-")</f>
        <v>-</v>
      </c>
      <c r="AO33" s="24" t="str">
        <f>IF(A33&lt;=①基本情報と建物情報の入力!$G$20,IF(①基本情報と建物情報の入力!H55&gt;=3, 0, "-"),"-")</f>
        <v>-</v>
      </c>
      <c r="AP33" s="23" t="str">
        <f>IF(A33&lt;=①基本情報と建物情報の入力!$G$20,IF(①基本情報と建物情報の入力!H55&gt;=1,0,"-"), "-")</f>
        <v>-</v>
      </c>
      <c r="AQ33" s="16" t="str">
        <f>IF(A33&lt;=①基本情報と建物情報の入力!$G$20,IF(①基本情報と建物情報の入力!H55&gt;=2,0,"-"), "-")</f>
        <v>-</v>
      </c>
      <c r="AR33" s="24" t="str">
        <f>IF(A33&lt;=①基本情報と建物情報の入力!$G$20,IF(①基本情報と建物情報の入力!H55&gt;=3,0,"-"), "-")</f>
        <v>-</v>
      </c>
      <c r="AS33" s="23" t="str">
        <f>IF(A33&lt;=①基本情報と建物情報の入力!$G$20,IF(①基本情報と建物情報の入力!H55&gt;=1,0,"-"), "-")</f>
        <v>-</v>
      </c>
      <c r="AT33" s="16" t="str">
        <f>IF(A33&lt;=①基本情報と建物情報の入力!$G$20,IF(①基本情報と建物情報の入力!H55&gt;=2,0,"-"), "-")</f>
        <v>-</v>
      </c>
      <c r="AU33" s="24" t="str">
        <f>IF(A33&lt;=①基本情報と建物情報の入力!$G$20,IF(①基本情報と建物情報の入力!H55&gt;=3,0,"-"), "-")</f>
        <v>-</v>
      </c>
      <c r="AV33" s="23" t="str">
        <f>IF(A33&lt;=①基本情報と建物情報の入力!$G$20,IF(①基本情報と建物情報の入力!H55&gt;=1,1.6,"-"), "-")</f>
        <v>-</v>
      </c>
      <c r="AW33" s="16" t="str">
        <f>IF(A33&lt;=①基本情報と建物情報の入力!$G$20,IF(①基本情報と建物情報の入力!H55&gt;=2,1.6,"-"), "-")</f>
        <v>-</v>
      </c>
      <c r="AX33" s="24" t="str">
        <f>IF(A33&lt;=①基本情報と建物情報の入力!$G$20,IF(①基本情報と建物情報の入力!H55&gt;=3,1.6,"-"), "-")</f>
        <v>-</v>
      </c>
      <c r="AY33" s="16" t="str">
        <f>IF(A33&lt;=①基本情報と建物情報の入力!$G$20,IF(①基本情報と建物情報の入力!H55&gt;=1,0,"-"), "-")</f>
        <v>-</v>
      </c>
      <c r="AZ33" s="16" t="str">
        <f>IF(A33&lt;=①基本情報と建物情報の入力!$G$20,IF(①基本情報と建物情報の入力!H55&gt;=2,0,"-"), "-")</f>
        <v>-</v>
      </c>
      <c r="BA33" s="16" t="str">
        <f>IF(A33&lt;=①基本情報と建物情報の入力!$G$20,IF(①基本情報と建物情報の入力!H55&gt;=3,0,"-"), "-")</f>
        <v>-</v>
      </c>
      <c r="BB33" s="23" t="str">
        <f>IF(A33&lt;=①基本情報と建物情報の入力!$G$20, IF(①基本情報と建物情報の入力!H55&gt;=1,(D33*C33-J33)/①基本情報と建物情報の入力!H55, "-"), "-")</f>
        <v>-</v>
      </c>
      <c r="BC33" s="16" t="str">
        <f>IF(A33&lt;=①基本情報と建物情報の入力!$G$20, IF(①基本情報と建物情報の入力!H55&gt;=2,(D33*C33-J33)/①基本情報と建物情報の入力!H55, "-"), "-")</f>
        <v>-</v>
      </c>
      <c r="BD33" s="24" t="str">
        <f>IF(A33&lt;=①基本情報と建物情報の入力!$G$20, IF(①基本情報と建物情報の入力!H55&gt;=3,(D33*C33-J33)/①基本情報と建物情報の入力!H55, "-"), "-")</f>
        <v>-</v>
      </c>
      <c r="BE33" s="16" t="str">
        <f>IF(A33&lt;=①基本情報と建物情報の入力!$G$20, IF(①基本情報と建物情報の入力!H55&gt;=1,E33*C33-K33, "-"), "-")</f>
        <v>-</v>
      </c>
      <c r="BF33" s="16" t="str">
        <f>IF(A33&lt;=①基本情報と建物情報の入力!$G$20, IF(①基本情報と建物情報の入力!H55&gt;=2,0, "-"), "-")</f>
        <v>-</v>
      </c>
      <c r="BG33" s="16" t="str">
        <f>IF(A33&lt;=①基本情報と建物情報の入力!$G$20, IF(①基本情報と建物情報の入力!H55&gt;=3,0, "-"), "-")</f>
        <v>-</v>
      </c>
      <c r="BH33" s="23" t="str">
        <f>IF(A33&lt;=①基本情報と建物情報の入力!$G$20, IF(①基本情報と建物情報の入力!H55&gt;=1,(D33*C33-L33)/①基本情報と建物情報の入力!H55-AV33, "-"), "-")</f>
        <v>-</v>
      </c>
      <c r="BI33" s="16" t="str">
        <f>IF(A33&lt;=①基本情報と建物情報の入力!$G$20, IF(①基本情報と建物情報の入力!H55&gt;=2,(D33*C33-L33)/①基本情報と建物情報の入力!H55-AV33, "-"), "-")</f>
        <v>-</v>
      </c>
      <c r="BJ33" s="24" t="str">
        <f>IF(A33&lt;=①基本情報と建物情報の入力!$G$20, IF(①基本情報と建物情報の入力!H55&gt;=3,(D33*C33-L33)/①基本情報と建物情報の入力!H55-AV33, "-"), "-")</f>
        <v>-</v>
      </c>
      <c r="BK33" s="23" t="str">
        <f>IF(A33&lt;=①基本情報と建物情報の入力!$G$20, IF(①基本情報と建物情報の入力!H55&gt;=1,IF(①基本情報と建物情報の入力!H55=1, E33*C33-K33, 0), "-"), "-")</f>
        <v>-</v>
      </c>
      <c r="BL33" s="16" t="str">
        <f>IF(A33&lt;=①基本情報と建物情報の入力!$G$20, IF(①基本情報と建物情報の入力!H55&gt;=2,E33*C33-M33, "-"), "-")</f>
        <v>-</v>
      </c>
      <c r="BM33" s="24" t="str">
        <f>IF(A33&lt;=①基本情報と建物情報の入力!$G$20, IF(①基本情報と建物情報の入力!H55&gt;=3,0, "-"), "-")</f>
        <v>-</v>
      </c>
      <c r="BN33" s="16" t="str">
        <f>IF(A33&lt;=①基本情報と建物情報の入力!$G$20, IF(①基本情報と建物情報の入力!H55&gt;=1, 0, "-"), "-")</f>
        <v>-</v>
      </c>
      <c r="BO33" s="16" t="str">
        <f>IF(A33&lt;=①基本情報と建物情報の入力!$G$20, IF(①基本情報と建物情報の入力!H55&gt;=2, 0, "-"), "-")</f>
        <v>-</v>
      </c>
      <c r="BP33" s="24" t="str">
        <f>IF(A33&lt;=①基本情報と建物情報の入力!$G$20, IF(①基本情報と建物情報の入力!H55&gt;=3, 0, "-"), "-")</f>
        <v>-</v>
      </c>
      <c r="BQ33" s="16" t="str">
        <f>IF(A33&lt;=①基本情報と建物情報の入力!$G$20, IF(①基本情報と建物情報の入力!H55&gt;=1, 0, "-"), "-")</f>
        <v>-</v>
      </c>
      <c r="BR33" s="16" t="str">
        <f>IF(A33&lt;=①基本情報と建物情報の入力!$G$20, IF(①基本情報と建物情報の入力!H55&gt;=2, E33*C33, "-"), "-")</f>
        <v>-</v>
      </c>
      <c r="BS33" s="24" t="str">
        <f>IF(A33&lt;=①基本情報と建物情報の入力!$G$20, IF(①基本情報と建物情報の入力!H55&gt;=3, E33*C33, "-"), "-")</f>
        <v>-</v>
      </c>
      <c r="BT33" s="16" t="str">
        <f>IF(A33&lt;=①基本情報と建物情報の入力!$G$20, IF(①基本情報と建物情報の入力!H55&gt;=1, 0, "-"), "-")</f>
        <v>-</v>
      </c>
      <c r="BU33" s="16" t="str">
        <f>IF(A33&lt;=①基本情報と建物情報の入力!$G$20, IF(①基本情報と建物情報の入力!H55&gt;=2, 0, "-"), "-")</f>
        <v>-</v>
      </c>
      <c r="BV33" s="24" t="str">
        <f>IF(A33&lt;=①基本情報と建物情報の入力!$G$20, IF(①基本情報と建物情報の入力!H55&gt;=3, 0, "-"), "-")</f>
        <v>-</v>
      </c>
      <c r="BW33" s="23" t="str">
        <f>IF(A33&lt;=①基本情報と建物情報の入力!$G$20, IF(①基本情報と建物情報の入力!H55&gt;=1, IF(①基本情報と建物情報の入力!H55=1, 0, E33*C33), "-"), "-")</f>
        <v>-</v>
      </c>
      <c r="BX33" s="16" t="str">
        <f>IF(A33&lt;=①基本情報と建物情報の入力!$G$20, IF(①基本情報と建物情報の入力!H55&gt;=2, 0, "-"), "-")</f>
        <v>-</v>
      </c>
      <c r="BY33" s="24" t="str">
        <f>IF(A33&lt;=①基本情報と建物情報の入力!$G$20, IF(①基本情報と建物情報の入力!H55&gt;=3, E33*C33, "-"), "-")</f>
        <v>-</v>
      </c>
      <c r="BZ33" s="16" t="str">
        <f>IF(A33&lt;=①基本情報と建物情報の入力!$G$20, IF(①基本情報と建物情報の入力!H55&gt;=1,  H33/①基本情報と建物情報の入力!H55, "-"), "-")</f>
        <v>-</v>
      </c>
      <c r="CA33" s="16" t="str">
        <f>IF(A33&lt;=①基本情報と建物情報の入力!$G$20, IF(①基本情報と建物情報の入力!H55&gt;=2,  H33/①基本情報と建物情報の入力!H55, "-"), "-")</f>
        <v>-</v>
      </c>
      <c r="CB33" s="16" t="str">
        <f>IF(A33&lt;=①基本情報と建物情報の入力!$G$20, IF(①基本情報と建物情報の入力!H55&gt;=3,  H33/①基本情報と建物情報の入力!H55, "-"), "-")</f>
        <v>-</v>
      </c>
      <c r="CC33" s="23" t="str">
        <f>IF(A33&lt;=①基本情報と建物情報の入力!$G$20, IF(①基本情報と建物情報の入力!H55&gt;=1, I33/①基本情報と建物情報の入力!H55, "-"), "-")</f>
        <v>-</v>
      </c>
      <c r="CD33" s="16" t="str">
        <f>IF(A33&lt;=①基本情報と建物情報の入力!$G$20, IF(①基本情報と建物情報の入力!H55&gt;=2, I33/①基本情報と建物情報の入力!H55, "-"), "-")</f>
        <v>-</v>
      </c>
      <c r="CE33" s="24" t="str">
        <f>IF(A33&lt;=①基本情報と建物情報の入力!$G$20, IF(①基本情報と建物情報の入力!H55&gt;=3, I33/①基本情報と建物情報の入力!H55, "-"), "-")</f>
        <v>-</v>
      </c>
      <c r="CF33" s="16" t="str">
        <f>IF(A33&lt;=①基本情報と建物情報の入力!$G$20, IF(①基本情報と建物情報の入力!H55&gt;=1, IF(A33=①基本情報と建物情報の入力!$G$20, 0,(①基本情報と建物情報の入力!C55-F33)/①基本情報と建物情報の入力!H55), "-"), "-")</f>
        <v>-</v>
      </c>
      <c r="CG33" s="16" t="str">
        <f>IF(A33&lt;=①基本情報と建物情報の入力!$G$20, IF(①基本情報と建物情報の入力!H55&gt;=2, IF(A33=①基本情報と建物情報の入力!$G$20, 0,(①基本情報と建物情報の入力!C55-F33)/①基本情報と建物情報の入力!H55), "-"), "-")</f>
        <v>-</v>
      </c>
      <c r="CH33" s="16" t="str">
        <f>IF(A33&lt;=①基本情報と建物情報の入力!$G$20, IF(①基本情報と建物情報の入力!H55&gt;=3, IF(A33=①基本情報と建物情報の入力!$G$20, 0,(①基本情報と建物情報の入力!C55-F33)/①基本情報と建物情報の入力!H55), "-"), "-")</f>
        <v>-</v>
      </c>
      <c r="CI33" s="69"/>
      <c r="CJ33" s="23" t="str">
        <f>IF(A33&lt;=①基本情報と建物情報の入力!$G$20, IF(①基本情報と建物情報の入力!H55&gt;=1, IF(F33=0, 0, D33/①基本情報と建物情報の入力!H55), "-"), "-")</f>
        <v>-</v>
      </c>
      <c r="CK33" s="16" t="str">
        <f>IF(A33&lt;=①基本情報と建物情報の入力!$G$20, IF(①基本情報と建物情報の入力!H55&gt;=2, IF(F33=0, 0, D33/①基本情報と建物情報の入力!H55), "-"), "-")</f>
        <v>-</v>
      </c>
      <c r="CL33" s="24" t="str">
        <f>IF(A33&lt;=①基本情報と建物情報の入力!$G$20, IF(①基本情報と建物情報の入力!H55&gt;=3, IF(F33=0, 0, D33/①基本情報と建物情報の入力!H55), "-"), "-")</f>
        <v>-</v>
      </c>
      <c r="CM33" s="23" t="str">
        <f>IF(A33&lt;=①基本情報と建物情報の入力!$G$20, IF(①基本情報と建物情報の入力!H55&gt;=1, F33/D33, "-"), "-")</f>
        <v>-</v>
      </c>
      <c r="CN33" s="16" t="str">
        <f>IF(A33&lt;=①基本情報と建物情報の入力!$G$20, IF(①基本情報と建物情報の入力!H55&gt;=2, 0, "-"), "-")</f>
        <v>-</v>
      </c>
      <c r="CO33" s="24" t="str">
        <f>IF(A33&lt;=①基本情報と建物情報の入力!$G$20, IF(①基本情報と建物情報の入力!H55&gt;=3, 0, "-"), "-")</f>
        <v>-</v>
      </c>
      <c r="CP33" s="23" t="str">
        <f>IF(A33&lt;=①基本情報と建物情報の入力!$G$20, IF(①基本情報と建物情報の入力!H55&gt;=1, IF(A33=①基本情報と建物情報の入力!$G$20, D33/①基本情報と建物情報の入力!H55, 0), "-"), "-")</f>
        <v>-</v>
      </c>
      <c r="CQ33" s="16" t="str">
        <f>IF(A33&lt;=①基本情報と建物情報の入力!$G$20, IF(①基本情報と建物情報の入力!H55&gt;=2, IF(A33=①基本情報と建物情報の入力!$G$20, D33/①基本情報と建物情報の入力!H55, 0), "-"), "-")</f>
        <v>-</v>
      </c>
      <c r="CR33" s="24" t="str">
        <f>IF(A33&lt;=①基本情報と建物情報の入力!$G$20, IF(①基本情報と建物情報の入力!H55&gt;=3, IF(A33=①基本情報と建物情報の入力!$G$20, D33/①基本情報と建物情報の入力!H55, 0), "-"), "-")</f>
        <v>-</v>
      </c>
      <c r="CS33" s="23" t="str">
        <f>IF(A33&lt;=①基本情報と建物情報の入力!$G$20, IF(①基本情報と建物情報の入力!H55&gt;=1, IF(①基本情報と建物情報の入力!H55=1, F33/D33, 0), "-"), "-")</f>
        <v>-</v>
      </c>
      <c r="CT33" s="16" t="str">
        <f>IF(A33&lt;=①基本情報と建物情報の入力!$G$20, IF(①基本情報と建物情報の入力!H55&gt;=2, F33/D33, "-"), "-")</f>
        <v>-</v>
      </c>
      <c r="CU33" s="24" t="str">
        <f>IF(A33&lt;=①基本情報と建物情報の入力!$G$20, IF(①基本情報と建物情報の入力!H55&gt;=3, 0, "-"), "-")</f>
        <v>-</v>
      </c>
      <c r="CV33" s="16" t="str">
        <f>IF(A33&lt;=①基本情報と建物情報の入力!$G$20, IF(①基本情報と建物情報の入力!H55&gt;=1, IF(OR(F33=0,A33=①基本情報と建物情報の入力!$G$20), 0, D33/①基本情報と建物情報の入力!H55), "-"), "-")</f>
        <v>-</v>
      </c>
      <c r="CW33" s="16" t="str">
        <f>IF(A33&lt;=①基本情報と建物情報の入力!$G$20, IF(①基本情報と建物情報の入力!H55&gt;=2, IF(OR(F33=0,A33=①基本情報と建物情報の入力!$G$20), 0, D33/①基本情報と建物情報の入力!H55), "-"), "-")</f>
        <v>-</v>
      </c>
      <c r="CX33" s="16" t="str">
        <f>IF(A33&lt;=①基本情報と建物情報の入力!$G$20, IF(①基本情報と建物情報の入力!H55&gt;=3, IF(OR(F33=0,A33=①基本情報と建物情報の入力!$G$20), 0, D33/①基本情報と建物情報の入力!H55), "-"), "-")</f>
        <v>-</v>
      </c>
      <c r="CY33" s="23" t="str">
        <f>IF(A33&lt;=①基本情報と建物情報の入力!$G$20, IF(①基本情報と建物情報の入力!H55&gt;=1, IF(OR(F32=0,A33=1), 0, D33/①基本情報と建物情報の入力!H55), "-"), "-")</f>
        <v>-</v>
      </c>
      <c r="CZ33" s="16" t="str">
        <f>IF(A33&lt;=①基本情報と建物情報の入力!$G$20, IF(①基本情報と建物情報の入力!H55&gt;=2, IF(OR(F32=0,A33=1), 0, D33/①基本情報と建物情報の入力!H55), "-"), "-")</f>
        <v>-</v>
      </c>
      <c r="DA33" s="24" t="str">
        <f>IF(A33&lt;=①基本情報と建物情報の入力!$G$20, IF(①基本情報と建物情報の入力!H55&gt;=3, IF(OR(F32=0,A33=1), 0, D33/①基本情報と建物情報の入力!H55), "-"), "-")</f>
        <v>-</v>
      </c>
      <c r="DB33" s="23" t="str">
        <f>IF(A33&lt;=①基本情報と建物情報の入力!$G$20, IF(①基本情報と建物情報の入力!H55&gt;=1, 0, "-"), "-")</f>
        <v>-</v>
      </c>
      <c r="DC33" s="16" t="str">
        <f>IF(A33&lt;=①基本情報と建物情報の入力!$G$20, IF(①基本情報と建物情報の入力!H55&gt;=2, IF(①基本情報と建物情報の入力!H55=1, 0, F33/D33), "-"), "-")</f>
        <v>-</v>
      </c>
      <c r="DD33" s="24" t="str">
        <f>IF(A33&lt;=①基本情報と建物情報の入力!$G$20, IF(①基本情報と建物情報の入力!H55&gt;=3, IF(①基本情報と建物情報の入力!H55=1, 0, F33/D33), "-"), "-")</f>
        <v>-</v>
      </c>
      <c r="DE33" s="16" t="str">
        <f>IF(A33&lt;=①基本情報と建物情報の入力!$G$20, IF(①基本情報と建物情報の入力!H55&gt;=1, IF(①基本情報と建物情報の入力!H55=1, 0, F33/D33), "-"), "-")</f>
        <v>-</v>
      </c>
      <c r="DF33" s="16" t="str">
        <f>IF(A33&lt;=①基本情報と建物情報の入力!$G$20, IF(①基本情報と建物情報の入力!H55&gt;=2, 0, "-"), "-")</f>
        <v>-</v>
      </c>
      <c r="DG33" s="16" t="str">
        <f>IF(A33&lt;=①基本情報と建物情報の入力!$G$20, IF(①基本情報と建物情報の入力!H55&gt;=3, IF(①基本情報と建物情報の入力!H55=1, 0, F33/D33), "-"), "-")</f>
        <v>-</v>
      </c>
      <c r="DH33" s="23" t="str">
        <f>IF(A33&lt;=①基本情報と建物情報の入力!$G$20, IF(①基本情報と建物情報の入力!H55&gt;=1, (F33/D33)*(D33/①基本情報と建物情報の入力!H55/20), "-"), "-")</f>
        <v>-</v>
      </c>
      <c r="DI33" s="16" t="str">
        <f>IF(A33&lt;=①基本情報と建物情報の入力!$G$20, IF(①基本情報と建物情報の入力!H55&gt;=2, (F33/D33)*(D33/①基本情報と建物情報の入力!H55/20), "-"), "-")</f>
        <v>-</v>
      </c>
      <c r="DJ33" s="24" t="str">
        <f>IF(A33&lt;=①基本情報と建物情報の入力!$G$20, IF(①基本情報と建物情報の入力!H55&gt;=3, (F33/D33)*(D33/①基本情報と建物情報の入力!H55/20), "-"), "-")</f>
        <v>-</v>
      </c>
      <c r="DK33" s="23" t="str">
        <f>IF(A33&lt;=①基本情報と建物情報の入力!$G$20, IF(①基本情報と建物情報の入力!H55&gt;=1, (D33/①基本情報と建物情報の入力!H55)*(F33/D33/20), "-"), "-")</f>
        <v>-</v>
      </c>
      <c r="DL33" s="16" t="str">
        <f>IF(A33&lt;=①基本情報と建物情報の入力!$G$20, IF(①基本情報と建物情報の入力!H55&gt;=2, (D33/①基本情報と建物情報の入力!H55)*(F33/D33/20), "-"), "-")</f>
        <v>-</v>
      </c>
      <c r="DM33" s="24" t="str">
        <f>IF(A33&lt;=①基本情報と建物情報の入力!$G$20, IF(①基本情報と建物情報の入力!H55&gt;=3, (D33/①基本情報と建物情報の入力!H55)*(F33/D33/20), "-"), "-")</f>
        <v>-</v>
      </c>
      <c r="DN33" s="23" t="str">
        <f>IF(A33&lt;=①基本情報と建物情報の入力!$G$20, IF(①基本情報と建物情報の入力!H55&gt;=1,  C33, "-"), "-")</f>
        <v>-</v>
      </c>
      <c r="DO33" s="16" t="str">
        <f>IF(A33&lt;=①基本情報と建物情報の入力!$G$20, IF(①基本情報と建物情報の入力!H55&gt;=2, 0, "-"), "-")</f>
        <v>-</v>
      </c>
      <c r="DP33" s="24" t="str">
        <f>IF(A33&lt;=①基本情報と建物情報の入力!$G$20, IF(①基本情報と建物情報の入力!H55&gt;=3, 0, "-"), "-")</f>
        <v>-</v>
      </c>
      <c r="DQ33" s="23" t="str">
        <f>IF(A33&lt;=①基本情報と建物情報の入力!$G$20, IF(①基本情報と建物情報の入力!H55&gt;=1,  C33, "-"), "-")</f>
        <v>-</v>
      </c>
      <c r="DR33" s="16" t="str">
        <f>IF(A33&lt;=①基本情報と建物情報の入力!$G$20, IF(①基本情報と建物情報の入力!H55&gt;=2, 0, "-"), "-")</f>
        <v>-</v>
      </c>
      <c r="DS33" s="24" t="str">
        <f>IF(A33&lt;=①基本情報と建物情報の入力!$G$20, IF(①基本情報と建物情報の入力!H55&gt;=3, 0, "-"), "-")</f>
        <v>-</v>
      </c>
      <c r="DT33" s="23" t="str">
        <f>IF(A33&lt;=①基本情報と建物情報の入力!$G$20, IF(①基本情報と建物情報の入力!H55&gt;=1, IF(①基本情報と建物情報の入力!H55=1, C33, 0), "-"), "-")</f>
        <v>-</v>
      </c>
      <c r="DU33" s="16" t="str">
        <f>IF(A33&lt;=①基本情報と建物情報の入力!$G$20, IF(①基本情報と建物情報の入力!H55&gt;=2, C33, "-"), "-")</f>
        <v>-</v>
      </c>
      <c r="DV33" s="24" t="str">
        <f>IF(A33&lt;=①基本情報と建物情報の入力!$G$20, IF(①基本情報と建物情報の入力!H55&gt;=3, 0, "-"), "-")</f>
        <v>-</v>
      </c>
      <c r="DW33" s="23" t="str">
        <f>IF(A33&lt;=①基本情報と建物情報の入力!$G$20, IF(①基本情報と建物情報の入力!H55&gt;=1, IF(①基本情報と建物情報の入力!H55=1, C33, 0), "-"), "-")</f>
        <v>-</v>
      </c>
      <c r="DX33" s="16" t="str">
        <f>IF(A33&lt;=①基本情報と建物情報の入力!$G$20, IF(①基本情報と建物情報の入力!H55&gt;=2, C33, "-"), "-")</f>
        <v>-</v>
      </c>
      <c r="DY33" s="24" t="str">
        <f>IF(A33&lt;=①基本情報と建物情報の入力!$G$20, IF(①基本情報と建物情報の入力!H55&gt;=3, 0, "-"), "-")</f>
        <v>-</v>
      </c>
      <c r="DZ33" s="23" t="str">
        <f>IF(A33&lt;=①基本情報と建物情報の入力!$G$20, IF(①基本情報と建物情報の入力!H55&gt;=1, 0, "-"), "-")</f>
        <v>-</v>
      </c>
      <c r="EA33" s="16" t="str">
        <f>IF(A33&lt;=①基本情報と建物情報の入力!$G$20, IF(①基本情報と建物情報の入力!H55&gt;=2, IF(①基本情報と建物情報の入力!H55=1, 0, C33), "-"), "-")</f>
        <v>-</v>
      </c>
      <c r="EB33" s="24" t="str">
        <f>IF(A33&lt;=①基本情報と建物情報の入力!$G$20, IF(①基本情報と建物情報の入力!H55&gt;=3, IF(①基本情報と建物情報の入力!H55=1, 0, C33), "-"), "-")</f>
        <v>-</v>
      </c>
      <c r="EC33" s="23" t="str">
        <f>IF(A33&lt;=①基本情報と建物情報の入力!$G$20, IF(①基本情報と建物情報の入力!H55&gt;=1, IF(①基本情報と建物情報の入力!H55=1, 0, C33), "-"), "-")</f>
        <v>-</v>
      </c>
      <c r="ED33" s="16" t="str">
        <f>IF(A33&lt;=①基本情報と建物情報の入力!$G$20, IF(①基本情報と建物情報の入力!H55&gt;=2, 0, "-"), "-")</f>
        <v>-</v>
      </c>
      <c r="EE33" s="24" t="str">
        <f>IF(A33&lt;=①基本情報と建物情報の入力!$G$20, IF(①基本情報と建物情報の入力!H55&gt;=3, IF(①基本情報と建物情報の入力!H55=1, 0, C33), "-"), "-")</f>
        <v>-</v>
      </c>
      <c r="EF33" s="23" t="str">
        <f>IF(A33&lt;=①基本情報と建物情報の入力!$G$20, IF(①基本情報と建物情報の入力!H55&gt;=1, 0, "-"), "-")</f>
        <v>-</v>
      </c>
      <c r="EG33" s="16" t="str">
        <f>IF(A33&lt;=①基本情報と建物情報の入力!$G$20, IF(①基本情報と建物情報の入力!H55&gt;=2, IF(①基本情報と建物情報の入力!H55=1, 0, C33), "-"), "-")</f>
        <v>-</v>
      </c>
      <c r="EH33" s="24" t="str">
        <f>IF(A33&lt;=①基本情報と建物情報の入力!$G$20, IF(①基本情報と建物情報の入力!H55&gt;=3, IF(①基本情報と建物情報の入力!H55=1, 0, C33), "-"), "-")</f>
        <v>-</v>
      </c>
      <c r="EI33" s="16" t="str">
        <f>IF(A33&lt;=①基本情報と建物情報の入力!$G$20, IF(①基本情報と建物情報の入力!H55&gt;=1, IF(①基本情報と建物情報の入力!H55=1, 0, C33), "-"), "-")</f>
        <v>-</v>
      </c>
      <c r="EJ33" s="16" t="str">
        <f>IF(A33&lt;=①基本情報と建物情報の入力!$G$20, IF(①基本情報と建物情報の入力!H55&gt;=2, 0, "-"), "-")</f>
        <v>-</v>
      </c>
      <c r="EK33" s="16" t="str">
        <f>IF(A33&lt;=①基本情報と建物情報の入力!$G$20, IF(①基本情報と建物情報の入力!H55&gt;=3, IF(①基本情報と建物情報の入力!H55=1, 0, C33), "-"), "-")</f>
        <v>-</v>
      </c>
      <c r="EL33" s="23" t="str">
        <f>IF(A33&lt;=①基本情報と建物情報の入力!$G$20, IF(①基本情報と建物情報の入力!H55&gt;=1, C33*D33/①基本情報と建物情報の入力!H55/20, "-"), "-")</f>
        <v>-</v>
      </c>
      <c r="EM33" s="16" t="str">
        <f>IF(A33&lt;=①基本情報と建物情報の入力!$G$20, IF(①基本情報と建物情報の入力!H55&gt;=2, C33*D33/①基本情報と建物情報の入力!H55/20, "-"), "-")</f>
        <v>-</v>
      </c>
      <c r="EN33" s="24" t="str">
        <f>IF(A33&lt;=①基本情報と建物情報の入力!$G$20, IF(①基本情報と建物情報の入力!H55&gt;=3, C33*D33/①基本情報と建物情報の入力!H55/20, "-"), "-")</f>
        <v>-</v>
      </c>
      <c r="EO33" s="23" t="str">
        <f>IF(A33&lt;=①基本情報と建物情報の入力!$G$20, IF(①基本情報と建物情報の入力!H55&gt;=1, C33*E33/20, "-"), "-")</f>
        <v>-</v>
      </c>
      <c r="EP33" s="16" t="str">
        <f>IF(A33&lt;=①基本情報と建物情報の入力!$G$20, IF(①基本情報と建物情報の入力!H55&gt;=2, 0, "-"), "-")</f>
        <v>-</v>
      </c>
      <c r="EQ33" s="24" t="str">
        <f>IF(A33&lt;=①基本情報と建物情報の入力!$G$20, IF(①基本情報と建物情報の入力!H55&gt;=3, 0, "-"), "-")</f>
        <v>-</v>
      </c>
      <c r="ER33" s="23" t="str">
        <f>IF(A33&lt;=①基本情報と建物情報の入力!$G$20, IF(①基本情報と建物情報の入力!H55&gt;=1, C33*D33/①基本情報と建物情報の入力!H55/20, "-"), "-")</f>
        <v>-</v>
      </c>
      <c r="ES33" s="16" t="str">
        <f>IF(A33&lt;=①基本情報と建物情報の入力!$G$20, IF(①基本情報と建物情報の入力!H55&gt;=2, C33*D33/①基本情報と建物情報の入力!H55/20, "-"), "-")</f>
        <v>-</v>
      </c>
      <c r="ET33" s="24" t="str">
        <f>IF(A33&lt;=①基本情報と建物情報の入力!$G$20, IF(①基本情報と建物情報の入力!H55&gt;=3, C33*D33/①基本情報と建物情報の入力!H55/20, "-"), "-")</f>
        <v>-</v>
      </c>
      <c r="EU33" s="23" t="str">
        <f>IF(A33&lt;=①基本情報と建物情報の入力!$G$20, IF(①基本情報と建物情報の入力!H55&gt;=1, IF(①基本情報と建物情報の入力!H55=1, C33*E33/20, 0), "-"), "-")</f>
        <v>-</v>
      </c>
      <c r="EV33" s="16" t="str">
        <f>IF(A33&lt;=①基本情報と建物情報の入力!$G$20, IF(①基本情報と建物情報の入力!H55&gt;=2, C33*E33/20, "-"), "-")</f>
        <v>-</v>
      </c>
      <c r="EW33" s="24" t="str">
        <f>IF(A33&lt;=①基本情報と建物情報の入力!$G$20, IF(①基本情報と建物情報の入力!H55&gt;=3, 0, "-"), "-")</f>
        <v>-</v>
      </c>
      <c r="EX33" s="23" t="str">
        <f>IF(A33&lt;=①基本情報と建物情報の入力!$G$20, IF(①基本情報と建物情報の入力!H55&gt;=1, IF(A33=①基本情報と建物情報の入力!$G$20, 0, IF(AND(W33=0, G34=0), D33/①基本情報と建物情報の入力!H55, 0)), "-"), "-")</f>
        <v>-</v>
      </c>
      <c r="EY33" s="16" t="str">
        <f>IF(A33&lt;=①基本情報と建物情報の入力!$G$20, IF(①基本情報と建物情報の入力!H55&gt;=2, IF(A33=①基本情報と建物情報の入力!$G$20, 0, IF(AND(X33=0, G34=0), D33/①基本情報と建物情報の入力!H55, 0)), "-"), "-")</f>
        <v>-</v>
      </c>
      <c r="EZ33" s="24" t="str">
        <f>IF(A33&lt;=①基本情報と建物情報の入力!$G$20, IF(①基本情報と建物情報の入力!H55&gt;=3, IF(A33=①基本情報と建物情報の入力!$G$20, 0, IF(AND(Y33=0, G34=0), D33/①基本情報と建物情報の入力!H55, 0)), "-"), "-")</f>
        <v>-</v>
      </c>
      <c r="FA33" s="23" t="str">
        <f>IF(A33&lt;=①基本情報と建物情報の入力!$G$20, IF(①基本情報と建物情報の入力!H55&gt;=1, IF(A33=1, 0, IF(AND(F32=0, Z33=0), D33/①基本情報と建物情報の入力!H55, 0)), "-"), "-")</f>
        <v>-</v>
      </c>
      <c r="FB33" s="16" t="str">
        <f>IF(A33&lt;=①基本情報と建物情報の入力!$G$20, IF(①基本情報と建物情報の入力!H55&gt;=2, IF(A33=1, 0, IF(AND(F32=0, AA33=0), D33/①基本情報と建物情報の入力!H55, 0)), "-"), "-")</f>
        <v>-</v>
      </c>
      <c r="FC33" s="24" t="str">
        <f>IF(A33&lt;=①基本情報と建物情報の入力!$G$20, IF(①基本情報と建物情報の入力!H55&gt;=3, IF(A33=1, 0, IF(AND(F32=0, AB33=0), D33/①基本情報と建物情報の入力!H55, 0)), "-"), "-")</f>
        <v>-</v>
      </c>
      <c r="FD33" s="23" t="str">
        <f>IF(A33&lt;=①基本情報と建物情報の入力!$G$20, IF(①基本情報と建物情報の入力!H55&gt;=1, IF(A33=①基本情報と建物情報の入力!$G$20, 0, E33-F33/D33), "-"), "-")</f>
        <v>-</v>
      </c>
      <c r="FE33" s="16" t="str">
        <f>IF(A33&lt;=①基本情報と建物情報の入力!$G$20, IF(①基本情報と建物情報の入力!H55&gt;=2, 0, "-"), "-")</f>
        <v>-</v>
      </c>
      <c r="FF33" s="24" t="str">
        <f>IF(A33&lt;=①基本情報と建物情報の入力!$G$20, IF(①基本情報と建物情報の入力!H55&gt;=3, 0, "-"), "-")</f>
        <v>-</v>
      </c>
      <c r="FG33" s="23" t="str">
        <f>IF(A33&lt;=①基本情報と建物情報の入力!$G$20, IF(①基本情報と建物情報の入力!H55&gt;=1, IF(A33=1, 0, E33-G33/D33), "-"), "-")</f>
        <v>-</v>
      </c>
      <c r="FH33" s="16" t="str">
        <f>IF(A33&lt;=①基本情報と建物情報の入力!$G$20, IF(①基本情報と建物情報の入力!H55&gt;=2, 0, "-"), "-")</f>
        <v>-</v>
      </c>
      <c r="FI33" s="24" t="str">
        <f>IF(A33&lt;=①基本情報と建物情報の入力!$G$20, IF(①基本情報と建物情報の入力!H55&gt;=3, 0, "-"), "-")</f>
        <v>-</v>
      </c>
      <c r="FJ33" s="23" t="str">
        <f>IF(A33&lt;=①基本情報と建物情報の入力!$G$20, IF(①基本情報と建物情報の入力!H55&gt;=1, IF(A33=①基本情報と建物情報の入力!$G$20, 0, D33/①基本情報と建物情報の入力!H55), "-"), "-")</f>
        <v>-</v>
      </c>
      <c r="FK33" s="16" t="str">
        <f>IF(A33&lt;=①基本情報と建物情報の入力!$G$20, IF(①基本情報と建物情報の入力!H55&gt;=2, IF(A33=①基本情報と建物情報の入力!$G$20, 0, D33/①基本情報と建物情報の入力!H55), "-"), "-")</f>
        <v>-</v>
      </c>
      <c r="FL33" s="24" t="str">
        <f>IF(A33&lt;=①基本情報と建物情報の入力!$G$20, IF(①基本情報と建物情報の入力!H55&gt;=3, IF(A33=①基本情報と建物情報の入力!$G$20, 0, D33/①基本情報と建物情報の入力!H55), "-"), "-")</f>
        <v>-</v>
      </c>
      <c r="FM33" s="23" t="str">
        <f>IF(A33&lt;=①基本情報と建物情報の入力!$G$20, IF(①基本情報と建物情報の入力!H55&gt;=1, IF(A33=1, 0, D33/①基本情報と建物情報の入力!H55), "-"), "-")</f>
        <v>-</v>
      </c>
      <c r="FN33" s="16" t="str">
        <f>IF(A33&lt;=①基本情報と建物情報の入力!$G$20, IF(①基本情報と建物情報の入力!H55&gt;=2, IF(A33=1, 0, D33/①基本情報と建物情報の入力!H55), "-"), "-")</f>
        <v>-</v>
      </c>
      <c r="FO33" s="24" t="str">
        <f>IF(A33&lt;=①基本情報と建物情報の入力!$G$20, IF(①基本情報と建物情報の入力!H55&gt;=3, IF(A33=1, 0, D33/①基本情報と建物情報の入力!H55), "-"), "-")</f>
        <v>-</v>
      </c>
      <c r="FP33" s="23" t="str">
        <f>IF(A33&lt;=①基本情報と建物情報の入力!$G$20, IF(①基本情報と建物情報の入力!H55&gt;=1, IF(A33=①基本情報と建物情報の入力!$G$20, 0, IF(①基本情報と建物情報の入力!H55=1, E33-F33/D33, 0)), "-"), "-")</f>
        <v>-</v>
      </c>
      <c r="FQ33" s="16" t="str">
        <f>IF(A33&lt;=①基本情報と建物情報の入力!$G$20, IF(①基本情報と建物情報の入力!H55&gt;=2, IF(A33=①基本情報と建物情報の入力!$G$20, 0, E33-F33/D33), "-"), "-")</f>
        <v>-</v>
      </c>
      <c r="FR33" s="24" t="str">
        <f>IF(A33&lt;=①基本情報と建物情報の入力!$G$20, IF(①基本情報と建物情報の入力!H55&gt;=3, 0, "-"), "-")</f>
        <v>-</v>
      </c>
      <c r="FS33" s="23" t="str">
        <f>IF(A33&lt;=①基本情報と建物情報の入力!$G$20, IF(①基本情報と建物情報の入力!H55&gt;=1, IF(A33=1, 0, IF(①基本情報と建物情報の入力!H55=1, E33-G33/D33, 0)), "-"), "-")</f>
        <v>-</v>
      </c>
      <c r="FT33" s="16" t="str">
        <f>IF(A33&lt;=①基本情報と建物情報の入力!$G$20, IF(①基本情報と建物情報の入力!H55&gt;=2, IF(A33=1, 0, E33-G33/D33), "-"), "-")</f>
        <v>-</v>
      </c>
      <c r="FU33" s="24" t="str">
        <f>IF(A33&lt;=①基本情報と建物情報の入力!$G$20, IF(①基本情報と建物情報の入力!H55&gt;=3, 0, "-"), "-")</f>
        <v>-</v>
      </c>
      <c r="FV33" s="23" t="str">
        <f>IF(A33&lt;=①基本情報と建物情報の入力!$G$20, IF(①基本情報と建物情報の入力!H55&gt;=1, IF(A33=1, D33/①基本情報と建物情報の入力!H55, 0), "-"), "-")</f>
        <v>-</v>
      </c>
      <c r="FW33" s="16" t="str">
        <f>IF(A33&lt;=①基本情報と建物情報の入力!$G$20, IF(①基本情報と建物情報の入力!H55&gt;=2, IF(A33=1, D33/①基本情報と建物情報の入力!H55, 0), "-"), "-")</f>
        <v>-</v>
      </c>
      <c r="FX33" s="24" t="str">
        <f>IF(A33&lt;=①基本情報と建物情報の入力!$G$20, IF(①基本情報と建物情報の入力!H55&gt;=3, IF(A33=1, D33/①基本情報と建物情報の入力!H55, 0), "-"), "-")</f>
        <v>-</v>
      </c>
      <c r="FY33" s="23" t="str">
        <f>IF(A33&lt;=①基本情報と建物情報の入力!$G$20, IF(①基本情報と建物情報の入力!H55&gt;=1, IF(A33=1, E33, 0), "-"), "-")</f>
        <v>-</v>
      </c>
      <c r="FZ33" s="16" t="str">
        <f>IF(A33&lt;=①基本情報と建物情報の入力!$G$20, IF(①基本情報と建物情報の入力!H55&gt;=2, 0, "-"), "-")</f>
        <v>-</v>
      </c>
      <c r="GA33" s="24" t="str">
        <f>IF(A33&lt;=①基本情報と建物情報の入力!$G$20, IF(①基本情報と建物情報の入力!H55&gt;=3, 0, "-"), "-")</f>
        <v>-</v>
      </c>
      <c r="GB33" s="23" t="str">
        <f>IF(A33&lt;=①基本情報と建物情報の入力!$G$20, IF(①基本情報と建物情報の入力!H55&gt;=1, IF(A33=1, D33/①基本情報と建物情報の入力!H55, 0), "-"), "-")</f>
        <v>-</v>
      </c>
      <c r="GC33" s="16" t="str">
        <f>IF(A33&lt;=①基本情報と建物情報の入力!$G$20, IF(①基本情報と建物情報の入力!H55&gt;=2, IF(A33=1, D33/①基本情報と建物情報の入力!H55, 0), "-"), "-")</f>
        <v>-</v>
      </c>
      <c r="GD33" s="24" t="str">
        <f>IF(A33&lt;=①基本情報と建物情報の入力!$G$20, IF(①基本情報と建物情報の入力!H55&gt;=3, IF(A33=1, D33/①基本情報と建物情報の入力!H55, 0), "-"), "-")</f>
        <v>-</v>
      </c>
      <c r="GE33" s="23" t="str">
        <f>IF(A33&lt;=①基本情報と建物情報の入力!$G$20, IF(①基本情報と建物情報の入力!H55&gt;=1, IF(A33=1, IF(①基本情報と建物情報の入力!H55=1, E33, 0), 0), "-"), "-")</f>
        <v>-</v>
      </c>
      <c r="GF33" s="16" t="str">
        <f>IF(A33&lt;=①基本情報と建物情報の入力!$G$20, IF(①基本情報と建物情報の入力!H55&gt;=2, IF(A33=1, E33, 0), "-"), "-")</f>
        <v>-</v>
      </c>
      <c r="GG33" s="24" t="str">
        <f>IF(A33&lt;=①基本情報と建物情報の入力!$G$20, IF(①基本情報と建物情報の入力!H55&gt;=3, 0, "-"), "-")</f>
        <v>-</v>
      </c>
      <c r="GH33" s="23" t="str">
        <f>IF(A33&lt;=①基本情報と建物情報の入力!$G$20, IF(①基本情報と建物情報の入力!H55&gt;=1, IF(G33=0, 0, D33/①基本情報と建物情報の入力!H55), "-"), "-")</f>
        <v>-</v>
      </c>
      <c r="GI33" s="16" t="str">
        <f>IF(A33&lt;=①基本情報と建物情報の入力!$G$20, IF(①基本情報と建物情報の入力!H55&gt;=2, IF(G33=0, 0, D33/①基本情報と建物情報の入力!H55), "-"), "-")</f>
        <v>-</v>
      </c>
      <c r="GJ33" s="24" t="str">
        <f>IF(A33&lt;=①基本情報と建物情報の入力!$G$20, IF(①基本情報と建物情報の入力!H55&gt;=3, IF(G33=0, 0, D33/①基本情報と建物情報の入力!H55), "-"), "-")</f>
        <v>-</v>
      </c>
      <c r="GK33" s="23" t="str">
        <f>IF(A33&lt;=①基本情報と建物情報の入力!$G$20, IF(①基本情報と建物情報の入力!H55&gt;=1, G33/D33, "-"), "-")</f>
        <v>-</v>
      </c>
      <c r="GL33" s="16" t="str">
        <f>IF(A33&lt;=①基本情報と建物情報の入力!$G$20, IF(①基本情報と建物情報の入力!H55&gt;=2, 0, "-"), "-")</f>
        <v>-</v>
      </c>
      <c r="GM33" s="24" t="str">
        <f>IF(A33&lt;=①基本情報と建物情報の入力!$G$20, IF(①基本情報と建物情報の入力!H55&gt;=3, 0, "-"), "-")</f>
        <v>-</v>
      </c>
      <c r="GN33" s="16" t="str">
        <f>IF(A33&lt;=①基本情報と建物情報の入力!$G$20, IF(①基本情報と建物情報の入力!H55&gt;=1, 0, "-"), "-")</f>
        <v>-</v>
      </c>
      <c r="GO33" s="16" t="str">
        <f>IF(A33&lt;=①基本情報と建物情報の入力!$G$20, IF(①基本情報と建物情報の入力!H55&gt;=2, 0, "-"), "-")</f>
        <v>-</v>
      </c>
      <c r="GP33" s="16" t="str">
        <f>IF(A33&lt;=①基本情報と建物情報の入力!$G$20, IF(①基本情報と建物情報の入力!H55&gt;=3, 0, "-"), "-")</f>
        <v>-</v>
      </c>
      <c r="GQ33" s="23" t="str">
        <f>IF(A33&lt;=①基本情報と建物情報の入力!$G$20, IF(①基本情報と建物情報の入力!H55&gt;=1, IF(①基本情報と建物情報の入力!H55=1, G33/D33, 0), "-"), "-")</f>
        <v>-</v>
      </c>
      <c r="GR33" s="16" t="str">
        <f>IF(A33&lt;=①基本情報と建物情報の入力!$G$20, IF(①基本情報と建物情報の入力!H55&gt;=2, G33/D33, "-"), "-")</f>
        <v>-</v>
      </c>
      <c r="GS33" s="24" t="str">
        <f>IF(A33&lt;=①基本情報と建物情報の入力!$G$20, IF(①基本情報と建物情報の入力!H55&gt;=3, 0, "-"), "-")</f>
        <v>-</v>
      </c>
      <c r="GT33" s="23" t="str">
        <f>IF(A33&lt;=①基本情報と建物情報の入力!$G$20, IF(①基本情報と建物情報の入力!H55&gt;=1, IF(OR(G34=0,A33=①基本情報と建物情報の入力!$G$20), 0, D33/①基本情報と建物情報の入力!H55), "-"), "-")</f>
        <v>-</v>
      </c>
      <c r="GU33" s="16" t="str">
        <f>IF(A33&lt;=①基本情報と建物情報の入力!$G$20, IF(①基本情報と建物情報の入力!H55&gt;=2, IF(OR(G34=0,A33=①基本情報と建物情報の入力!$G$20), 0, D33/①基本情報と建物情報の入力!H55), "-"), "-")</f>
        <v>-</v>
      </c>
      <c r="GV33" s="24" t="str">
        <f>IF(A33&lt;=①基本情報と建物情報の入力!$G$20, IF(①基本情報と建物情報の入力!H55&gt;=3, IF(OR(G34=0,A33=①基本情報と建物情報の入力!$G$20), 0, D33/①基本情報と建物情報の入力!H55), "-"), "-")</f>
        <v>-</v>
      </c>
      <c r="GW33" s="23" t="str">
        <f>IF(A33&lt;=①基本情報と建物情報の入力!$G$20, IF(①基本情報と建物情報の入力!H55&gt;=1, IF(G33=0, 0, D33/①基本情報と建物情報の入力!H55), "-"), "-")</f>
        <v>-</v>
      </c>
      <c r="GX33" s="16" t="str">
        <f>IF(A33&lt;=①基本情報と建物情報の入力!$G$20, IF(①基本情報と建物情報の入力!H55&gt;=2, IF(G33=0, 0, D33/①基本情報と建物情報の入力!H55), "-"), "-")</f>
        <v>-</v>
      </c>
      <c r="GY33" s="24" t="str">
        <f>IF(A33&lt;=①基本情報と建物情報の入力!$G$20, IF(①基本情報と建物情報の入力!H55&gt;=3, IF(G33=0, 0, D33/①基本情報と建物情報の入力!H55), "-"), "-")</f>
        <v>-</v>
      </c>
      <c r="GZ33" s="23" t="str">
        <f>IF(A33&lt;=①基本情報と建物情報の入力!$G$20, IF(①基本情報と建物情報の入力!H55&gt;=1, 0, "-"), "-")</f>
        <v>-</v>
      </c>
      <c r="HA33" s="16" t="str">
        <f>IF(A33&lt;=①基本情報と建物情報の入力!$G$20, IF(①基本情報と建物情報の入力!H55&gt;=2, IF(OR(①基本情報と建物情報の入力!H55=1,A33&lt;&gt;1), 0, E33), "-"), "-")</f>
        <v>-</v>
      </c>
      <c r="HB33" s="24" t="str">
        <f>IF(A33&lt;=①基本情報と建物情報の入力!$G$20, IF(①基本情報と建物情報の入力!H55&gt;=3, IF(OR(①基本情報と建物情報の入力!H55=1,A33&lt;&gt;1), 0, E33), "-"), "-")</f>
        <v>-</v>
      </c>
      <c r="HC33" s="23" t="str">
        <f>IF(A33&lt;=①基本情報と建物情報の入力!$G$20, IF(①基本情報と建物情報の入力!H55&gt;=1, IF(OR(①基本情報と建物情報の入力!H55=1,A33&lt;&gt;1), 0, E33), "-"), "-")</f>
        <v>-</v>
      </c>
      <c r="HD33" s="16" t="str">
        <f>IF(A33&lt;=①基本情報と建物情報の入力!$G$20, IF(①基本情報と建物情報の入力!H55&gt;=2, 0, "-"), "-")</f>
        <v>-</v>
      </c>
      <c r="HE33" s="24" t="str">
        <f>IF(A33&lt;=①基本情報と建物情報の入力!$G$20, IF(①基本情報と建物情報の入力!H55&gt;=3, IF(OR(①基本情報と建物情報の入力!H55=1,A33&lt;&gt;1), 0, E33), "-"), "-")</f>
        <v>-</v>
      </c>
      <c r="HF33" s="23" t="str">
        <f>IF(A33&lt;=①基本情報と建物情報の入力!$G$20, IF(①基本情報と建物情報の入力!H55&gt;=1, IF(A33=1, E33*(D33/①基本情報と建物情報の入力!H55/20), 0), "-"), "-")</f>
        <v>-</v>
      </c>
      <c r="HG33" s="16" t="str">
        <f>IF(A33&lt;=①基本情報と建物情報の入力!$G$20, IF(①基本情報と建物情報の入力!H55&gt;=2, IF(A33=1, E33*(D33/①基本情報と建物情報の入力!H55/20), 0), "-"), "-")</f>
        <v>-</v>
      </c>
      <c r="HH33" s="24" t="str">
        <f>IF(A33&lt;=①基本情報と建物情報の入力!$G$20, IF(①基本情報と建物情報の入力!H55&gt;=3, IF(A33=1, E33*(D33/①基本情報と建物情報の入力!H55/20), 0), "-"), "-")</f>
        <v>-</v>
      </c>
      <c r="HI33" s="23" t="str">
        <f>IF(A33&lt;=①基本情報と建物情報の入力!$G$20, IF(①基本情報と建物情報の入力!H55&gt;=1, IF(A33=1, D33*(E33/①基本情報と建物情報の入力!H55/20), 0), "-"), "-")</f>
        <v>-</v>
      </c>
      <c r="HJ33" s="16" t="str">
        <f>IF(A33&lt;=①基本情報と建物情報の入力!$G$20, IF(①基本情報と建物情報の入力!H55&gt;=2, IF(A33=1, D33*(E33/①基本情報と建物情報の入力!H55/20), 0), "-"), "-")</f>
        <v>-</v>
      </c>
      <c r="HK33" s="24" t="str">
        <f>IF(A33&lt;=①基本情報と建物情報の入力!$G$20, IF(①基本情報と建物情報の入力!H55&gt;=3, IF(A33=1, D33*(E33/①基本情報と建物情報の入力!H55/20), 0), "-"), "-")</f>
        <v>-</v>
      </c>
      <c r="HL33" s="23" t="str">
        <f>IF(A33&lt;=①基本情報と建物情報の入力!$G$20, IF(①基本情報と建物情報の入力!H55&gt;=1, 0, "-"), "-")</f>
        <v>-</v>
      </c>
      <c r="HM33" s="16" t="str">
        <f>IF(A33&lt;=①基本情報と建物情報の入力!$G$20, IF(①基本情報と建物情報の入力!H55&gt;=2, IF(①基本情報と建物情報の入力!H55=1, 0, G33/D33), "-"), "-")</f>
        <v>-</v>
      </c>
      <c r="HN33" s="24" t="str">
        <f>IF(A33&lt;=①基本情報と建物情報の入力!$G$20, IF(①基本情報と建物情報の入力!H55&gt;=3, IF(①基本情報と建物情報の入力!H55=1, 0, G33/D33), "-"), "-")</f>
        <v>-</v>
      </c>
      <c r="HO33" s="23" t="str">
        <f>IF(A33&lt;=①基本情報と建物情報の入力!$G$20, IF(①基本情報と建物情報の入力!H55&gt;=1, IF(①基本情報と建物情報の入力!H55=1, 0, G33/D33), "-"), "-")</f>
        <v>-</v>
      </c>
      <c r="HP33" s="16" t="str">
        <f>IF(A33&lt;=①基本情報と建物情報の入力!$G$20, IF(①基本情報と建物情報の入力!H55&gt;=2, 0, "-"), "-")</f>
        <v>-</v>
      </c>
      <c r="HQ33" s="24" t="str">
        <f>IF(A33&lt;=①基本情報と建物情報の入力!$G$20, IF(①基本情報と建物情報の入力!H55&gt;=3, IF(①基本情報と建物情報の入力!H55=1, 0, G33/D33), "-"), "-")</f>
        <v>-</v>
      </c>
      <c r="HR33" s="23" t="str">
        <f>IF(A33&lt;=①基本情報と建物情報の入力!$G$20, IF(①基本情報と建物情報の入力!H55&gt;=1, (G33/D33)*(D33/①基本情報と建物情報の入力!H55/20), "-"), "-")</f>
        <v>-</v>
      </c>
      <c r="HS33" s="16" t="str">
        <f>IF(A33&lt;=①基本情報と建物情報の入力!$G$20, IF(①基本情報と建物情報の入力!H55&gt;=2, (G33/D33)*(D33/①基本情報と建物情報の入力!H55/20), "-"), "-")</f>
        <v>-</v>
      </c>
      <c r="HT33" s="24" t="str">
        <f>IF(A33&lt;=①基本情報と建物情報の入力!$G$20, IF(①基本情報と建物情報の入力!H55&gt;=3, (G33/D33)*(D33/①基本情報と建物情報の入力!H55/20), "-"), "-")</f>
        <v>-</v>
      </c>
      <c r="HU33" s="23" t="str">
        <f>IF(A33&lt;=①基本情報と建物情報の入力!$G$20, IF(①基本情報と建物情報の入力!H55&gt;=1, (D33/①基本情報と建物情報の入力!H55)*(G33/D33/20), "-"), "-")</f>
        <v>-</v>
      </c>
      <c r="HV33" s="16" t="str">
        <f>IF(A33&lt;=①基本情報と建物情報の入力!$G$20, IF(①基本情報と建物情報の入力!H55&gt;=2, (D33/①基本情報と建物情報の入力!H55)*(G33/D33/20), "-"), "-")</f>
        <v>-</v>
      </c>
      <c r="HW33" s="24" t="str">
        <f>IF(A33&lt;=①基本情報と建物情報の入力!$G$20, IF(①基本情報と建物情報の入力!H55&gt;=3, (D33/①基本情報と建物情報の入力!H55)*(G33/D33/20), "-"), "-")</f>
        <v>-</v>
      </c>
      <c r="HX33" s="69"/>
      <c r="HY33" s="16" t="str">
        <f>IF($A33&lt;=①基本情報と建物情報の入力!$G$20, IF(①基本情報と建物情報の入力!$H55&gt;=1, SUM(W33,CF33,Z33,BZ33,CC33,AD33,AG33,AJ33,AM33,AP33,AS33,AV33,AY33,BB33,BE33,BH33,BK33,BN33,BQ33,BT33,BW33),"-"),"-")</f>
        <v>-</v>
      </c>
      <c r="HZ33" s="16" t="str">
        <f>IF($A33&lt;=①基本情報と建物情報の入力!$G$20, IF(①基本情報と建物情報の入力!$H55&gt;=2, SUM(X33,CG33,AA33,CA33,CD33,AE33,AH33,AK33,AN33,AQ33,AT33,AW33,AZ33,BC33,BF33,BI33,BL33,BO33,BR33,BU33,BX33),"-"),"-")</f>
        <v>-</v>
      </c>
      <c r="IA33" s="16" t="str">
        <f>IF($A33&lt;=①基本情報と建物情報の入力!$G$20, IF(①基本情報と建物情報の入力!$H55&gt;=3, SUM(Y33,CH33,AB33,CB33,CE33,AF33,AI33,AL33,AO33,AR33,AU33,AX33,BA33,BD33,BG33,BJ33,BM33,BP33,BS33,BV33,BY33),"-"),"-")</f>
        <v>-</v>
      </c>
      <c r="IB33" s="69"/>
      <c r="IC33" s="16" t="str">
        <f>IF($A33&lt;=①基本情報と建物情報の入力!$G$20, ①基本情報と建物情報の入力!H$62, "-")</f>
        <v>-</v>
      </c>
      <c r="ID33" s="16" t="str">
        <f>IF(A33&lt;=①基本情報と建物情報の入力!$G$20, ①基本情報と建物情報の入力!$H$66/(2*(0.09-0.15)*①基本情報と建物情報の入力!$H$66+1),"-")</f>
        <v>-</v>
      </c>
      <c r="IE33" s="16" t="str">
        <f>IF($A33&lt;=①基本情報と建物情報の入力!$G$20, ①基本情報と建物情報の入力!H$64, "-")</f>
        <v>-</v>
      </c>
      <c r="IF33" s="16" t="str">
        <f>IF($A33&lt;=①基本情報と建物情報の入力!$G$20, ①基本情報と建物情報の入力!H$63, "-")</f>
        <v>-</v>
      </c>
      <c r="IG33" s="16" t="str">
        <f>IF($A33&lt;=①基本情報と建物情報の入力!$G$20, ①基本情報と建物情報の入力!H$66, "-")</f>
        <v>-</v>
      </c>
      <c r="IH33" s="16" t="str">
        <f>IF($A33&lt;=①基本情報と建物情報の入力!$G$20, ①基本情報と建物情報の入力!H$61, "-")</f>
        <v>-</v>
      </c>
      <c r="II33" s="16" t="str">
        <f>IF($A33&lt;=①基本情報と建物情報の入力!$G$20, ①基本情報と建物情報の入力!H$65, "-")</f>
        <v>-</v>
      </c>
      <c r="IJ33" s="16" t="str">
        <f>IF($A33&lt;=①基本情報と建物情報の入力!$G$20, ①基本情報と建物情報の入力!H$67, "-")</f>
        <v>-</v>
      </c>
      <c r="IK33" s="24" t="str">
        <f>IF($A33&lt;=①基本情報と建物情報の入力!$G$20, 4.65, "-")</f>
        <v>-</v>
      </c>
      <c r="IL33" s="69"/>
      <c r="IM33" s="23" t="str">
        <f t="array" ref="IM33">IF($A33&lt;=①基本情報と建物情報の入力!$G$20,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3" s="16" t="str">
        <f t="array" ref="IN33">IF($A33&lt;=①基本情報と建物情報の入力!$G$20,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3" s="16" t="str">
        <f t="array" ref="IO33">IF($A33&lt;=①基本情報と建物情報の入力!$G$20,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3" s="16" t="str">
        <f>IF($A33&lt;=①基本情報と建物情報の入力!$G$20,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3" s="16" t="str">
        <f t="array" ref="IQ33">IF($A33&lt;=①基本情報と建物情報の入力!$G$20,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3" s="16" t="str">
        <f t="array" ref="IR33">IF($A33&lt;=①基本情報と建物情報の入力!$G$20,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3" s="16" t="str">
        <f t="array" ref="IS33">IF($A33&lt;=①基本情報と建物情報の入力!$G$20,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3" s="16" t="str">
        <f t="array" ref="IT33">IF($A33&lt;=①基本情報と建物情報の入力!$G$20,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3" s="16" t="str">
        <f t="array" ref="IU33">IF($A33&lt;=①基本情報と建物情報の入力!$G$20,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3" s="16" t="str">
        <f t="array" ref="IV33">IF($A33&lt;=①基本情報と建物情報の入力!$G$20,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3" s="24" t="str">
        <f t="array" ref="IW33">IF($A33&lt;=①基本情報と建物情報の入力!$G$20,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3" s="69"/>
      <c r="IY33" s="23" t="str">
        <f>IF($A33&lt;=①基本情報と建物情報の入力!$G$20, 温度差係数!$A$10, "-")</f>
        <v>-</v>
      </c>
      <c r="IZ33" s="16" t="str">
        <f>IF($A33&lt;=①基本情報と建物情報の入力!$G$20,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3" s="16" t="str">
        <f>IF($A33&lt;=①基本情報と建物情報の入力!$G$20, 温度差係数!$B$10, "-")</f>
        <v>-</v>
      </c>
      <c r="JB33" s="24" t="str">
        <f>IF($A33&lt;=①基本情報と建物情報の入力!$G$20, INDEX(温度差係数!$C$10:$J$10, 0, MATCH(①基本情報と建物情報の入力!$G$13, 温度差係数!$C$9:$J$9, 0)), "-")</f>
        <v>-</v>
      </c>
      <c r="JC33" s="69"/>
      <c r="JD33" s="23" t="str">
        <f>IF($A33&lt;=①基本情報と建物情報の入力!$G$20, IF(①基本情報と建物情報の入力!$H55&gt;=1, W33*$IY33*$IC33,"-"),"-")</f>
        <v>-</v>
      </c>
      <c r="JE33" s="16" t="str">
        <f>IF($A33&lt;=①基本情報と建物情報の入力!$G$20, IF(①基本情報と建物情報の入力!$H55&gt;=2, X33*$IY33*$IC33,"-"),"-")</f>
        <v>-</v>
      </c>
      <c r="JF33" s="24" t="str">
        <f>IF($A33&lt;=①基本情報と建物情報の入力!$G$20, IF(①基本情報と建物情報の入力!$H55&gt;=3, Y33*$IY33*$IC33,"-"),"-")</f>
        <v>-</v>
      </c>
      <c r="JG33" s="23" t="str">
        <f>IF($A33&lt;=①基本情報と建物情報の入力!$G$20, IF(①基本情報と建物情報の入力!$H55&gt;=1, CF33*$JB33*$ID33,"-"),"-")</f>
        <v>-</v>
      </c>
      <c r="JH33" s="16" t="str">
        <f>IF($A33&lt;=①基本情報と建物情報の入力!$G$20, IF(①基本情報と建物情報の入力!$H55&gt;=2, CG33*$JB33*$ID33,"-"),"-")</f>
        <v>-</v>
      </c>
      <c r="JI33" s="24" t="str">
        <f>IF($A33&lt;=①基本情報と建物情報の入力!$G$20, IF(①基本情報と建物情報の入力!$H55&gt;=3, CH33*$JB33*$ID33,"-"),"-")</f>
        <v>-</v>
      </c>
      <c r="JJ33" s="23" t="str">
        <f>IF($A33&lt;=①基本情報と建物情報の入力!$G$20, IF(①基本情報と建物情報の入力!$H55&gt;=1, ((BB33+BE33+BK33)*$IY33+BH33*$IZ33)*$IH33,"-"),"-")</f>
        <v>-</v>
      </c>
      <c r="JK33" s="16" t="str">
        <f>IF($A33&lt;=①基本情報と建物情報の入力!$G$20, IF(①基本情報と建物情報の入力!$H55&gt;=2, ((BC33+BF33+BL33)*$IY33+BI33*$IZ33)*$IH33,"-"),"-")</f>
        <v>-</v>
      </c>
      <c r="JL33" s="24" t="str">
        <f>IF($A33&lt;=①基本情報と建物情報の入力!$G$20, IF(①基本情報と建物情報の入力!$H55&gt;=3, ((BD33+BG33+BM33)*$IY33+BJ33*$IZ33)*$IH33,"-"),"-")</f>
        <v>-</v>
      </c>
      <c r="JM33" s="23" t="str">
        <f>IF($A33&lt;=①基本情報と建物情報の入力!$G$20, IF(①基本情報と建物情報の入力!$H55&gt;=1, (BN33+BQ33+BT33+BW33)*$JB33*$II33,"-"),"-")</f>
        <v>-</v>
      </c>
      <c r="JN33" s="16" t="str">
        <f>IF($A33&lt;=①基本情報と建物情報の入力!$G$20, IF(①基本情報と建物情報の入力!$H55&gt;=2, (BO33+BR33+BU33+BX33)*$JB33*$II33,"-"),"-")</f>
        <v>-</v>
      </c>
      <c r="JO33" s="24" t="str">
        <f>IF($A33&lt;=①基本情報と建物情報の入力!$G$20, IF(①基本情報と建物情報の入力!$H55&gt;=3, (BP33+BS33+BV33+BY33)*$JB33*$II33,"-"),"-")</f>
        <v>-</v>
      </c>
      <c r="JP33" s="23" t="str">
        <f>IF($A33&lt;=①基本情報と建物情報の入力!$G$20, IF(①基本情報と建物情報の入力!$H55&gt;=1, ((AD33+AG33+AM33)*$IY33+AJ33*$IZ33)*$IJ33,"-"),"-")</f>
        <v>-</v>
      </c>
      <c r="JQ33" s="16" t="str">
        <f>IF($A33&lt;=①基本情報と建物情報の入力!$G$20, IF(①基本情報と建物情報の入力!$H55&gt;=2, ((AE33+AH33+AN33)*$IY33+AK33*$IZ33)*$IJ33,"-"),"-")</f>
        <v>-</v>
      </c>
      <c r="JR33" s="24" t="str">
        <f>IF($A33&lt;=①基本情報と建物情報の入力!$G$20, IF(①基本情報と建物情報の入力!$H55&gt;=3, ((AF33+AI33+AO33)*$IY33+AL33*$IZ33)*$IJ33,"-"),"-")</f>
        <v>-</v>
      </c>
      <c r="JS33" s="23" t="str">
        <f>IF($A33&lt;=①基本情報と建物情報の入力!$G$20, IF(①基本情報と建物情報の入力!$H55&gt;=1, ((AP33+AS33+AY33)*IY33+AV33*$IZ33)*$IK33,"-"),"-")</f>
        <v>-</v>
      </c>
      <c r="JT33" s="16" t="str">
        <f>IF($A33&lt;=①基本情報と建物情報の入力!$G$20, IF(①基本情報と建物情報の入力!$H55&gt;=2, ((AQ33+AT33+AZ33)*IY33+AW33*$IZ33)*$IK33,"-"),"-")</f>
        <v>-</v>
      </c>
      <c r="JU33" s="24" t="str">
        <f>IF($A33&lt;=①基本情報と建物情報の入力!$G$20, IF(①基本情報と建物情報の入力!$H55&gt;=3, ((AR33+AU33+BA33)*IY33+AX33*$IZ33)*$IK33,"-"),"-")</f>
        <v>-</v>
      </c>
      <c r="JV33" s="23" t="str">
        <f>IF($A33&lt;=①基本情報と建物情報の入力!$G$20, IF(①基本情報と建物情報の入力!$H55&gt;=1, BZ33*$JB33*$IG33,"-"),"-")</f>
        <v>-</v>
      </c>
      <c r="JW33" s="16" t="str">
        <f>IF($A33&lt;=①基本情報と建物情報の入力!$G$20, IF(①基本情報と建物情報の入力!$H55&gt;=2, CA33*$JB33*$IG33,"-"),"-")</f>
        <v>-</v>
      </c>
      <c r="JX33" s="24" t="str">
        <f>IF($A33&lt;=①基本情報と建物情報の入力!$G$20, IF(①基本情報と建物情報の入力!$H55&gt;=3, CB33*$IG33*$JB33,"-"),"-")</f>
        <v>-</v>
      </c>
      <c r="JY33" s="23" t="str">
        <f>IF($A33&lt;=①基本情報と建物情報の入力!$G$20, IF(①基本情報と建物情報の入力!$H55&gt;=1, CC33*$JA33*$IF33,"-"),"-")</f>
        <v>-</v>
      </c>
      <c r="JZ33" s="16" t="str">
        <f>IF($A33&lt;=①基本情報と建物情報の入力!$G$20, IF(①基本情報と建物情報の入力!$H55&gt;=2, CD33*$JA33*$IF33,"-"),"-")</f>
        <v>-</v>
      </c>
      <c r="KA33" s="24" t="str">
        <f>IF($A33&lt;=①基本情報と建物情報の入力!$G$20, IF(①基本情報と建物情報の入力!$H55&gt;=3, CE33*$JA33*$IF33,"-"),"-")</f>
        <v>-</v>
      </c>
      <c r="KB33" s="23" t="str">
        <f>IF($A33&lt;=①基本情報と建物情報の入力!$G$20, IF(①基本情報と建物情報の入力!$H55&gt;=1, Z33*$IY33*$IE33,"-"),"-")</f>
        <v>-</v>
      </c>
      <c r="KC33" s="16" t="str">
        <f>IF($A33&lt;=①基本情報と建物情報の入力!$G$20, IF(①基本情報と建物情報の入力!$H55&gt;=2, AA33*$IY33*$IE33,"-"),"-")</f>
        <v>-</v>
      </c>
      <c r="KD33" s="24" t="str">
        <f>IF($A33&lt;=①基本情報と建物情報の入力!$G$20, IF(①基本情報と建物情報の入力!$H55&gt;=3, AB33*$IY33*$IE33,"-"),"-")</f>
        <v>-</v>
      </c>
      <c r="KE33" s="69"/>
      <c r="KF33" s="23" t="str">
        <f>IF($A33&lt;=①基本情報と建物情報の入力!$G$20, IF(①基本情報と建物情報の入力!$H55&gt;=1, (CJ33+CM33+CP33+CS33)*$IY33*$IM33,"-"),"-")</f>
        <v>-</v>
      </c>
      <c r="KG33" s="16" t="str">
        <f>IF($A33&lt;=①基本情報と建物情報の入力!$G$20, IF(①基本情報と建物情報の入力!$H55&gt;=2, (CK33+CN33+CQ33+CT33)*$IY33*$IM33,"-"),"-")</f>
        <v>-</v>
      </c>
      <c r="KH33" s="24" t="str">
        <f>IF($A33&lt;=①基本情報と建物情報の入力!$G$20, IF(①基本情報と建物情報の入力!$H55&gt;=3, (CL33+CO33+CR33+CU33)*$IY33*$IM33,"-"),"-")</f>
        <v>-</v>
      </c>
      <c r="KI33" s="23" t="str">
        <f>IF($A33&lt;=①基本情報と建物情報の入力!$G$20, IF(①基本情報と建物情報の入力!$H55&gt;=1, (CV33+CY33)*$IY33*$IN33/2,"-"),"-")</f>
        <v>-</v>
      </c>
      <c r="KJ33" s="16" t="str">
        <f>IF($A33&lt;=①基本情報と建物情報の入力!$G$20, IF(①基本情報と建物情報の入力!$H55&gt;=2, (CW33+CZ33)*$IY33*$IN33/2,"-"),"-")</f>
        <v>-</v>
      </c>
      <c r="KK33" s="24" t="str">
        <f>IF($A33&lt;=①基本情報と建物情報の入力!$G$20, IF(①基本情報と建物情報の入力!$H55&gt;=3, (CX33+DA33)*$IY33*$IN33/2,"-"),"-")</f>
        <v>-</v>
      </c>
      <c r="KL33" s="23" t="str">
        <f>IF($A33&lt;=①基本情報と建物情報の入力!$G$20, IF(①基本情報と建物情報の入力!$H55&gt;=1, (DB33+DE33)*$IY33*$IO33/2 + (DH33+DK33)*$IY33*$IO33,"-"),"-")</f>
        <v>-</v>
      </c>
      <c r="KM33" s="16" t="str">
        <f>IF($A33&lt;=①基本情報と建物情報の入力!$G$20, IF(①基本情報と建物情報の入力!$H55&gt;=2, (DC33+DF33)*$IY33*$IO33/2 + (DI33+DL33)*$IY33*$IO33,"-"),"-")</f>
        <v>-</v>
      </c>
      <c r="KN33" s="24" t="str">
        <f>IF($A33&lt;=①基本情報と建物情報の入力!$G$20, IF(①基本情報と建物情報の入力!$H55&gt;=3, (DD33+DG33)*$IY33*$IO33/2 + (DJ33+DM33)*$IY33*$IO33,"-"),"-")</f>
        <v>-</v>
      </c>
      <c r="KO33" s="23" t="str">
        <f>IF($A33&lt;=①基本情報と建物情報の入力!$G$20, IF(①基本情報と建物情報の入力!$H55&gt;=1, ((DN33+DW33)*$IY33 + DQ33*($IY33/2+$IZ33/2) + DT33*($IZ33/2+$IY33/2))*$IP33,"-"),"-")</f>
        <v>-</v>
      </c>
      <c r="KP33" s="16" t="str">
        <f>IF($A33&lt;=①基本情報と建物情報の入力!$G$20, IF(①基本情報と建物情報の入力!$H55&gt;=2, ((DO33+DX33)*$IY33 + DR33*($IY33/2+$IZ33/2) + DU33*($IZ33/2+$IY33/2))*$IP33,"-"),"-")</f>
        <v>-</v>
      </c>
      <c r="KQ33" s="24" t="str">
        <f>IF($A33&lt;=①基本情報と建物情報の入力!$G$20, IF(①基本情報と建物情報の入力!$H55&gt;=3, ((DP33+DY33)*$IY33 + DS33*($IY33/2+$IZ33/2) + DV33*($IZ33/2+$IY33/2))*$IP33,"-"),"-")</f>
        <v>-</v>
      </c>
      <c r="KR33" s="23" t="str">
        <f>IF($A33&lt;=①基本情報と建物情報の入力!$G$20, IF(①基本情報と建物情報の入力!$H55&gt;=1, ((DZ33+EC33)*$IY33+(EF33+EI33)*$IZ33)*$IQ33/2 + ((EL33+EO33+EU33)*$IY33+ER33*$IZ33)*$IQ33,"-"),"-")</f>
        <v>-</v>
      </c>
      <c r="KS33" s="16" t="str">
        <f>IF($A33&lt;=①基本情報と建物情報の入力!$G$20, IF(①基本情報と建物情報の入力!$H55&gt;=2, ((EA33+ED33)*$IY33+(EG33+EJ33)*$IZ33)*$IQ33/2 + ((EM33+EP33+EV33)*$IY33+ES33*$IZ33)*$IQ33,"-"),"-")</f>
        <v>-</v>
      </c>
      <c r="KT33" s="24" t="str">
        <f>IF($A33&lt;=①基本情報と建物情報の入力!$G$20, IF(①基本情報と建物情報の入力!$H55&gt;=3, ((EB33+EE33)*$IY33+(EH33+EK33)*$IZ33)*$IQ33/2 + ((EN33+EQ33+EW33)*$IY33+ET33*$IZ33)*$IQ33,"-"),"-")</f>
        <v>-</v>
      </c>
      <c r="KU33" s="23" t="str">
        <f>IF($A33&lt;=①基本情報と建物情報の入力!$G$20, IF(①基本情報と建物情報の入力!$H55&gt;=1, ((EX33+FA33+FD33+FG33+FP33+FS33)*$IY33 + (FJ33+FM33)*$IZ33)*$IR33/2,"-"),"-")</f>
        <v>-</v>
      </c>
      <c r="KV33" s="16" t="str">
        <f>IF($A33&lt;=①基本情報と建物情報の入力!$G$20, IF(①基本情報と建物情報の入力!$H55&gt;=2, ((EY33+FB33+FE33+FH33+FQ33+FT33)*$IY33 + (FK33+FN33)*$IZ33)*$IR33/2,"-"),"-")</f>
        <v>-</v>
      </c>
      <c r="KW33" s="24" t="str">
        <f>IF($A33&lt;=①基本情報と建物情報の入力!$G$20, IF(①基本情報と建物情報の入力!$H55&gt;=3, ((EZ33+FC33+FF33+FI33+FR33+FU33)*$IY33 + (FL33+FO33)*$IZ33)*$IR33/2,"-"),"-")</f>
        <v>-</v>
      </c>
      <c r="KX33" s="23" t="str">
        <f>IF($A33&lt;=①基本情報と建物情報の入力!$G$20, IF(①基本情報と建物情報の入力!$H55&gt;=1, ((FV33+FY33+GE33)*$IY33 + GB33*$IZ33)*$IS33,"-"),"-")</f>
        <v>-</v>
      </c>
      <c r="KY33" s="16" t="str">
        <f>IF($A33&lt;=①基本情報と建物情報の入力!$G$20, IF(①基本情報と建物情報の入力!$H55&gt;=2, ((FW33+FZ33+GF33)*$IY33 + GC33*$IZ33)*$IS33,"-"),"-")</f>
        <v>-</v>
      </c>
      <c r="KZ33" s="24" t="str">
        <f>IF($A33&lt;=①基本情報と建物情報の入力!$G$20, IF(①基本情報と建物情報の入力!$H55&gt;=3, ((FX33+GA33+GG33)*$IY33 + GD33*$IZ33)*$IS33,"-"),"-")</f>
        <v>-</v>
      </c>
      <c r="LA33" s="23" t="str">
        <f>IF($A33&lt;=①基本情報と建物情報の入力!$G$20, IF(①基本情報と建物情報の入力!$H55&gt;=1, (GH33+GK33+GN33+GQ33)*$IY33*$IT33,"-"),"-")</f>
        <v>-</v>
      </c>
      <c r="LB33" s="16" t="str">
        <f>IF($A33&lt;=①基本情報と建物情報の入力!$G$20, IF(①基本情報と建物情報の入力!$H55&gt;=2, (GI33+GL33+GO33+GR33)*$IY33*$IT33,"-"),"-")</f>
        <v>-</v>
      </c>
      <c r="LC33" s="24" t="str">
        <f>IF($A33&lt;=①基本情報と建物情報の入力!$G$20, IF(①基本情報と建物情報の入力!$H55&gt;=3, (GJ33+GM33+GP33+GS33)*$IY33*$IT33,"-"),"-")</f>
        <v>-</v>
      </c>
      <c r="LD33" s="23" t="str">
        <f>IF($A33&lt;=①基本情報と建物情報の入力!$G$20, IF(①基本情報と建物情報の入力!$H55&gt;=1, (GT33+GW33)*$IY33*$IU33/2,"-"),"-")</f>
        <v>-</v>
      </c>
      <c r="LE33" s="16" t="str">
        <f>IF($A33&lt;=①基本情報と建物情報の入力!$G$20, IF(①基本情報と建物情報の入力!$H55&gt;=2, (GU33+GX33)*$IY33*$IU33/2,"-"),"-")</f>
        <v>-</v>
      </c>
      <c r="LF33" s="24" t="str">
        <f>IF($A33&lt;=①基本情報と建物情報の入力!$G$20, IF(①基本情報と建物情報の入力!$H55&gt;=3, (GV33+GY33)*$IY33*$IU33/2,"-"),"-")</f>
        <v>-</v>
      </c>
      <c r="LG33" s="23" t="str">
        <f>IF($A33&lt;=①基本情報と建物情報の入力!$G$20, IF(①基本情報と建物情報の入力!$H55&gt;=1, (GZ33+HC33)*$JA33*$IV33/2 + (HF33+HI33)*$JA33*$IV33,"-"),"-")</f>
        <v>-</v>
      </c>
      <c r="LH33" s="16" t="str">
        <f>IF($A33&lt;=①基本情報と建物情報の入力!$G$20, IF(①基本情報と建物情報の入力!$H55&gt;=2, (HA33+HD33)*$JA33*$IV33/2 + (HG33+HJ33)*$JA33*$IV33,"-"),"-")</f>
        <v>-</v>
      </c>
      <c r="LI33" s="24" t="str">
        <f>IF($A33&lt;=①基本情報と建物情報の入力!$G$20, IF(①基本情報と建物情報の入力!$H55&gt;=3, (HB33+HE33)*$JA33*$IV33/2 + (HH33+HK33)*$JA33*$IV33,"-"),"-")</f>
        <v>-</v>
      </c>
      <c r="LJ33" s="23" t="str">
        <f>IF($A33&lt;=①基本情報と建物情報の入力!$G$20, IF(①基本情報と建物情報の入力!$H55&gt;=1, (HL33+HO33)*$IY33*$IW33/2 + (HR33+HU33)*$IY33*$IW33,"-"),"-")</f>
        <v>-</v>
      </c>
      <c r="LK33" s="16" t="str">
        <f>IF($A33&lt;=①基本情報と建物情報の入力!$G$20, IF(①基本情報と建物情報の入力!$H55&gt;=2, (HM33+HP33)*$IY33*$IW33/2 + (HS33+HV33)*$IY33*$IW33,"-"),"-")</f>
        <v>-</v>
      </c>
      <c r="LL33" s="24" t="str">
        <f>IF($A33&lt;=①基本情報と建物情報の入力!$G$20, IF(①基本情報と建物情報の入力!$H55&gt;=3, (HN33+HQ33)*$IY33*$IW33/2 + (HT33+HW33)*$IY33*$IW33,"-"),"-")</f>
        <v>-</v>
      </c>
      <c r="LM33" s="69"/>
      <c r="LN33" s="23" t="str">
        <f>IF($A33&lt;=①基本情報と建物情報の入力!$G$20, IF(①基本情報と建物情報の入力!$H55&gt;=1, SUM(JJ33,JD33,JY33,KB33,JM33,JV33,JG33,JP33,JS33)+SUM(KO33,KF33,LA33,KR33,KL33,KU33,LJ33,KI33,LD33,KX33,LG33),"-"),"-")</f>
        <v>-</v>
      </c>
      <c r="LO33" s="16" t="str">
        <f>IF($A33&lt;=①基本情報と建物情報の入力!$G$20, IF(①基本情報と建物情報の入力!$H55&gt;=2, SUM(JK33,JE33,JZ33,KC33,JN33,JW33,JH33,JQ33,JT33)+SUM(KP33,KG33,LB33,KS33,KM33,KV33,LK33,KJ33,LE33,KY33,LH33),"-"),"-")</f>
        <v>-</v>
      </c>
      <c r="LP33" s="24" t="str">
        <f>IF($A33&lt;=①基本情報と建物情報の入力!$G$20, IF(①基本情報と建物情報の入力!$H55&gt;=3, SUM(JL33,JF33,KA33,KD33,JO33,JX33,JI33,JR33,JU33)+SUM(KQ33,KH33,LC33,KT33,KN33,KW33,LL33,KK33,LF33,KZ33,LI33),"-"),"-")</f>
        <v>-</v>
      </c>
      <c r="LQ33" s="16" t="str">
        <f>IF($A33&lt;=①基本情報と建物情報の入力!$G$20, IF(①基本情報と建物情報の入力!$H55&gt;=1, ROUNDUP(LN33/HY33, 2),"-"),"-")</f>
        <v>-</v>
      </c>
      <c r="LR33" s="16" t="str">
        <f>IF($A33&lt;=①基本情報と建物情報の入力!$G$20, IF(①基本情報と建物情報の入力!$H55&gt;=2, ROUNDUP(LO33/HZ33, 2),"-"),"-")</f>
        <v>-</v>
      </c>
      <c r="LS33" s="16" t="str">
        <f>IF($A33&lt;=①基本情報と建物情報の入力!$G$20, IF(①基本情報と建物情報の入力!$H55&gt;=3, ROUNDUP(LP33/IA33, 2),"-"),"-")</f>
        <v>-</v>
      </c>
      <c r="LT33" s="69"/>
      <c r="LU33" s="16" t="str">
        <f>IF($A33&lt;=①基本情報と建物情報の入力!$G$20, 0.51,"-")</f>
        <v>-</v>
      </c>
      <c r="LV33" s="16" t="str">
        <f>IF($A33&lt;=①基本情報と建物情報の入力!$G$20, IF(①基本情報と建物情報の入力!$H55&gt;=1, ①基本情報と建物情報の入力!$H$68,"-"),"-")</f>
        <v>-</v>
      </c>
      <c r="LW33" s="69"/>
      <c r="LX33" s="223" t="str">
        <f>IF($A33&lt;=①基本情報と建物情報の入力!$G$20, 0.034*1*IC33, "-")</f>
        <v>-</v>
      </c>
      <c r="LY33" s="219" t="str">
        <f>IF($A33&lt;=①基本情報と建物情報の入力!$G$20, 0.034*1*IH33, "-")</f>
        <v>-</v>
      </c>
      <c r="LZ33" s="219" t="str">
        <f>IF($A33&lt;=①基本情報と建物情報の入力!$G$20, IF(①基本情報と建物情報の入力!$H55&gt;=1, $LU33*$LV33,"-"),"-")</f>
        <v>-</v>
      </c>
      <c r="MA33" s="219" t="str">
        <f>IF($A33&lt;=①基本情報と建物情報の入力!$G$20, IF(①基本情報と建物情報の入力!$H55&gt;=1, $LU33*$LV33,"-"),"-")</f>
        <v>-</v>
      </c>
      <c r="MB33" s="219" t="str">
        <f>IF($A33&lt;=①基本情報と建物情報の入力!$G$20, IF(①基本情報と建物情報の入力!$H55&gt;=1, $LU33*$LV33,"-"),"-")</f>
        <v>-</v>
      </c>
      <c r="MC33" s="219" t="str">
        <f>IF($A33&lt;=①基本情報と建物情報の入力!$G$20, IF(①基本情報と建物情報の入力!$H55&gt;=1, $LU33*$LV33,"-"),"-")</f>
        <v>-</v>
      </c>
      <c r="MD33" s="219" t="str">
        <f>IF($A33&lt;=①基本情報と建物情報の入力!$G$20, 0.034*1*IK33, "-")</f>
        <v>-</v>
      </c>
      <c r="ME33" s="219" t="str">
        <f>IF($A33&lt;=①基本情報と建物情報の入力!$G$20, 0.034*1*IE33, "-")</f>
        <v>-</v>
      </c>
      <c r="MF33" s="69"/>
      <c r="MG33" s="219" t="str">
        <f>IF($A33&lt;=①基本情報と建物情報の入力!$G$20, 0.034*1*IM33, "-")</f>
        <v>-</v>
      </c>
      <c r="MH33" s="219" t="str">
        <f>IF($A33&lt;=①基本情報と建物情報の入力!$G$20, 0.034*1*IN33, "-")</f>
        <v>-</v>
      </c>
      <c r="MI33" s="219" t="str">
        <f>IF($A33&lt;=①基本情報と建物情報の入力!$G$20, 0.034*1*IO33, "-")</f>
        <v>-</v>
      </c>
      <c r="MJ33" s="219" t="str">
        <f>IF($A33&lt;=①基本情報と建物情報の入力!$G$20, 0.034*1*IP33, "-")</f>
        <v>-</v>
      </c>
      <c r="MK33" s="219" t="str">
        <f>IF($A33&lt;=①基本情報と建物情報の入力!$G$20, 0.034*1*IQ33, "-")</f>
        <v>-</v>
      </c>
      <c r="ML33" s="219" t="str">
        <f>IF($A33&lt;=①基本情報と建物情報の入力!$G$20, 0.034*1*IR33, "-")</f>
        <v>-</v>
      </c>
      <c r="MM33" s="219" t="str">
        <f>IF($A33&lt;=①基本情報と建物情報の入力!$G$20, 0.034*1*IS33, "-")</f>
        <v>-</v>
      </c>
      <c r="MN33" s="219" t="str">
        <f>IF($A33&lt;=①基本情報と建物情報の入力!$G$20, 0.034*1*IT33, "-")</f>
        <v>-</v>
      </c>
      <c r="MO33" s="219" t="str">
        <f>IF($A33&lt;=①基本情報と建物情報の入力!$G$20, 0.034*1*IU33, "-")</f>
        <v>-</v>
      </c>
      <c r="MP33" s="219" t="str">
        <f>IF($A33&lt;=①基本情報と建物情報の入力!$G$20, 0.034*1*IV33, "-")</f>
        <v>-</v>
      </c>
      <c r="MQ33" s="224" t="str">
        <f>IF($A33&lt;=①基本情報と建物情報の入力!$G$20, 0.034*1*IW33, "-")</f>
        <v>-</v>
      </c>
      <c r="MR33" s="69"/>
      <c r="MS33" s="71" t="str">
        <f>IF($A33&lt;=①基本情報と建物情報の入力!$G$20, INDEX(方位係数!$B$7:$H$16, MATCH(MS$4, 方位係数!$A$7:$A$16,0), MATCH(①基本情報と建物情報の入力!$G$13, 方位係数!$B$6:$I$6,0)),"-")</f>
        <v>-</v>
      </c>
      <c r="MT33" s="71" t="str">
        <f>IF($A33&lt;=①基本情報と建物情報の入力!$G$20, INDEX(方位係数!$B$7:$H$16, MATCH(MT$4, 方位係数!$A$7:$A$16,0), MATCH(①基本情報と建物情報の入力!$G$13, 方位係数!$B$6:$I$6,0)),"-")</f>
        <v>-</v>
      </c>
      <c r="MU33" s="71" t="str">
        <f>IF($A33&lt;=①基本情報と建物情報の入力!$G$20, INDEX(方位係数!$B$7:$H$16, MATCH(MU$4, 方位係数!$A$7:$A$16,0), MATCH(①基本情報と建物情報の入力!$G$13, 方位係数!$B$6:$I$6,0)),"-")</f>
        <v>-</v>
      </c>
      <c r="MV33" s="71" t="str">
        <f>IF($A33&lt;=①基本情報と建物情報の入力!$G$20, INDEX(方位係数!$B$7:$H$16, MATCH(MV$4, 方位係数!$A$7:$A$16,0), MATCH(①基本情報と建物情報の入力!$G$13, 方位係数!$B$6:$I$6,0)),"-")</f>
        <v>-</v>
      </c>
      <c r="MW33" s="71" t="str">
        <f>IF($A33&lt;=①基本情報と建物情報の入力!$G$20, INDEX(方位係数!$B$7:$H$16, MATCH(MW$4, 方位係数!$A$7:$A$16,0), MATCH(①基本情報と建物情報の入力!$G$13, 方位係数!$B$6:$I$6,0)),"-")</f>
        <v>-</v>
      </c>
      <c r="MX33" s="71" t="str">
        <f>IF($A33&lt;=①基本情報と建物情報の入力!$G$20, INDEX(方位係数!$B$7:$H$16, MATCH(MX$4, 方位係数!$A$7:$A$16,0), MATCH(①基本情報と建物情報の入力!$G$13, 方位係数!$B$6:$I$6,0)),"-")</f>
        <v>-</v>
      </c>
      <c r="MY33" s="69"/>
      <c r="MZ33" s="23" t="str">
        <f>IF($A33&lt;=①基本情報と建物情報の入力!$G$20, IF(①基本情報と建物情報の入力!$H55&gt;=1, W33*$MW33*$LX33,"-"),"-")</f>
        <v>-</v>
      </c>
      <c r="NA33" s="16" t="str">
        <f>IF($A33&lt;=①基本情報と建物情報の入力!$G$20, IF(①基本情報と建物情報の入力!$H55&gt;=2, X33*$MW33*$LX33,"-"),"-")</f>
        <v>-</v>
      </c>
      <c r="NB33" s="24" t="str">
        <f>IF($A33&lt;=①基本情報と建物情報の入力!$G$20, IF(①基本情報と建物情報の入力!$H55&gt;=3, Y33*$MW33*$LX33,"-"),"-")</f>
        <v>-</v>
      </c>
      <c r="NC33" s="23" t="str">
        <f>IF($A33&lt;=①基本情報と建物情報の入力!$G$20, IF(①基本情報と建物情報の入力!$H55&gt;=1, (BB33*$MS33+BE33*$MT33+BH33*$MU33+BK33*$MV33)*$LY33,"-"),"-")</f>
        <v>-</v>
      </c>
      <c r="ND33" s="16" t="str">
        <f>IF($A33&lt;=①基本情報と建物情報の入力!$G$20, IF(①基本情報と建物情報の入力!$H55&gt;=2, (BC33*$MS33+BF33*$MT33+BI33*$MU33+BL33*$MV33)*$LY33,"-"),"-")</f>
        <v>-</v>
      </c>
      <c r="NE33" s="24" t="str">
        <f>IF($A33&lt;=①基本情報と建物情報の入力!$G$20, IF(①基本情報と建物情報の入力!$H55&gt;=3, (BD33*$MS33+BG33*$MT33+BJ33*$MU33+BM33*$MV33)*$LY33,"-"),"-")</f>
        <v>-</v>
      </c>
      <c r="NF33" s="23" t="str">
        <f>IF($A33&lt;=①基本情報と建物情報の入力!$G$20, IF(①基本情報と建物情報の入力!$H55&gt;=1, AD33*$MS33*$LZ33+AG33*$MT33*$MA33+AJ33*$MU33*$MB33+AM33*$MV33*$MC33,"-"),"-")</f>
        <v>-</v>
      </c>
      <c r="NG33" s="16" t="str">
        <f>IF($A33&lt;=①基本情報と建物情報の入力!$G$20, IF(①基本情報と建物情報の入力!$H55&gt;=2, AE33*$MS33*$LZ33+AH33*$MT33*$MA33+AK33*$MU33*$MB33+AN33*$MV33*$MC33,"-"),"-")</f>
        <v>-</v>
      </c>
      <c r="NH33" s="24" t="str">
        <f>IF($A33&lt;=①基本情報と建物情報の入力!$G$20, IF(①基本情報と建物情報の入力!$H55&gt;=3, AF33*$MS33*$LZ33+AI33*$MT33*$MA33+AL33*$MU33*$MB33+AO33*$MV33*$MC33,"-"),"-")</f>
        <v>-</v>
      </c>
      <c r="NI33" s="23" t="str">
        <f>IF($A33&lt;=①基本情報と建物情報の入力!$G$20, IF(①基本情報と建物情報の入力!$H55&gt;=1, (AP33*MS33+AS33*MT33+AV33*MU33+AY33*$MV33)*$MD33,"-"),"-")</f>
        <v>-</v>
      </c>
      <c r="NJ33" s="16" t="str">
        <f>IF($A33&lt;=①基本情報と建物情報の入力!$G$20, IF(①基本情報と建物情報の入力!$H55&gt;=2, (AQ33*MS33+AT33*MT33+AW33*MU33+AZ33*$MV33)*$MD33,"-"),"-")</f>
        <v>-</v>
      </c>
      <c r="NK33" s="24" t="str">
        <f>IF($A33&lt;=①基本情報と建物情報の入力!$G$20, IF(①基本情報と建物情報の入力!$H55&gt;=3, (AR33*MS33+AU33*MT33+AX33*MU33+BA33*$MV33)*$MD33,"-"),"-")</f>
        <v>-</v>
      </c>
      <c r="NL33" s="23" t="str">
        <f>IF($A33&lt;=①基本情報と建物情報の入力!$G$20, IF(①基本情報と建物情報の入力!$H55&gt;=1, Z33*$MX33*$ME33,"-"),"-")</f>
        <v>-</v>
      </c>
      <c r="NM33" s="16" t="str">
        <f>IF($A33&lt;=①基本情報と建物情報の入力!$G$20, IF(①基本情報と建物情報の入力!$H55&gt;=2, AA33*$MX33*$ME33,"-"),"-")</f>
        <v>-</v>
      </c>
      <c r="NN33" s="24" t="str">
        <f>IF($A33&lt;=①基本情報と建物情報の入力!$G$20, IF(①基本情報と建物情報の入力!$H55&gt;=3, AB33*$MX33*$ME33,"-"),"-")</f>
        <v>-</v>
      </c>
      <c r="NO33" s="69"/>
      <c r="NP33" s="23" t="str">
        <f>IF($A33&lt;=①基本情報と建物情報の入力!$G$20, IF(①基本情報と建物情報の入力!$H55&gt;=1, (CJ33*($MW33+$MS33)/2+CM33*($MW33+$MT33)/2+CP33*($MW33+$MU33)/2+CS33*($MW33+$MV33)/2)*$MG33,"-"),"-")</f>
        <v>-</v>
      </c>
      <c r="NQ33" s="16" t="str">
        <f>IF($A33&lt;=①基本情報と建物情報の入力!$G$20, IF(①基本情報と建物情報の入力!$H55&gt;=2, (CK33*($MW33+$MS33)/2+CN33*($MW33+$MT33)/2+CQ33*($MW33+$MU33)/2+CT33*($MW33+$MV33)/2)*$MG33,"-"),"-")</f>
        <v>-</v>
      </c>
      <c r="NR33" s="24" t="str">
        <f>IF($A33&lt;=①基本情報と建物情報の入力!$G$20, IF(①基本情報と建物情報の入力!$H55&gt;=3, (CL33*($MW33+$MS33)/2+CO33*($MW33+$MT33)/2+CR33*($MW33+$MU33)/2+CU33*($MW33+$MV33)/2)*$MG33,"-"),"-")</f>
        <v>-</v>
      </c>
      <c r="NS33" s="23" t="str">
        <f>IF($A33&lt;=①基本情報と建物情報の入力!$G$20, IF(①基本情報と建物情報の入力!$H55&gt;=1, (CV33*($MW33+$MS33)/2+CY33*($MW33+$MS33)/2)*$MH33/2,"-"),"-")</f>
        <v>-</v>
      </c>
      <c r="NT33" s="16" t="str">
        <f>IF($A33&lt;=①基本情報と建物情報の入力!$G$20, IF(①基本情報と建物情報の入力!$H55&gt;=2, (CW33*($MW33+$MS33)/2+CZ33*($MW33+$MS33)/2)*$MH33/2,"-"),"-")</f>
        <v>-</v>
      </c>
      <c r="NU33" s="24" t="str">
        <f>IF($A33&lt;=①基本情報と建物情報の入力!$G$20, IF(①基本情報と建物情報の入力!$H55&gt;=3, (CX33*($MW33+$MS33)/2+DA33*($MW33+$MS33)/2)*$MH33/2,"-"),"-")</f>
        <v>-</v>
      </c>
      <c r="NV33" s="23" t="str">
        <f>IF($A33&lt;=①基本情報と建物情報の入力!$G$20, IF(①基本情報と建物情報の入力!$H55&gt;=1, (DB33+DE33)*$MW33*$MI33/2 + (DH33+DK33)*$MW33*$MI33,"-"),"-")</f>
        <v>-</v>
      </c>
      <c r="NW33" s="16" t="str">
        <f>IF($A33&lt;=①基本情報と建物情報の入力!$G$20, IF(①基本情報と建物情報の入力!$H55&gt;=2, (DC33+DF33)*$MW33*$MI33/2 + (DI33+DL33)*$MW33*$MI33,"-"),"-")</f>
        <v>-</v>
      </c>
      <c r="NX33" s="24" t="str">
        <f>IF($A33&lt;=①基本情報と建物情報の入力!$G$20, IF(①基本情報と建物情報の入力!$H55&gt;=3, (DD33+DG33)*$MW33*$MI33/2 + (DJ33+DM33)*$MW33*$MI33,"-"),"-")</f>
        <v>-</v>
      </c>
      <c r="NY33" s="23" t="str">
        <f>IF($A33&lt;=①基本情報と建物情報の入力!$G$20, IF(①基本情報と建物情報の入力!$H55&gt;=1, (DN33*($MS33+$MT33)/2 +DW33*($MV33+$MS33)/2 + DQ33*($MT33+$MU33)/2 + DT33*($MU33+$MV33)/2)*$MJ33,"-"),"-")</f>
        <v>-</v>
      </c>
      <c r="NZ33" s="16" t="str">
        <f>IF($A33&lt;=①基本情報と建物情報の入力!$G$20, IF(①基本情報と建物情報の入力!$H55&gt;=2, (DO33*($MS33+$MT33)/2 +DX33*($MV33+$MS33)/2 + DR33*($MT33+$MU33)/2 + DU33*($MU33+$MV33)/2)*$MJ33,"-"),"-")</f>
        <v>-</v>
      </c>
      <c r="OA33" s="24" t="str">
        <f>IF($A33&lt;=①基本情報と建物情報の入力!$G$20, IF(①基本情報と建物情報の入力!$H55&gt;=3, (DP33*($MS33+$MT33)/2 +DY33*($MV33+$MS33)/2 + DS33*($MT33+$MU33)/2 + DV33*($MU33+$MV33)/2)*$MJ33,"-"),"-")</f>
        <v>-</v>
      </c>
      <c r="OB33" s="23" t="str">
        <f>IF($A33&lt;=①基本情報と建物情報の入力!$G$20, IF(①基本情報と建物情報の入力!$H55&gt;=1, ((DZ33+EC33)*$MS33+(EF33+EI33)*$MU33)*$MK33/2 + (EL33*$MS33+EO33*$MT33+ER33*$MU33+EU33*$MV33)*$MK33,"-"),"-")</f>
        <v>-</v>
      </c>
      <c r="OC33" s="16" t="str">
        <f>IF($A33&lt;=①基本情報と建物情報の入力!$G$20, IF(①基本情報と建物情報の入力!$H55&gt;=2, ((EA33+ED33)*$MS33+(EG33+EJ33)*$MU33)*$MK33/2 + (EM33*$MS33+EP33*$MT33+ES33*$MU33+EV33*$MV33)*$MK33,"-"),"-")</f>
        <v>-</v>
      </c>
      <c r="OD33" s="24" t="str">
        <f>IF($A33&lt;=①基本情報と建物情報の入力!$G$20, IF(①基本情報と建物情報の入力!$H55&gt;=3, ((EB33+EE33)*$MS33+(EH33+EK33)*$MU33)*$MK33/2 + (EN33*$MS33+EQ33*$MT33+ET33*$MU33+EW33*$MV33)*$MK33,"-"),"-")</f>
        <v>-</v>
      </c>
      <c r="OE33" s="23" t="str">
        <f>IF($A33&lt;=①基本情報と建物情報の入力!$G$20, IF(①基本情報と建物情報の入力!$H55&gt;=1, ((EX33+FA33)*$MS33+(FD33+FG33)*$MT33+ (FJ33+FM33)*$MU33 +(FP33+FS33)*$MV33)*$ML33/2,"-"),"-")</f>
        <v>-</v>
      </c>
      <c r="OF33" s="16" t="str">
        <f>IF($A33&lt;=①基本情報と建物情報の入力!$G$20, IF(①基本情報と建物情報の入力!$H55&gt;=2, ((EY33+FB33)*$MS33+(FE33+FH33)*$MT33+ (FK33+FN33)*$MU33 +(FQ33+FT33)*$MV33)*$ML33/2,"-"),"-")</f>
        <v>-</v>
      </c>
      <c r="OG33" s="24" t="str">
        <f>IF($A33&lt;=①基本情報と建物情報の入力!$G$20, IF(①基本情報と建物情報の入力!$H55&gt;=3, ((EZ33+FC33)*$MS33+(FF33+FI33)*$MT33+ (FL33+FO33)*$MU33 +(FR33+FU33)*$MV33)*$ML33/2,"-"),"-")</f>
        <v>-</v>
      </c>
      <c r="OH33" s="16" t="str">
        <f>IF($A33&lt;=①基本情報と建物情報の入力!$G$20, IF(①基本情報と建物情報の入力!$H55&gt;=1, (FV33*$MS33/2+FY33*$MT33/2+GB33*$MU33/2+GE33*$MV33/2)*$MM33,"-"),"-")</f>
        <v>-</v>
      </c>
      <c r="OI33" s="16" t="str">
        <f>IF($A33&lt;=①基本情報と建物情報の入力!$G$20, IF(①基本情報と建物情報の入力!$H55&gt;=2, (FW33*$MS33/2+FZ33*$MT33/2+GC33*$MU33/2+GF33*$MV33/2)*$MM33,"-"),"-")</f>
        <v>-</v>
      </c>
      <c r="OJ33" s="16" t="str">
        <f>IF($A33&lt;=①基本情報と建物情報の入力!$G$20, IF(①基本情報と建物情報の入力!$H55&gt;=3, (FX33*$MS33/2+GA33*$MT33/2+GD33*$MU33/2+GG33*$MV33/2)*$MM33,"-"),"-")</f>
        <v>-</v>
      </c>
      <c r="OK33" s="23" t="str">
        <f>IF($A33&lt;=①基本情報と建物情報の入力!$G$20, IF(①基本情報と建物情報の入力!$H55&gt;=1, (GH33*($MS33+$MX33)/2+GK33*($MT33+$MX33)/2+GN33*($MU33+$MX33)/2+GQ33*($MV33+$MX33)/2)*$MN33,"-"),"-")</f>
        <v>-</v>
      </c>
      <c r="OL33" s="16" t="str">
        <f>IF($A33&lt;=①基本情報と建物情報の入力!$G$20, IF(①基本情報と建物情報の入力!$H55&gt;=2, (GI33*($MS33+$MX33)/2+GL33*($MT33+$MX33)/2+GO33*($MU33+$MX33)/2+GR33*($MV33+$MX33)/2)*$MN33,"-"),"-")</f>
        <v>-</v>
      </c>
      <c r="OM33" s="24" t="str">
        <f>IF($A33&lt;=①基本情報と建物情報の入力!$G$20, IF(①基本情報と建物情報の入力!$H55&gt;=3, (GJ33*($MS33+$MX33)/2+GM33*($MT33+$MX33)/2+GP33*($MU33+$MX33)/2+GS33*($MV33+$MX33)/2)*$MN33,"-"),"-")</f>
        <v>-</v>
      </c>
      <c r="ON33" s="23" t="str">
        <f>IF($A33&lt;=①基本情報と建物情報の入力!$G$20, IF(①基本情報と建物情報の入力!$H55&gt;=1, (GT33+GW33)*($MS33+$MX33)/2*$MO33/2,"-"),"-")</f>
        <v>-</v>
      </c>
      <c r="OO33" s="16" t="str">
        <f>IF($A33&lt;=①基本情報と建物情報の入力!$G$20, IF(①基本情報と建物情報の入力!$H55&gt;=2, (GU33+GX33)*($MS33+$MX33)/2*$MO33/2,"-"),"-")</f>
        <v>-</v>
      </c>
      <c r="OP33" s="24" t="str">
        <f>IF($A33&lt;=①基本情報と建物情報の入力!$G$20, IF(①基本情報と建物情報の入力!$H55&gt;=3, (GV33+GY33)*($MS33+$MX33)/2*$MO33/2,"-"),"-")</f>
        <v>-</v>
      </c>
      <c r="OQ33" s="23" t="str">
        <f>IF($A33&lt;=①基本情報と建物情報の入力!$G$20, IF(①基本情報と建物情報の入力!$H55&gt;=1, (HL33+HO33)*$MX33*$MQ33/2 + (HR33+HU33)*$MX33*$MQ33,"-"),"-")</f>
        <v>-</v>
      </c>
      <c r="OR33" s="16" t="str">
        <f>IF($A33&lt;=①基本情報と建物情報の入力!$G$20, IF(①基本情報と建物情報の入力!$H55&gt;=2, (HM33+HP33)*$MX33*$MQ33/2 + (HS33+HV33)*$MX33*$MQ33,"-"),"-")</f>
        <v>-</v>
      </c>
      <c r="OS33" s="24" t="str">
        <f>IF($A33&lt;=①基本情報と建物情報の入力!$G$20, IF(①基本情報と建物情報の入力!$H55&gt;=3, (HN33+HQ33)*$MX33*$MQ33/2 + (HT33+HW33)*$MX33*$MQ33,"-"),"-")</f>
        <v>-</v>
      </c>
      <c r="OT33" s="16" t="str">
        <f>IF($A33&lt;=①基本情報と建物情報の入力!$G$20, IF(①基本情報と建物情報の入力!$H55&gt;=1, SUM(MZ33,NC33,NF33,NI33,NL33)+SUM(NP33,NS33,NV33,NY33,OB33,OE33,OH33,OK33,ON33,OQ33), "-"), "-")</f>
        <v>-</v>
      </c>
      <c r="OU33" s="16" t="str">
        <f>IF($A33&lt;=①基本情報と建物情報の入力!$G$20, IF(①基本情報と建物情報の入力!$H55&gt;=2, SUM(NA33,ND33,NG33,NJ33,NM33)+SUM(NQ33,NT33,NW33,NZ33,OC33,OF33,OI33,OL33,OO33,OR33), "-"), "-")</f>
        <v>-</v>
      </c>
      <c r="OV33" s="16" t="str">
        <f>IF($A33&lt;=①基本情報と建物情報の入力!$G$20, IF(①基本情報と建物情報の入力!$H55&gt;=3, SUM(NB33,NE33,NH33,NK33,NN33)+SUM(NR33,NU33,NX33,OA33,OD33,OG33,OJ33,OM33,OP33,OS33), "-"), "-")</f>
        <v>-</v>
      </c>
      <c r="OW33" s="84" t="str">
        <f>IF($A33&lt;=①基本情報と建物情報の入力!$G$20, IF(①基本情報と建物情報の入力!$H55&gt;=1, ROUNDUP(OT33/HY33*100, 1),"-"),"-")</f>
        <v>-</v>
      </c>
      <c r="OX33" s="85" t="str">
        <f>IF($A33&lt;=①基本情報と建物情報の入力!$G$20, IF(①基本情報と建物情報の入力!$H55&gt;=2, ROUNDUP(OU33/HZ33*100, 1),"-"),"-")</f>
        <v>-</v>
      </c>
      <c r="OY33" s="85" t="str">
        <f>IF($A33&lt;=①基本情報と建物情報の入力!$G$20, IF(①基本情報と建物情報の入力!$H55&gt;=3, ROUNDUP(OV33/IA33*100, 1),"-"),"-")</f>
        <v>-</v>
      </c>
      <c r="OZ33" s="69"/>
      <c r="PA33" s="223" t="str">
        <f>IF($A33&lt;=①基本情報と建物情報の入力!$G$20, 0.93,"-")</f>
        <v>-</v>
      </c>
      <c r="PB33" s="224" t="str">
        <f>IF($A33&lt;=①基本情報と建物情報の入力!$G$20, IF(①基本情報と建物情報の入力!$H55&gt;=1, ①基本情報と建物情報の入力!$H$69,"-"),"-")</f>
        <v>-</v>
      </c>
      <c r="PC33" s="219" t="str">
        <f>IF($A33&lt;=①基本情報と建物情報の入力!$G$20, 0.034*1*IC33, "-")</f>
        <v>-</v>
      </c>
      <c r="PD33" s="219" t="str">
        <f>IF($A33&lt;=①基本情報と建物情報の入力!$G$20, 0.034*1*IH33, "-")</f>
        <v>-</v>
      </c>
      <c r="PE33" s="219" t="str">
        <f>IF($A33&lt;=①基本情報と建物情報の入力!$G$20, IF(①基本情報と建物情報の入力!$H55&gt;=1, $PA33*$PB33,"-"),"-")</f>
        <v>-</v>
      </c>
      <c r="PF33" s="219" t="str">
        <f>IF($A33&lt;=①基本情報と建物情報の入力!$G$20, IF(①基本情報と建物情報の入力!$H55&gt;=1, $PA33*$PB33,"-"),"-")</f>
        <v>-</v>
      </c>
      <c r="PG33" s="219" t="str">
        <f>IF($A33&lt;=①基本情報と建物情報の入力!$G$20, IF(①基本情報と建物情報の入力!$H55&gt;=1, $PA33*$PB33,"-"),"-")</f>
        <v>-</v>
      </c>
      <c r="PH33" s="219" t="str">
        <f>IF($A33&lt;=①基本情報と建物情報の入力!$G$20, IF(①基本情報と建物情報の入力!$H55&gt;=1, $PA33*$PB33,"-"),"-")</f>
        <v>-</v>
      </c>
      <c r="PI33" s="219" t="str">
        <f>IF($A33&lt;=①基本情報と建物情報の入力!$G$20, 0.034*1*IK33, "-")</f>
        <v>-</v>
      </c>
      <c r="PJ33" s="219" t="str">
        <f>IF($A33&lt;=①基本情報と建物情報の入力!$G$20, 0.034*1*IE33, "-")</f>
        <v>-</v>
      </c>
      <c r="PK33" s="69"/>
      <c r="PL33" s="219" t="str">
        <f>IF($A33&lt;=①基本情報と建物情報の入力!$G$20, 0.034*1*IM33, "-")</f>
        <v>-</v>
      </c>
      <c r="PM33" s="219" t="str">
        <f>IF($A33&lt;=①基本情報と建物情報の入力!$G$20, 0.034*1*IN33, "-")</f>
        <v>-</v>
      </c>
      <c r="PN33" s="219" t="str">
        <f>IF($A33&lt;=①基本情報と建物情報の入力!$G$20, 0.034*1*IO33, "-")</f>
        <v>-</v>
      </c>
      <c r="PO33" s="219" t="str">
        <f>IF($A33&lt;=①基本情報と建物情報の入力!$G$20, 0.034*1*IP33, "-")</f>
        <v>-</v>
      </c>
      <c r="PP33" s="219" t="str">
        <f>IF($A33&lt;=①基本情報と建物情報の入力!$G$20, 0.034*1*IQ33, "-")</f>
        <v>-</v>
      </c>
      <c r="PQ33" s="219" t="str">
        <f>IF($A33&lt;=①基本情報と建物情報の入力!$G$20, 0.034*1*IR33, "-")</f>
        <v>-</v>
      </c>
      <c r="PR33" s="219" t="str">
        <f>IF($A33&lt;=①基本情報と建物情報の入力!$G$20, 0.034*1*IS33, "-")</f>
        <v>-</v>
      </c>
      <c r="PS33" s="219" t="str">
        <f>IF($A33&lt;=①基本情報と建物情報の入力!$G$20, 0.034*1*IT33, "-")</f>
        <v>-</v>
      </c>
      <c r="PT33" s="219" t="str">
        <f>IF($A33&lt;=①基本情報と建物情報の入力!$G$20, 0.034*1*IU33, "-")</f>
        <v>-</v>
      </c>
      <c r="PU33" s="219" t="str">
        <f>IF($A33&lt;=①基本情報と建物情報の入力!$G$20, 0.034*1*IV33, "-")</f>
        <v>-</v>
      </c>
      <c r="PV33" s="219" t="str">
        <f>IF($A33&lt;=①基本情報と建物情報の入力!$G$20, 0.034*1*IW33, "-")</f>
        <v>-</v>
      </c>
      <c r="PW33" s="69"/>
      <c r="PX33" s="72" t="str">
        <f>IF($A33&lt;=①基本情報と建物情報の入力!$G$20, INDEX(方位係数!$B$21:$I$30, MATCH(PX$4, 方位係数!$A$21:$A$30,0), MATCH(①基本情報と建物情報の入力!$G$13, 方位係数!$B$20:$I$20,0)),"-")</f>
        <v>-</v>
      </c>
      <c r="PY33" s="71" t="str">
        <f>IF($A33&lt;=①基本情報と建物情報の入力!$G$20, INDEX(方位係数!$B$21:$I$30, MATCH(PY$4, 方位係数!$A$21:$A$30,0), MATCH(①基本情報と建物情報の入力!$G$13, 方位係数!$B$20:$I$20,0)),"-")</f>
        <v>-</v>
      </c>
      <c r="PZ33" s="71" t="str">
        <f>IF($A33&lt;=①基本情報と建物情報の入力!$G$20, INDEX(方位係数!$B$21:$I$30, MATCH(PZ$4, 方位係数!$A$21:$A$30,0), MATCH(①基本情報と建物情報の入力!$G$13, 方位係数!$B$20:$I$20,0)),"-")</f>
        <v>-</v>
      </c>
      <c r="QA33" s="71" t="str">
        <f>IF($A33&lt;=①基本情報と建物情報の入力!$G$20, INDEX(方位係数!$B$21:$I$30, MATCH(QA$4, 方位係数!$A$21:$A$30,0), MATCH(①基本情報と建物情報の入力!$G$13, 方位係数!$B$20:$I$20,0)),"-")</f>
        <v>-</v>
      </c>
      <c r="QB33" s="71" t="str">
        <f>IF($A33&lt;=①基本情報と建物情報の入力!$G$20, INDEX(方位係数!$B$21:$I$30, MATCH(QB$4, 方位係数!$A$21:$A$30,0), MATCH(①基本情報と建物情報の入力!$G$13, 方位係数!$B$20:$I$20,0)),"-")</f>
        <v>-</v>
      </c>
      <c r="QC33" s="71" t="str">
        <f>IF($A33&lt;=①基本情報と建物情報の入力!$G$20, INDEX(方位係数!$B$21:$I$30, MATCH(QC$4, 方位係数!$A$21:$A$30,0), MATCH(①基本情報と建物情報の入力!$G$13, 方位係数!$B$20:$I$20,0)),"-")</f>
        <v>-</v>
      </c>
      <c r="QD33" s="69"/>
      <c r="QE33" s="223" t="str">
        <f>IF($A33&lt;=①基本情報と建物情報の入力!$G$20, IF(①基本情報と建物情報の入力!$H55&gt;=1, W33*$QB33*$PC33,"-"),"-")</f>
        <v>-</v>
      </c>
      <c r="QF33" s="219" t="str">
        <f>IF($A33&lt;=①基本情報と建物情報の入力!$G$20, IF(①基本情報と建物情報の入力!$H55&gt;=2, X33*$QB33*$PC33,"-"),"-")</f>
        <v>-</v>
      </c>
      <c r="QG33" s="219" t="str">
        <f>IF($A33&lt;=①基本情報と建物情報の入力!$G$20, IF(①基本情報と建物情報の入力!$H55&gt;=3, Y33*$QB33*$PC33,"-"),"-")</f>
        <v>-</v>
      </c>
      <c r="QH33" s="223" t="str">
        <f>IF($A33&lt;=①基本情報と建物情報の入力!$G$20, IF(①基本情報と建物情報の入力!$H55&gt;=1, (BB33*$PX33+BE33*$PY33+BH33*$PZ33+BK33*$QA33)*$PD33,"-"),"-")</f>
        <v>-</v>
      </c>
      <c r="QI33" s="219" t="str">
        <f>IF($A33&lt;=①基本情報と建物情報の入力!$G$20, IF(①基本情報と建物情報の入力!$H55&gt;=2, (BC33*$PX33+BF33*$PY33+BI33*$PZ33+BL33*$QA33)*$PD33,"-"),"-")</f>
        <v>-</v>
      </c>
      <c r="QJ33" s="224" t="str">
        <f>IF($A33&lt;=①基本情報と建物情報の入力!$G$20, IF(①基本情報と建物情報の入力!$H55&gt;=3, (BD33*$PX33+BG33*$PY33+BJ33*$PZ33+BM33*$QA33)*$PD33,"-"),"-")</f>
        <v>-</v>
      </c>
      <c r="QK33" s="223" t="str">
        <f>IF($A33&lt;=①基本情報と建物情報の入力!$G$20, IF(①基本情報と建物情報の入力!$H55&gt;=1, AD33*$PX33*$PE33+AG33*$PY33*$PF33+AJ33*$PZ33*$PG33+AM33*$QA33*$PH33,"-"),"-")</f>
        <v>-</v>
      </c>
      <c r="QL33" s="219" t="str">
        <f>IF($A33&lt;=①基本情報と建物情報の入力!$G$20, IF(①基本情報と建物情報の入力!$H55&gt;=2, AE33*$PX33*$PE33+AH33*$PY33*$PF33+AK33*$PZ33*$PG33+AN33*$QA33*$PH33,"-"),"-")</f>
        <v>-</v>
      </c>
      <c r="QM33" s="224" t="str">
        <f>IF($A33&lt;=①基本情報と建物情報の入力!$G$20, IF(①基本情報と建物情報の入力!$H55&gt;=3, AF33*$PX33*$PE33+AI33*$PY33*$PF33+AL33*$PZ33*$PG33+AO33*$QA33*$PH33,"-"),"-")</f>
        <v>-</v>
      </c>
      <c r="QN33" s="223" t="str">
        <f>IF($A33&lt;=①基本情報と建物情報の入力!$G$20, IF(①基本情報と建物情報の入力!$H55&gt;=1, (AP33*PX33+AS33*PY33+AV33*PZ33+AY33*$QA33)*$PI33,"-"),"-")</f>
        <v>-</v>
      </c>
      <c r="QO33" s="219" t="str">
        <f>IF($A33&lt;=①基本情報と建物情報の入力!$G$20, IF(①基本情報と建物情報の入力!$H55&gt;=2, (AQ33*PX33+AT33*PY33+AW33*PZ33+AZ33*$QA33)*$PI33,"-"),"-")</f>
        <v>-</v>
      </c>
      <c r="QP33" s="224" t="str">
        <f>IF($A33&lt;=①基本情報と建物情報の入力!$G$20, IF(①基本情報と建物情報の入力!$H55&gt;=3, (AR33*PX33+AU33*PY33+AX33*PZ33+BA33*$QA33)*$PI33,"-"),"-")</f>
        <v>-</v>
      </c>
      <c r="QQ33" s="223" t="str">
        <f>IF($A33&lt;=①基本情報と建物情報の入力!$G$20, IF(①基本情報と建物情報の入力!$H55&gt;=1, Z33*$QC33*$PJ33,"-"),"-")</f>
        <v>-</v>
      </c>
      <c r="QR33" s="219" t="str">
        <f>IF($A33&lt;=①基本情報と建物情報の入力!$G$20, IF(①基本情報と建物情報の入力!$H55&gt;=2, AA33*$QC33*$PJ33,"-"),"-")</f>
        <v>-</v>
      </c>
      <c r="QS33" s="224" t="str">
        <f>IF($A33&lt;=①基本情報と建物情報の入力!$G$20, IF(①基本情報と建物情報の入力!$H55&gt;=3, AB33*$QC33*$PJ33,"-"),"-")</f>
        <v>-</v>
      </c>
      <c r="QT33" s="69"/>
      <c r="QU33" s="223" t="str">
        <f>IF($A33&lt;=①基本情報と建物情報の入力!$G$20, IF(①基本情報と建物情報の入力!$H55&gt;=1, (CJ33*($QB33+$PX33)/2+CM33*($QB33+$PY33)/2+CP33*($QB33+$PZ33)/2+CS33*($QB33+$QA33)/2)*$PL33,"-"),"-")</f>
        <v>-</v>
      </c>
      <c r="QV33" s="219" t="str">
        <f>IF($A33&lt;=①基本情報と建物情報の入力!$G$20, IF(①基本情報と建物情報の入力!$H55&gt;=2, (CK33*($QB33+$PX33)/2+CN33*($QB33+$PY33)/2+CQ33*($QB33+$PZ33)/2+CT33*($QB33+$QA33)/2)*$PL33,"-"),"-")</f>
        <v>-</v>
      </c>
      <c r="QW33" s="224" t="str">
        <f>IF($A33&lt;=①基本情報と建物情報の入力!$G$20, IF(①基本情報と建物情報の入力!$H55&gt;=3, (CL33*($QB33+$PX33)/2+CO33*($QB33+$PY33)/2+CR33*($QB33+$PZ33)/2+CU33*($QB33+$QA33)/2)*$PL33,"-"),"-")</f>
        <v>-</v>
      </c>
      <c r="QX33" s="223" t="str">
        <f>IF($A33&lt;=①基本情報と建物情報の入力!$G$20, IF(①基本情報と建物情報の入力!$H55&gt;=1, (CV33*($QB33+$PX33)/2+CY33*($QB33+$PX33)/2)*$PM33/2,"-"),"-")</f>
        <v>-</v>
      </c>
      <c r="QY33" s="219" t="str">
        <f>IF($A33&lt;=①基本情報と建物情報の入力!$G$20, IF(①基本情報と建物情報の入力!$H55&gt;=2, (CW33*($QB33+$PX33)/2+CZ33*($QB33+$PX33)/2)*$PM33/2,"-"),"-")</f>
        <v>-</v>
      </c>
      <c r="QZ33" s="224" t="str">
        <f>IF($A33&lt;=①基本情報と建物情報の入力!$G$20, IF(①基本情報と建物情報の入力!$H55&gt;=3, (CX33*($QB33+$PX33)/2+DA33*($QB33+$PX33)/2)*$PM33/2,"-"),"-")</f>
        <v>-</v>
      </c>
      <c r="RA33" s="223" t="str">
        <f>IF($A33&lt;=①基本情報と建物情報の入力!$G$20, IF(①基本情報と建物情報の入力!$H55&gt;=1, (DB33+DE33)*$QB33*$PN33/2 + (DH33+DK33)*$QB33*$PN33,"-"),"-")</f>
        <v>-</v>
      </c>
      <c r="RB33" s="219" t="str">
        <f>IF($A33&lt;=①基本情報と建物情報の入力!$G$20, IF(①基本情報と建物情報の入力!$H55&gt;=2, (DC33+DF33)*$QB33*$PN33/2 + (DI33+DL33)*$QB33*$PN33,"-"),"-")</f>
        <v>-</v>
      </c>
      <c r="RC33" s="224" t="str">
        <f>IF($A33&lt;=①基本情報と建物情報の入力!$G$20, IF(①基本情報と建物情報の入力!$H55&gt;=3, (DD33+DG33)*$QB33*$PN33/2 + (DJ33+DM33)*$QB33*$PN33,"-"),"-")</f>
        <v>-</v>
      </c>
      <c r="RD33" s="223" t="str">
        <f>IF($A33&lt;=①基本情報と建物情報の入力!$G$20, IF(①基本情報と建物情報の入力!$H55&gt;=1, (DN33*($PX33+$PY33)/2 +DW33*($QA33+$PX33)/2 + DQ33*($PY33+$PZ33)/2 + DT33*($PZ33+$QA33)/2)*$PO33,"-"),"-")</f>
        <v>-</v>
      </c>
      <c r="RE33" s="219" t="str">
        <f>IF($A33&lt;=①基本情報と建物情報の入力!$G$20, IF(①基本情報と建物情報の入力!$H55&gt;=2, (DO33*($PX33+$PY33)/2 +DX33*($QA33+$PX33)/2 + DR33*($PY33+$PZ33)/2 + DU33*($PZ33+$QA33)/2)*$PO33,"-"),"-")</f>
        <v>-</v>
      </c>
      <c r="RF33" s="224" t="str">
        <f>IF($A33&lt;=①基本情報と建物情報の入力!$G$20, IF(①基本情報と建物情報の入力!$H55&gt;=3, (DP33*($PX33+$PY33)/2 +DY33*($QA33+$PX33)/2 + DS33*($PY33+$PZ33)/2 + DV33*($PZ33+$QA33)/2)*$PO33,"-"),"-")</f>
        <v>-</v>
      </c>
      <c r="RG33" s="223" t="str">
        <f>IF($A33&lt;=①基本情報と建物情報の入力!$G$20, IF(①基本情報と建物情報の入力!$H55&gt;=1, ((DZ33+EC33)*$PX33+(EF33+EI33)*$PZ33)*$PP33/2 + (EL33*$PX33+EO33*$PY33+ER33*$PZ33+EU33*$QA33)*$PP33,"-"),"-")</f>
        <v>-</v>
      </c>
      <c r="RH33" s="219" t="str">
        <f>IF($A33&lt;=①基本情報と建物情報の入力!$G$20, IF(①基本情報と建物情報の入力!$H55&gt;=2, ((EA33+ED33)*$PX33+(EG33+EJ33)*$PZ33)*$PP33/2 + (EM33*$PX33+EP33*$PY33+ES33*$PZ33+EV33*$QA33)*$PP33,"-"),"-")</f>
        <v>-</v>
      </c>
      <c r="RI33" s="224" t="str">
        <f>IF($A33&lt;=①基本情報と建物情報の入力!$G$20, IF(①基本情報と建物情報の入力!$H55&gt;=3, ((EB33+EE33)*$PX33+(EH33+EK33)*$PZ33)*$PP33/2 + (EN33*$PX33+EQ33*$PY33+ET33*$PZ33+EW33*$QA33)*$PP33,"-"),"-")</f>
        <v>-</v>
      </c>
      <c r="RJ33" s="223" t="str">
        <f>IF($A33&lt;=①基本情報と建物情報の入力!$G$20, IF(①基本情報と建物情報の入力!$H55&gt;=1, ((EX33+FA33)*$PX33+(FD33+FG33)*$PY33+ (FJ33+FM33)*$PZ33 +(FP33+FS33)*$QA33)*$PQ33/2,"-"),"-")</f>
        <v>-</v>
      </c>
      <c r="RK33" s="219" t="str">
        <f>IF($A33&lt;=①基本情報と建物情報の入力!$G$20, IF(①基本情報と建物情報の入力!$H55&gt;=2, ((EY33+FB33)*$PX33+(FE33+FH33)*$PY33+ (FK33+FN33)*$PZ33 +(FQ33+FT33)*$QA33)*$PQ33/2,"-"),"-")</f>
        <v>-</v>
      </c>
      <c r="RL33" s="224" t="str">
        <f>IF($A33&lt;=①基本情報と建物情報の入力!$G$20, IF(①基本情報と建物情報の入力!$H55&gt;=3, ((EZ33+FC33)*$PX33+(FF33+FI33)*$PY33+ (FL33+FO33)*$PZ33 +(FR33+FU33)*$QA33)*$PQ33/2,"-"),"-")</f>
        <v>-</v>
      </c>
      <c r="RM33" s="223" t="str">
        <f>IF($A33&lt;=①基本情報と建物情報の入力!$G$20, IF(①基本情報と建物情報の入力!$H55&gt;=1, (FV33*$PX33/2+FY33*$PY33/2+GB33*$PZ33/2+GE33*$QA33/2)*$PR33,"-"),"-")</f>
        <v>-</v>
      </c>
      <c r="RN33" s="219" t="str">
        <f>IF($A33&lt;=①基本情報と建物情報の入力!$G$20, IF(①基本情報と建物情報の入力!$H55&gt;=2, (FW33*$PX33/2+FZ33*$PY33/2+GC33*$PZ33/2+GF33*$QA33/2)*$PR33,"-"),"-")</f>
        <v>-</v>
      </c>
      <c r="RO33" s="224" t="str">
        <f>IF($A33&lt;=①基本情報と建物情報の入力!$G$20, IF(①基本情報と建物情報の入力!$H55&gt;=3, (FX33*$PX33/2+GA33*$PY33/2+GD33*$PZ33/2+GG33*$QA33/2)*$PR33,"-"),"-")</f>
        <v>-</v>
      </c>
      <c r="RP33" s="223" t="str">
        <f>IF($A33&lt;=①基本情報と建物情報の入力!$G$20, IF(①基本情報と建物情報の入力!$H55&gt;=1, (GH33*($PX33+$QC33)/2+GK33*($PY33+$QC33)/2+GN33*($PZ33+$QC33)/2+GQ33*($QA33+$QC33)/2)*$PS33,"-"),"-")</f>
        <v>-</v>
      </c>
      <c r="RQ33" s="219" t="str">
        <f>IF($A33&lt;=①基本情報と建物情報の入力!$G$20, IF(①基本情報と建物情報の入力!$H55&gt;=2, (GI33*($PX33+$QC33)/2+GL33*($PY33+$QC33)/2+GO33*($PZ33+$QC33)/2+GR33*($QA33+$QC33)/2)*$PS33,"-"),"-")</f>
        <v>-</v>
      </c>
      <c r="RR33" s="224" t="str">
        <f>IF($A33&lt;=①基本情報と建物情報の入力!$G$20, IF(①基本情報と建物情報の入力!$H55&gt;=3, (GJ33*($PX33+$QC33)/2+GM33*($PY33+$QC33)/2+GP33*($PZ33+$QC33)/2+GS33*($QA33+$QC33)/2)*$PS33,"-"),"-")</f>
        <v>-</v>
      </c>
      <c r="RS33" s="223" t="str">
        <f>IF($A33&lt;=①基本情報と建物情報の入力!$G$20, IF(①基本情報と建物情報の入力!$H55&gt;=1, (GT33+GW33)*($PX33+$QC33)/2*$PT33/2,"-"),"-")</f>
        <v>-</v>
      </c>
      <c r="RT33" s="219" t="str">
        <f>IF($A33&lt;=①基本情報と建物情報の入力!$G$20, IF(①基本情報と建物情報の入力!$H55&gt;=2, (GU33+GX33)*($PX33+$QC33)/2*$PT33/2,"-"),"-")</f>
        <v>-</v>
      </c>
      <c r="RU33" s="224" t="str">
        <f>IF($A33&lt;=①基本情報と建物情報の入力!$G$20, IF(①基本情報と建物情報の入力!$H55&gt;=3, (GV33+GY33)*($PX33+$QC33)/2*$PT33/2,"-"),"-")</f>
        <v>-</v>
      </c>
      <c r="RV33" s="223" t="str">
        <f>IF($A33&lt;=①基本情報と建物情報の入力!$G$20, IF(①基本情報と建物情報の入力!$H55&gt;=1, (HL33+HO33)*$QC33*$PV33/2 + (HR33+HU33)*$QC33*$PV33,"-"),"-")</f>
        <v>-</v>
      </c>
      <c r="RW33" s="219" t="str">
        <f>IF($A33&lt;=①基本情報と建物情報の入力!$G$20, IF(①基本情報と建物情報の入力!$H55&gt;=2, (HM33+HP33)*$QC33*$PV33/2 + (HS33+HV33)*$QC33*$PV33,"-"),"-")</f>
        <v>-</v>
      </c>
      <c r="RX33" s="224" t="str">
        <f>IF($A33&lt;=①基本情報と建物情報の入力!$G$20, IF(①基本情報と建物情報の入力!$H55&gt;=3, (HN33+HQ33)*$QC33*$PV33/2 + (HT33+HW33)*$QC33*$PV33,"-"),"-")</f>
        <v>-</v>
      </c>
      <c r="RY33" s="16" t="str">
        <f>IF($A33&lt;=①基本情報と建物情報の入力!$G$20, IF(①基本情報と建物情報の入力!$H55&gt;=1, SUM(QE33,QH33,QK33,QN33,QQ33)+SUM(QU33,QX33,RA33,RD33,RG33,RJ33,RM33,RP33,RS33,RV33), "-"), "-")</f>
        <v>-</v>
      </c>
      <c r="RZ33" s="16" t="str">
        <f>IF($A33&lt;=①基本情報と建物情報の入力!$G$20, IF(①基本情報と建物情報の入力!$H55&gt;=2, SUM(QF33,QI33,QL33,QO33,QR33)+SUM(QV33,QY33,RB33,RE33,RH33,RK33,RN33,RQ33,RT33,RW33), "-"), "-")</f>
        <v>-</v>
      </c>
      <c r="SA33" s="16" t="str">
        <f>IF($A33&lt;=①基本情報と建物情報の入力!$G$20, IF(①基本情報と建物情報の入力!$H55&gt;=3, SUM(QG33,QJ33,QM33,QP33,QS33)+SUM(QW33,QZ33,RC33,RF33,RI33,RL33,RO33,RR33,RU33,RX33), "-"), "-")</f>
        <v>-</v>
      </c>
      <c r="SB33" s="84" t="str">
        <f>IF($A33&lt;=①基本情報と建物情報の入力!$G$20, IF(①基本情報と建物情報の入力!$H55&gt;=1, ROUNDUP(RY33/HY33*100,1),"-"),"-")</f>
        <v>-</v>
      </c>
      <c r="SC33" s="85" t="str">
        <f>IF($A33&lt;=①基本情報と建物情報の入力!$G$20, IF(①基本情報と建物情報の入力!$H55&gt;=2,ROUNDUP(RZ33/HZ33*100,1),"-"),"-")</f>
        <v>-</v>
      </c>
      <c r="SD33" s="86" t="str">
        <f>IF($A33&lt;=①基本情報と建物情報の入力!$G$20, IF(①基本情報と建物情報の入力!$H55&gt;=3, ROUNDUP(SA33/IA33*100,1),"-"),"-")</f>
        <v>-</v>
      </c>
      <c r="SE33" s="69"/>
      <c r="SF33" s="129" t="str">
        <f>IF($A33&lt;=①基本情報と建物情報の入力!$G$20, IF(①基本情報と建物情報の入力!$H55&gt;=1, 1,"-"), "-")</f>
        <v>-</v>
      </c>
      <c r="SG33" s="130" t="str">
        <f>IF($A33&lt;=①基本情報と建物情報の入力!$G$20, IF(①基本情報と建物情報の入力!$H55&gt;=2, 1,"-"), "-")</f>
        <v>-</v>
      </c>
      <c r="SH33" s="131" t="str">
        <f>IF($A33&lt;=①基本情報と建物情報の入力!$G$20, IF(①基本情報と建物情報の入力!$H55&gt;=3, ①基本情報と建物情報の入力!$H55-2,"-"), "-")</f>
        <v>-</v>
      </c>
      <c r="SI33" s="23" t="str">
        <f>IF($A33&lt;=①基本情報と建物情報の入力!$G$20, IF(①基本情報と建物情報の入力!$H55&gt;=1, HY33*SF33, "-"),"-")</f>
        <v>-</v>
      </c>
      <c r="SJ33" s="16" t="str">
        <f>IF($A33&lt;=①基本情報と建物情報の入力!$G$20, IF(①基本情報と建物情報の入力!$H55&gt;=2, HZ33*SG33, "-"),"-")</f>
        <v>-</v>
      </c>
      <c r="SK33" s="24" t="str">
        <f>IF($A33&lt;=①基本情報と建物情報の入力!$G$20, IF(①基本情報と建物情報の入力!$H55&gt;=3, IA33*SH33, "-"),"-")</f>
        <v>-</v>
      </c>
      <c r="SL33" s="23" t="str">
        <f>IF($A33&lt;=①基本情報と建物情報の入力!$G$20, IF(①基本情報と建物情報の入力!$H55&gt;=1,  LN33*SF33, "-"),"-")</f>
        <v>-</v>
      </c>
      <c r="SM33" s="16" t="str">
        <f>IF($A33&lt;=①基本情報と建物情報の入力!$G$20, IF(①基本情報と建物情報の入力!$H55&gt;=2,  LO33*SG33, "-"),"-")</f>
        <v>-</v>
      </c>
      <c r="SN33" s="24" t="str">
        <f>IF($A33&lt;=①基本情報と建物情報の入力!$G$20, IF(①基本情報と建物情報の入力!$H55&gt;=3,  LP33*SH33, "-"),"-")</f>
        <v>-</v>
      </c>
      <c r="SO33" s="23" t="str">
        <f>IF($A33&lt;=①基本情報と建物情報の入力!$G$20, IF(①基本情報と建物情報の入力!$H55&gt;=1,  RY33*SF33, "-"),"-")</f>
        <v>-</v>
      </c>
      <c r="SP33" s="16" t="str">
        <f>IF($A33&lt;=①基本情報と建物情報の入力!$G$20, IF(①基本情報と建物情報の入力!$H55&gt;=2,  RZ33*SG33, "-"),"-")</f>
        <v>-</v>
      </c>
      <c r="SQ33" s="24" t="str">
        <f>IF($A33&lt;=①基本情報と建物情報の入力!$G$20, IF(①基本情報と建物情報の入力!$H55&gt;=3,  SA33*SH33, "-"),"-")</f>
        <v>-</v>
      </c>
      <c r="SR33" s="76"/>
      <c r="SS33" s="76"/>
      <c r="ST33" s="69"/>
      <c r="SU33" s="129" t="str">
        <f>IF($A33&lt;=①基本情報と建物情報の入力!$G$20,IF(①基本情報と建物情報の入力!$H55&gt;=1,③一次エネルギー消費量の計算結果!E93-③一次エネルギー消費量の計算結果!F93,"-"),"-")</f>
        <v>-</v>
      </c>
      <c r="SV33" s="130" t="str">
        <f>IF($A33&lt;=①基本情報と建物情報の入力!$G$20,IF(①基本情報と建物情報の入力!$H55&gt;=2,③一次エネルギー消費量の計算結果!E94-③一次エネルギー消費量の計算結果!F94,"-"),"-")</f>
        <v>-</v>
      </c>
      <c r="SW33" s="131" t="str">
        <f>IF($A33&lt;=①基本情報と建物情報の入力!$G$20,IF(①基本情報と建物情報の入力!$H55&gt;=3,③一次エネルギー消費量の計算結果!E95-③一次エネルギー消費量の計算結果!F95,"-"),"-")</f>
        <v>-</v>
      </c>
      <c r="SX33" s="129" t="str">
        <f>IF($A33&lt;=①基本情報と建物情報の入力!$G$20,IF(①基本情報と建物情報の入力!$H55&gt;=1,③一次エネルギー消費量の計算結果!G93-③一次エネルギー消費量の計算結果!H93,"-"),"-")</f>
        <v>-</v>
      </c>
      <c r="SY33" s="130" t="str">
        <f>IF($A33&lt;=①基本情報と建物情報の入力!$G$20,IF(①基本情報と建物情報の入力!$H55&gt;=2,③一次エネルギー消費量の計算結果!G94-③一次エネルギー消費量の計算結果!H94,"-"),"-")</f>
        <v>-</v>
      </c>
      <c r="SZ33" s="131" t="str">
        <f>IF($A33&lt;=①基本情報と建物情報の入力!$G$20,IF(①基本情報と建物情報の入力!$H55&gt;=3,③一次エネルギー消費量の計算結果!G95-③一次エネルギー消費量の計算結果!H95,"-"),"-")</f>
        <v>-</v>
      </c>
      <c r="TA33" s="129" t="str">
        <f>IF($A33&lt;=①基本情報と建物情報の入力!$G$20, IF(①基本情報と建物情報の入力!$H55&gt;=1,SU33*SF33,"-"), "-")</f>
        <v>-</v>
      </c>
      <c r="TB33" s="130" t="str">
        <f>IF($A33&lt;=①基本情報と建物情報の入力!$G$20, IF(①基本情報と建物情報の入力!$H55&gt;=2,SV33*SG33,"-"), "-")</f>
        <v>-</v>
      </c>
      <c r="TC33" s="131" t="str">
        <f>IF($A33&lt;=①基本情報と建物情報の入力!$G$20, IF(①基本情報と建物情報の入力!$H55&gt;=3,SW33*SH33,"-"), "-")</f>
        <v>-</v>
      </c>
      <c r="TD33" s="129" t="str">
        <f>IF($A33&lt;=①基本情報と建物情報の入力!$G$20, IF(①基本情報と建物情報の入力!$H55&gt;=1,SX33*SF33,"-"), "-")</f>
        <v>-</v>
      </c>
      <c r="TE33" s="130" t="str">
        <f>IF($A33&lt;=①基本情報と建物情報の入力!$G$20, IF(①基本情報と建物情報の入力!$H55&gt;=2,SY33*SG33,"-"), "-")</f>
        <v>-</v>
      </c>
      <c r="TF33" s="130" t="str">
        <f>IF($A33&lt;=①基本情報と建物情報の入力!$G$20, IF(①基本情報と建物情報の入力!$H55&gt;=3,SZ33*SH33,"-"), "-")</f>
        <v>-</v>
      </c>
      <c r="TG33" s="76"/>
      <c r="TH33" s="76"/>
    </row>
    <row r="34" spans="1:528" s="16" customFormat="1" x14ac:dyDescent="0.45">
      <c r="A34" s="17">
        <f t="shared" si="0"/>
        <v>28</v>
      </c>
      <c r="B34" s="93" t="s">
        <v>65</v>
      </c>
      <c r="C34" s="16" t="str">
        <f>IF(A34&lt;=①基本情報と建物情報の入力!$G$20, ①基本情報と建物情報の入力!$G$19/①基本情報と建物情報の入力!$G$20, "-")</f>
        <v>-</v>
      </c>
      <c r="D34" s="16" t="str">
        <f>IF(A34&lt;=①基本情報と建物情報の入力!$G$20, IF(①基本情報と建物情報の入力!H56&gt;=1, (①基本情報と建物情報の入力!$D56+SQRT(①基本情報と建物情報の入力!$D56^2-16*①基本情報と建物情報の入力!$C56))/4, "-"), "-")</f>
        <v>-</v>
      </c>
      <c r="E34" s="16" t="str">
        <f>IF(A34&lt;=①基本情報と建物情報の入力!$G$20, IF(①基本情報と建物情報の入力!H56&gt;=1, (①基本情報と建物情報の入力!$D56-SQRT(①基本情報と建物情報の入力!$D56^2-16*①基本情報と建物情報の入力!$C56))/4, "-"), "-")</f>
        <v>-</v>
      </c>
      <c r="F34" s="16" t="str">
        <f>IF(A34&lt;=①基本情報と建物情報の入力!$G$20, IF(①基本情報と建物情報の入力!H56&gt;=1, IF(A34=①基本情報と建物情報の入力!$G$20, ①基本情報と建物情報の入力!$C56, ①基本情報と建物情報の入力!G56), "-"), "-")</f>
        <v>-</v>
      </c>
      <c r="G34" s="16" t="str">
        <f>IF(A34&lt;=①基本情報と建物情報の入力!$G$20, IF(①基本情報と建物情報の入力!H56&gt;=1, IF(A34=1, 0, ①基本情報と建物情報の入力!F56), "-"), "-")</f>
        <v>-</v>
      </c>
      <c r="H34" s="16" t="str">
        <f>IF(A34&lt;=①基本情報と建物情報の入力!$G$20, IF(①基本情報と建物情報の入力!H56&gt;=1, IF(A34=1, 0, ①基本情報と建物情報の入力!C56-G34), "-"), "-")</f>
        <v>-</v>
      </c>
      <c r="I34" s="16" t="str">
        <f>IF(A34&lt;=①基本情報と建物情報の入力!$G$20, IF(①基本情報と建物情報の入力!H56&gt;=1, IF(A34=1, ①基本情報と建物情報の入力!C56, 0), "-"), "-")</f>
        <v>-</v>
      </c>
      <c r="J34" s="23" t="str">
        <f>IF(A34&lt;=①基本情報と建物情報の入力!$G$20,IF(①基本情報と建物情報の入力!H56&gt;=1, ①基本情報と建物情報の入力!$E56*(1-(0.24/①基本情報と建物情報の入力!$H56))*0.64,"-"), "-")</f>
        <v>-</v>
      </c>
      <c r="K34" s="16" t="str">
        <f>IF(A34&lt;=①基本情報と建物情報の入力!$G$20,IF(①基本情報と建物情報の入力!H56&gt;=1,①基本情報と建物情報の入力!$E56*0.12/①基本情報と建物情報の入力!$H56,"-"), "-")</f>
        <v>-</v>
      </c>
      <c r="L34" s="16" t="str">
        <f>IF(A34&lt;=①基本情報と建物情報の入力!$G$20,IF(①基本情報と建物情報の入力!H56&gt;=1,①基本情報と建物情報の入力!$E56*(1-(0.24/①基本情報と建物情報の入力!$H56))*0.36,"-"), "-")</f>
        <v>-</v>
      </c>
      <c r="M34" s="24" t="str">
        <f>IF(A34&lt;=①基本情報と建物情報の入力!$G$20,IF(①基本情報と建物情報の入力!H56&gt;=1,①基本情報と建物情報の入力!$E56*0.12/①基本情報と建物情報の入力!$H56,"-"), "-")</f>
        <v>-</v>
      </c>
      <c r="N34" s="23" t="str">
        <f>IF(A34&lt;=①基本情報と建物情報の入力!$G$20, IF(①基本情報と建物情報の入力!H56&gt;=1,①基本情報と建物情報の入力!C56/①基本情報と建物情報の入力!H56, "-"), "-")</f>
        <v>-</v>
      </c>
      <c r="O34" s="16" t="str">
        <f>IF(A34&lt;=①基本情報と建物情報の入力!$G$20, IF(①基本情報と建物情報の入力!H56&gt;=2, ①基本情報と建物情報の入力!C56/①基本情報と建物情報の入力!H56, "-"),"-")</f>
        <v>-</v>
      </c>
      <c r="P34" s="24" t="str">
        <f>IF(A34&lt;=①基本情報と建物情報の入力!$G$20, IF(①基本情報と建物情報の入力!H56&gt;=3, ①基本情報と建物情報の入力!C56/①基本情報と建物情報の入力!H56, "-"),"-")</f>
        <v>-</v>
      </c>
      <c r="Q34" s="23" t="str">
        <f>IF($A34&lt;=①基本情報と建物情報の入力!$G$20, IF(①基本情報と建物情報の入力!$H56&gt;=1, IF(①基本情報と建物情報の入力!$I56="有り", N34*室面積の比率!$B$4, N34*室面積の比率!$B$5),"-"), "-")</f>
        <v>-</v>
      </c>
      <c r="R34" s="16" t="str">
        <f>IF($A34&lt;=①基本情報と建物情報の入力!$G$20, IF(①基本情報と建物情報の入力!$H56&gt;=2, IF(①基本情報と建物情報の入力!$I56="有り", O34*室面積の比率!$B$4, O34*室面積の比率!$B$5),"-"), "-")</f>
        <v>-</v>
      </c>
      <c r="S34" s="24" t="str">
        <f>IF($A34&lt;=①基本情報と建物情報の入力!$G$20, IF(①基本情報と建物情報の入力!$H56&gt;=3, IF(①基本情報と建物情報の入力!$I56="有り", P34*室面積の比率!$B$4, P34*室面積の比率!$B$5),"-"), "-")</f>
        <v>-</v>
      </c>
      <c r="T34" s="23" t="str">
        <f>IF($A34&lt;=①基本情報と建物情報の入力!$G$20, IF(①基本情報と建物情報の入力!$H56&gt;=1, IF(①基本情報と建物情報の入力!$I56="有り", N34*室面積の比率!$C$4, 0),"-"), "-")</f>
        <v>-</v>
      </c>
      <c r="U34" s="16" t="str">
        <f>IF($A34&lt;=①基本情報と建物情報の入力!$G$20, IF(①基本情報と建物情報の入力!$H56&gt;=2, IF(①基本情報と建物情報の入力!$I56="有り", O34*室面積の比率!$C$4, 0),"-"), "-")</f>
        <v>-</v>
      </c>
      <c r="V34" s="24" t="str">
        <f>IF($A34&lt;=①基本情報と建物情報の入力!$G$20, IF(①基本情報と建物情報の入力!$H56&gt;=3, IF(①基本情報と建物情報の入力!$I56="有り", P34*室面積の比率!$C$4, 0),"-"), "-")</f>
        <v>-</v>
      </c>
      <c r="W34" s="23" t="str">
        <f>IF(A34&lt;=①基本情報と建物情報の入力!$G$20, IF(①基本情報と建物情報の入力!H56&gt;=1, F34/①基本情報と建物情報の入力!H56, "-"),"-")</f>
        <v>-</v>
      </c>
      <c r="X34" s="16" t="str">
        <f>IF(A34&lt;=①基本情報と建物情報の入力!$G$20, IF(①基本情報と建物情報の入力!H56&gt;=2, F34/①基本情報と建物情報の入力!H56, "-"),"-")</f>
        <v>-</v>
      </c>
      <c r="Y34" s="24" t="str">
        <f>IF(A34&lt;=①基本情報と建物情報の入力!$G$20, IF(①基本情報と建物情報の入力!H56&gt;=3, F34/①基本情報と建物情報の入力!H56, "-"),"-")</f>
        <v>-</v>
      </c>
      <c r="Z34" s="23" t="str">
        <f>IF(A34&lt;=①基本情報と建物情報の入力!$G$20, IF(①基本情報と建物情報の入力!H56&gt;=1, G34/①基本情報と建物情報の入力!H56, "-"),"-")</f>
        <v>-</v>
      </c>
      <c r="AA34" s="16" t="str">
        <f>IF(A34&lt;=①基本情報と建物情報の入力!$G$20, IF(①基本情報と建物情報の入力!H56&gt;=2, G34/①基本情報と建物情報の入力!H56, "-"),"-")</f>
        <v>-</v>
      </c>
      <c r="AB34" s="24" t="str">
        <f>IF(A34&lt;=①基本情報と建物情報の入力!$G$20, IF(①基本情報と建物情報の入力!H56&gt;=3, G34/①基本情報と建物情報の入力!H56, "-"),"-")</f>
        <v>-</v>
      </c>
      <c r="AC34" s="69"/>
      <c r="AD34" s="23" t="str">
        <f>IF(A34&lt;=①基本情報と建物情報の入力!$G$20, IF(①基本情報と建物情報の入力!H56&gt;=1,J34/①基本情報と建物情報の入力!H56,"-"), "-")</f>
        <v>-</v>
      </c>
      <c r="AE34" s="16" t="str">
        <f>IF(A34&lt;=①基本情報と建物情報の入力!$G$20, IF(①基本情報と建物情報の入力!H56&gt;=2,J34/①基本情報と建物情報の入力!H56,"-"), "-")</f>
        <v>-</v>
      </c>
      <c r="AF34" s="24" t="str">
        <f>IF(A34&lt;=①基本情報と建物情報の入力!$G$20, IF(①基本情報と建物情報の入力!H56&gt;=3,J34/①基本情報と建物情報の入力!H56,"-"), "-")</f>
        <v>-</v>
      </c>
      <c r="AG34" s="23" t="str">
        <f>IF(A34&lt;=①基本情報と建物情報の入力!$G$20,IF(①基本情報と建物情報の入力!H56&gt;=1,K34,"-"), "-")</f>
        <v>-</v>
      </c>
      <c r="AH34" s="16" t="str">
        <f>IF(A34&lt;=①基本情報と建物情報の入力!$G$20,IF(①基本情報と建物情報の入力!H56&gt;=2,0,"-"), "-")</f>
        <v>-</v>
      </c>
      <c r="AI34" s="24" t="str">
        <f>IF(A34&lt;=①基本情報と建物情報の入力!$G$20,IF(①基本情報と建物情報の入力!H56&gt;=3,0,"-"), "-")</f>
        <v>-</v>
      </c>
      <c r="AJ34" s="16" t="str">
        <f>IF(A34&lt;=①基本情報と建物情報の入力!$G$20, IF(①基本情報と建物情報の入力!H56&gt;=1,L34/①基本情報と建物情報の入力!H56,"-"), "-")</f>
        <v>-</v>
      </c>
      <c r="AK34" s="16" t="str">
        <f>IF(A34&lt;=①基本情報と建物情報の入力!$G$20, IF(①基本情報と建物情報の入力!H56&gt;=2,L34/①基本情報と建物情報の入力!H56,"-"), "-")</f>
        <v>-</v>
      </c>
      <c r="AL34" s="16" t="str">
        <f>IF(A34&lt;=①基本情報と建物情報の入力!$G$20, IF(①基本情報と建物情報の入力!H56&gt;=3,L34/①基本情報と建物情報の入力!H56,"-"), "-")</f>
        <v>-</v>
      </c>
      <c r="AM34" s="23" t="str">
        <f>IF(A34&lt;=①基本情報と建物情報の入力!$G$20,IF(①基本情報と建物情報の入力!H56&gt;=1,IF(①基本情報と建物情報の入力!H56=1, M34,0), "-"),"-")</f>
        <v>-</v>
      </c>
      <c r="AN34" s="16" t="str">
        <f>IF(A34&lt;=①基本情報と建物情報の入力!$G$20, IF(①基本情報と建物情報の入力!H56&gt;=2, M34, "-"), "-")</f>
        <v>-</v>
      </c>
      <c r="AO34" s="24" t="str">
        <f>IF(A34&lt;=①基本情報と建物情報の入力!$G$20,IF(①基本情報と建物情報の入力!H56&gt;=3, 0, "-"),"-")</f>
        <v>-</v>
      </c>
      <c r="AP34" s="23" t="str">
        <f>IF(A34&lt;=①基本情報と建物情報の入力!$G$20,IF(①基本情報と建物情報の入力!H56&gt;=1,0,"-"), "-")</f>
        <v>-</v>
      </c>
      <c r="AQ34" s="16" t="str">
        <f>IF(A34&lt;=①基本情報と建物情報の入力!$G$20,IF(①基本情報と建物情報の入力!H56&gt;=2,0,"-"), "-")</f>
        <v>-</v>
      </c>
      <c r="AR34" s="24" t="str">
        <f>IF(A34&lt;=①基本情報と建物情報の入力!$G$20,IF(①基本情報と建物情報の入力!H56&gt;=3,0,"-"), "-")</f>
        <v>-</v>
      </c>
      <c r="AS34" s="23" t="str">
        <f>IF(A34&lt;=①基本情報と建物情報の入力!$G$20,IF(①基本情報と建物情報の入力!H56&gt;=1,0,"-"), "-")</f>
        <v>-</v>
      </c>
      <c r="AT34" s="16" t="str">
        <f>IF(A34&lt;=①基本情報と建物情報の入力!$G$20,IF(①基本情報と建物情報の入力!H56&gt;=2,0,"-"), "-")</f>
        <v>-</v>
      </c>
      <c r="AU34" s="24" t="str">
        <f>IF(A34&lt;=①基本情報と建物情報の入力!$G$20,IF(①基本情報と建物情報の入力!H56&gt;=3,0,"-"), "-")</f>
        <v>-</v>
      </c>
      <c r="AV34" s="23" t="str">
        <f>IF(A34&lt;=①基本情報と建物情報の入力!$G$20,IF(①基本情報と建物情報の入力!H56&gt;=1,1.6,"-"), "-")</f>
        <v>-</v>
      </c>
      <c r="AW34" s="16" t="str">
        <f>IF(A34&lt;=①基本情報と建物情報の入力!$G$20,IF(①基本情報と建物情報の入力!H56&gt;=2,1.6,"-"), "-")</f>
        <v>-</v>
      </c>
      <c r="AX34" s="24" t="str">
        <f>IF(A34&lt;=①基本情報と建物情報の入力!$G$20,IF(①基本情報と建物情報の入力!H56&gt;=3,1.6,"-"), "-")</f>
        <v>-</v>
      </c>
      <c r="AY34" s="16" t="str">
        <f>IF(A34&lt;=①基本情報と建物情報の入力!$G$20,IF(①基本情報と建物情報の入力!H56&gt;=1,0,"-"), "-")</f>
        <v>-</v>
      </c>
      <c r="AZ34" s="16" t="str">
        <f>IF(A34&lt;=①基本情報と建物情報の入力!$G$20,IF(①基本情報と建物情報の入力!H56&gt;=2,0,"-"), "-")</f>
        <v>-</v>
      </c>
      <c r="BA34" s="16" t="str">
        <f>IF(A34&lt;=①基本情報と建物情報の入力!$G$20,IF(①基本情報と建物情報の入力!H56&gt;=3,0,"-"), "-")</f>
        <v>-</v>
      </c>
      <c r="BB34" s="23" t="str">
        <f>IF(A34&lt;=①基本情報と建物情報の入力!$G$20, IF(①基本情報と建物情報の入力!H56&gt;=1,(D34*C34-J34)/①基本情報と建物情報の入力!H56, "-"), "-")</f>
        <v>-</v>
      </c>
      <c r="BC34" s="16" t="str">
        <f>IF(A34&lt;=①基本情報と建物情報の入力!$G$20, IF(①基本情報と建物情報の入力!H56&gt;=2,(D34*C34-J34)/①基本情報と建物情報の入力!H56, "-"), "-")</f>
        <v>-</v>
      </c>
      <c r="BD34" s="24" t="str">
        <f>IF(A34&lt;=①基本情報と建物情報の入力!$G$20, IF(①基本情報と建物情報の入力!H56&gt;=3,(D34*C34-J34)/①基本情報と建物情報の入力!H56, "-"), "-")</f>
        <v>-</v>
      </c>
      <c r="BE34" s="16" t="str">
        <f>IF(A34&lt;=①基本情報と建物情報の入力!$G$20, IF(①基本情報と建物情報の入力!H56&gt;=1,E34*C34-K34, "-"), "-")</f>
        <v>-</v>
      </c>
      <c r="BF34" s="16" t="str">
        <f>IF(A34&lt;=①基本情報と建物情報の入力!$G$20, IF(①基本情報と建物情報の入力!H56&gt;=2,0, "-"), "-")</f>
        <v>-</v>
      </c>
      <c r="BG34" s="16" t="str">
        <f>IF(A34&lt;=①基本情報と建物情報の入力!$G$20, IF(①基本情報と建物情報の入力!H56&gt;=3,0, "-"), "-")</f>
        <v>-</v>
      </c>
      <c r="BH34" s="23" t="str">
        <f>IF(A34&lt;=①基本情報と建物情報の入力!$G$20, IF(①基本情報と建物情報の入力!H56&gt;=1,(D34*C34-L34)/①基本情報と建物情報の入力!H56-AV34, "-"), "-")</f>
        <v>-</v>
      </c>
      <c r="BI34" s="16" t="str">
        <f>IF(A34&lt;=①基本情報と建物情報の入力!$G$20, IF(①基本情報と建物情報の入力!H56&gt;=2,(D34*C34-L34)/①基本情報と建物情報の入力!H56-AV34, "-"), "-")</f>
        <v>-</v>
      </c>
      <c r="BJ34" s="24" t="str">
        <f>IF(A34&lt;=①基本情報と建物情報の入力!$G$20, IF(①基本情報と建物情報の入力!H56&gt;=3,(D34*C34-L34)/①基本情報と建物情報の入力!H56-AV34, "-"), "-")</f>
        <v>-</v>
      </c>
      <c r="BK34" s="23" t="str">
        <f>IF(A34&lt;=①基本情報と建物情報の入力!$G$20, IF(①基本情報と建物情報の入力!H56&gt;=1,IF(①基本情報と建物情報の入力!H56=1, E34*C34-K34, 0), "-"), "-")</f>
        <v>-</v>
      </c>
      <c r="BL34" s="16" t="str">
        <f>IF(A34&lt;=①基本情報と建物情報の入力!$G$20, IF(①基本情報と建物情報の入力!H56&gt;=2,E34*C34-M34, "-"), "-")</f>
        <v>-</v>
      </c>
      <c r="BM34" s="24" t="str">
        <f>IF(A34&lt;=①基本情報と建物情報の入力!$G$20, IF(①基本情報と建物情報の入力!H56&gt;=3,0, "-"), "-")</f>
        <v>-</v>
      </c>
      <c r="BN34" s="16" t="str">
        <f>IF(A34&lt;=①基本情報と建物情報の入力!$G$20, IF(①基本情報と建物情報の入力!H56&gt;=1, 0, "-"), "-")</f>
        <v>-</v>
      </c>
      <c r="BO34" s="16" t="str">
        <f>IF(A34&lt;=①基本情報と建物情報の入力!$G$20, IF(①基本情報と建物情報の入力!H56&gt;=2, 0, "-"), "-")</f>
        <v>-</v>
      </c>
      <c r="BP34" s="24" t="str">
        <f>IF(A34&lt;=①基本情報と建物情報の入力!$G$20, IF(①基本情報と建物情報の入力!H56&gt;=3, 0, "-"), "-")</f>
        <v>-</v>
      </c>
      <c r="BQ34" s="16" t="str">
        <f>IF(A34&lt;=①基本情報と建物情報の入力!$G$20, IF(①基本情報と建物情報の入力!H56&gt;=1, 0, "-"), "-")</f>
        <v>-</v>
      </c>
      <c r="BR34" s="16" t="str">
        <f>IF(A34&lt;=①基本情報と建物情報の入力!$G$20, IF(①基本情報と建物情報の入力!H56&gt;=2, E34*C34, "-"), "-")</f>
        <v>-</v>
      </c>
      <c r="BS34" s="24" t="str">
        <f>IF(A34&lt;=①基本情報と建物情報の入力!$G$20, IF(①基本情報と建物情報の入力!H56&gt;=3, E34*C34, "-"), "-")</f>
        <v>-</v>
      </c>
      <c r="BT34" s="16" t="str">
        <f>IF(A34&lt;=①基本情報と建物情報の入力!$G$20, IF(①基本情報と建物情報の入力!H56&gt;=1, 0, "-"), "-")</f>
        <v>-</v>
      </c>
      <c r="BU34" s="16" t="str">
        <f>IF(A34&lt;=①基本情報と建物情報の入力!$G$20, IF(①基本情報と建物情報の入力!H56&gt;=2, 0, "-"), "-")</f>
        <v>-</v>
      </c>
      <c r="BV34" s="24" t="str">
        <f>IF(A34&lt;=①基本情報と建物情報の入力!$G$20, IF(①基本情報と建物情報の入力!H56&gt;=3, 0, "-"), "-")</f>
        <v>-</v>
      </c>
      <c r="BW34" s="23" t="str">
        <f>IF(A34&lt;=①基本情報と建物情報の入力!$G$20, IF(①基本情報と建物情報の入力!H56&gt;=1, IF(①基本情報と建物情報の入力!H56=1, 0, E34*C34), "-"), "-")</f>
        <v>-</v>
      </c>
      <c r="BX34" s="16" t="str">
        <f>IF(A34&lt;=①基本情報と建物情報の入力!$G$20, IF(①基本情報と建物情報の入力!H56&gt;=2, 0, "-"), "-")</f>
        <v>-</v>
      </c>
      <c r="BY34" s="24" t="str">
        <f>IF(A34&lt;=①基本情報と建物情報の入力!$G$20, IF(①基本情報と建物情報の入力!H56&gt;=3, E34*C34, "-"), "-")</f>
        <v>-</v>
      </c>
      <c r="BZ34" s="16" t="str">
        <f>IF(A34&lt;=①基本情報と建物情報の入力!$G$20, IF(①基本情報と建物情報の入力!H56&gt;=1,  H34/①基本情報と建物情報の入力!H56, "-"), "-")</f>
        <v>-</v>
      </c>
      <c r="CA34" s="16" t="str">
        <f>IF(A34&lt;=①基本情報と建物情報の入力!$G$20, IF(①基本情報と建物情報の入力!H56&gt;=2,  H34/①基本情報と建物情報の入力!H56, "-"), "-")</f>
        <v>-</v>
      </c>
      <c r="CB34" s="16" t="str">
        <f>IF(A34&lt;=①基本情報と建物情報の入力!$G$20, IF(①基本情報と建物情報の入力!H56&gt;=3,  H34/①基本情報と建物情報の入力!H56, "-"), "-")</f>
        <v>-</v>
      </c>
      <c r="CC34" s="23" t="str">
        <f>IF(A34&lt;=①基本情報と建物情報の入力!$G$20, IF(①基本情報と建物情報の入力!H56&gt;=1, I34/①基本情報と建物情報の入力!H56, "-"), "-")</f>
        <v>-</v>
      </c>
      <c r="CD34" s="16" t="str">
        <f>IF(A34&lt;=①基本情報と建物情報の入力!$G$20, IF(①基本情報と建物情報の入力!H56&gt;=2, I34/①基本情報と建物情報の入力!H56, "-"), "-")</f>
        <v>-</v>
      </c>
      <c r="CE34" s="24" t="str">
        <f>IF(A34&lt;=①基本情報と建物情報の入力!$G$20, IF(①基本情報と建物情報の入力!H56&gt;=3, I34/①基本情報と建物情報の入力!H56, "-"), "-")</f>
        <v>-</v>
      </c>
      <c r="CF34" s="16" t="str">
        <f>IF(A34&lt;=①基本情報と建物情報の入力!$G$20, IF(①基本情報と建物情報の入力!H56&gt;=1, IF(A34=①基本情報と建物情報の入力!$G$20, 0,(①基本情報と建物情報の入力!C56-F34)/①基本情報と建物情報の入力!H56), "-"), "-")</f>
        <v>-</v>
      </c>
      <c r="CG34" s="16" t="str">
        <f>IF(A34&lt;=①基本情報と建物情報の入力!$G$20, IF(①基本情報と建物情報の入力!H56&gt;=2, IF(A34=①基本情報と建物情報の入力!$G$20, 0,(①基本情報と建物情報の入力!C56-F34)/①基本情報と建物情報の入力!H56), "-"), "-")</f>
        <v>-</v>
      </c>
      <c r="CH34" s="16" t="str">
        <f>IF(A34&lt;=①基本情報と建物情報の入力!$G$20, IF(①基本情報と建物情報の入力!H56&gt;=3, IF(A34=①基本情報と建物情報の入力!$G$20, 0,(①基本情報と建物情報の入力!C56-F34)/①基本情報と建物情報の入力!H56), "-"), "-")</f>
        <v>-</v>
      </c>
      <c r="CI34" s="69"/>
      <c r="CJ34" s="23" t="str">
        <f>IF(A34&lt;=①基本情報と建物情報の入力!$G$20, IF(①基本情報と建物情報の入力!H56&gt;=1, IF(F34=0, 0, D34/①基本情報と建物情報の入力!H56), "-"), "-")</f>
        <v>-</v>
      </c>
      <c r="CK34" s="16" t="str">
        <f>IF(A34&lt;=①基本情報と建物情報の入力!$G$20, IF(①基本情報と建物情報の入力!H56&gt;=2, IF(F34=0, 0, D34/①基本情報と建物情報の入力!H56), "-"), "-")</f>
        <v>-</v>
      </c>
      <c r="CL34" s="24" t="str">
        <f>IF(A34&lt;=①基本情報と建物情報の入力!$G$20, IF(①基本情報と建物情報の入力!H56&gt;=3, IF(F34=0, 0, D34/①基本情報と建物情報の入力!H56), "-"), "-")</f>
        <v>-</v>
      </c>
      <c r="CM34" s="23" t="str">
        <f>IF(A34&lt;=①基本情報と建物情報の入力!$G$20, IF(①基本情報と建物情報の入力!H56&gt;=1, F34/D34, "-"), "-")</f>
        <v>-</v>
      </c>
      <c r="CN34" s="16" t="str">
        <f>IF(A34&lt;=①基本情報と建物情報の入力!$G$20, IF(①基本情報と建物情報の入力!H56&gt;=2, 0, "-"), "-")</f>
        <v>-</v>
      </c>
      <c r="CO34" s="24" t="str">
        <f>IF(A34&lt;=①基本情報と建物情報の入力!$G$20, IF(①基本情報と建物情報の入力!H56&gt;=3, 0, "-"), "-")</f>
        <v>-</v>
      </c>
      <c r="CP34" s="23" t="str">
        <f>IF(A34&lt;=①基本情報と建物情報の入力!$G$20, IF(①基本情報と建物情報の入力!H56&gt;=1, IF(A34=①基本情報と建物情報の入力!$G$20, D34/①基本情報と建物情報の入力!H56, 0), "-"), "-")</f>
        <v>-</v>
      </c>
      <c r="CQ34" s="16" t="str">
        <f>IF(A34&lt;=①基本情報と建物情報の入力!$G$20, IF(①基本情報と建物情報の入力!H56&gt;=2, IF(A34=①基本情報と建物情報の入力!$G$20, D34/①基本情報と建物情報の入力!H56, 0), "-"), "-")</f>
        <v>-</v>
      </c>
      <c r="CR34" s="24" t="str">
        <f>IF(A34&lt;=①基本情報と建物情報の入力!$G$20, IF(①基本情報と建物情報の入力!H56&gt;=3, IF(A34=①基本情報と建物情報の入力!$G$20, D34/①基本情報と建物情報の入力!H56, 0), "-"), "-")</f>
        <v>-</v>
      </c>
      <c r="CS34" s="23" t="str">
        <f>IF(A34&lt;=①基本情報と建物情報の入力!$G$20, IF(①基本情報と建物情報の入力!H56&gt;=1, IF(①基本情報と建物情報の入力!H56=1, F34/D34, 0), "-"), "-")</f>
        <v>-</v>
      </c>
      <c r="CT34" s="16" t="str">
        <f>IF(A34&lt;=①基本情報と建物情報の入力!$G$20, IF(①基本情報と建物情報の入力!H56&gt;=2, F34/D34, "-"), "-")</f>
        <v>-</v>
      </c>
      <c r="CU34" s="24" t="str">
        <f>IF(A34&lt;=①基本情報と建物情報の入力!$G$20, IF(①基本情報と建物情報の入力!H56&gt;=3, 0, "-"), "-")</f>
        <v>-</v>
      </c>
      <c r="CV34" s="16" t="str">
        <f>IF(A34&lt;=①基本情報と建物情報の入力!$G$20, IF(①基本情報と建物情報の入力!H56&gt;=1, IF(OR(F34=0,A34=①基本情報と建物情報の入力!$G$20), 0, D34/①基本情報と建物情報の入力!H56), "-"), "-")</f>
        <v>-</v>
      </c>
      <c r="CW34" s="16" t="str">
        <f>IF(A34&lt;=①基本情報と建物情報の入力!$G$20, IF(①基本情報と建物情報の入力!H56&gt;=2, IF(OR(F34=0,A34=①基本情報と建物情報の入力!$G$20), 0, D34/①基本情報と建物情報の入力!H56), "-"), "-")</f>
        <v>-</v>
      </c>
      <c r="CX34" s="16" t="str">
        <f>IF(A34&lt;=①基本情報と建物情報の入力!$G$20, IF(①基本情報と建物情報の入力!H56&gt;=3, IF(OR(F34=0,A34=①基本情報と建物情報の入力!$G$20), 0, D34/①基本情報と建物情報の入力!H56), "-"), "-")</f>
        <v>-</v>
      </c>
      <c r="CY34" s="23" t="str">
        <f>IF(A34&lt;=①基本情報と建物情報の入力!$G$20, IF(①基本情報と建物情報の入力!H56&gt;=1, IF(OR(F33=0,A34=1), 0, D34/①基本情報と建物情報の入力!H56), "-"), "-")</f>
        <v>-</v>
      </c>
      <c r="CZ34" s="16" t="str">
        <f>IF(A34&lt;=①基本情報と建物情報の入力!$G$20, IF(①基本情報と建物情報の入力!H56&gt;=2, IF(OR(F33=0,A34=1), 0, D34/①基本情報と建物情報の入力!H56), "-"), "-")</f>
        <v>-</v>
      </c>
      <c r="DA34" s="24" t="str">
        <f>IF(A34&lt;=①基本情報と建物情報の入力!$G$20, IF(①基本情報と建物情報の入力!H56&gt;=3, IF(OR(F33=0,A34=1), 0, D34/①基本情報と建物情報の入力!H56), "-"), "-")</f>
        <v>-</v>
      </c>
      <c r="DB34" s="23" t="str">
        <f>IF(A34&lt;=①基本情報と建物情報の入力!$G$20, IF(①基本情報と建物情報の入力!H56&gt;=1, 0, "-"), "-")</f>
        <v>-</v>
      </c>
      <c r="DC34" s="16" t="str">
        <f>IF(A34&lt;=①基本情報と建物情報の入力!$G$20, IF(①基本情報と建物情報の入力!H56&gt;=2, IF(①基本情報と建物情報の入力!H56=1, 0, F34/D34), "-"), "-")</f>
        <v>-</v>
      </c>
      <c r="DD34" s="24" t="str">
        <f>IF(A34&lt;=①基本情報と建物情報の入力!$G$20, IF(①基本情報と建物情報の入力!H56&gt;=3, IF(①基本情報と建物情報の入力!H56=1, 0, F34/D34), "-"), "-")</f>
        <v>-</v>
      </c>
      <c r="DE34" s="16" t="str">
        <f>IF(A34&lt;=①基本情報と建物情報の入力!$G$20, IF(①基本情報と建物情報の入力!H56&gt;=1, IF(①基本情報と建物情報の入力!H56=1, 0, F34/D34), "-"), "-")</f>
        <v>-</v>
      </c>
      <c r="DF34" s="16" t="str">
        <f>IF(A34&lt;=①基本情報と建物情報の入力!$G$20, IF(①基本情報と建物情報の入力!H56&gt;=2, 0, "-"), "-")</f>
        <v>-</v>
      </c>
      <c r="DG34" s="16" t="str">
        <f>IF(A34&lt;=①基本情報と建物情報の入力!$G$20, IF(①基本情報と建物情報の入力!H56&gt;=3, IF(①基本情報と建物情報の入力!H56=1, 0, F34/D34), "-"), "-")</f>
        <v>-</v>
      </c>
      <c r="DH34" s="23" t="str">
        <f>IF(A34&lt;=①基本情報と建物情報の入力!$G$20, IF(①基本情報と建物情報の入力!H56&gt;=1, (F34/D34)*(D34/①基本情報と建物情報の入力!H56/20), "-"), "-")</f>
        <v>-</v>
      </c>
      <c r="DI34" s="16" t="str">
        <f>IF(A34&lt;=①基本情報と建物情報の入力!$G$20, IF(①基本情報と建物情報の入力!H56&gt;=2, (F34/D34)*(D34/①基本情報と建物情報の入力!H56/20), "-"), "-")</f>
        <v>-</v>
      </c>
      <c r="DJ34" s="24" t="str">
        <f>IF(A34&lt;=①基本情報と建物情報の入力!$G$20, IF(①基本情報と建物情報の入力!H56&gt;=3, (F34/D34)*(D34/①基本情報と建物情報の入力!H56/20), "-"), "-")</f>
        <v>-</v>
      </c>
      <c r="DK34" s="23" t="str">
        <f>IF(A34&lt;=①基本情報と建物情報の入力!$G$20, IF(①基本情報と建物情報の入力!H56&gt;=1, (D34/①基本情報と建物情報の入力!H56)*(F34/D34/20), "-"), "-")</f>
        <v>-</v>
      </c>
      <c r="DL34" s="16" t="str">
        <f>IF(A34&lt;=①基本情報と建物情報の入力!$G$20, IF(①基本情報と建物情報の入力!H56&gt;=2, (D34/①基本情報と建物情報の入力!H56)*(F34/D34/20), "-"), "-")</f>
        <v>-</v>
      </c>
      <c r="DM34" s="24" t="str">
        <f>IF(A34&lt;=①基本情報と建物情報の入力!$G$20, IF(①基本情報と建物情報の入力!H56&gt;=3, (D34/①基本情報と建物情報の入力!H56)*(F34/D34/20), "-"), "-")</f>
        <v>-</v>
      </c>
      <c r="DN34" s="23" t="str">
        <f>IF(A34&lt;=①基本情報と建物情報の入力!$G$20, IF(①基本情報と建物情報の入力!H56&gt;=1,  C34, "-"), "-")</f>
        <v>-</v>
      </c>
      <c r="DO34" s="16" t="str">
        <f>IF(A34&lt;=①基本情報と建物情報の入力!$G$20, IF(①基本情報と建物情報の入力!H56&gt;=2, 0, "-"), "-")</f>
        <v>-</v>
      </c>
      <c r="DP34" s="24" t="str">
        <f>IF(A34&lt;=①基本情報と建物情報の入力!$G$20, IF(①基本情報と建物情報の入力!H56&gt;=3, 0, "-"), "-")</f>
        <v>-</v>
      </c>
      <c r="DQ34" s="23" t="str">
        <f>IF(A34&lt;=①基本情報と建物情報の入力!$G$20, IF(①基本情報と建物情報の入力!H56&gt;=1,  C34, "-"), "-")</f>
        <v>-</v>
      </c>
      <c r="DR34" s="16" t="str">
        <f>IF(A34&lt;=①基本情報と建物情報の入力!$G$20, IF(①基本情報と建物情報の入力!H56&gt;=2, 0, "-"), "-")</f>
        <v>-</v>
      </c>
      <c r="DS34" s="24" t="str">
        <f>IF(A34&lt;=①基本情報と建物情報の入力!$G$20, IF(①基本情報と建物情報の入力!H56&gt;=3, 0, "-"), "-")</f>
        <v>-</v>
      </c>
      <c r="DT34" s="23" t="str">
        <f>IF(A34&lt;=①基本情報と建物情報の入力!$G$20, IF(①基本情報と建物情報の入力!H56&gt;=1, IF(①基本情報と建物情報の入力!H56=1, C34, 0), "-"), "-")</f>
        <v>-</v>
      </c>
      <c r="DU34" s="16" t="str">
        <f>IF(A34&lt;=①基本情報と建物情報の入力!$G$20, IF(①基本情報と建物情報の入力!H56&gt;=2, C34, "-"), "-")</f>
        <v>-</v>
      </c>
      <c r="DV34" s="24" t="str">
        <f>IF(A34&lt;=①基本情報と建物情報の入力!$G$20, IF(①基本情報と建物情報の入力!H56&gt;=3, 0, "-"), "-")</f>
        <v>-</v>
      </c>
      <c r="DW34" s="23" t="str">
        <f>IF(A34&lt;=①基本情報と建物情報の入力!$G$20, IF(①基本情報と建物情報の入力!H56&gt;=1, IF(①基本情報と建物情報の入力!H56=1, C34, 0), "-"), "-")</f>
        <v>-</v>
      </c>
      <c r="DX34" s="16" t="str">
        <f>IF(A34&lt;=①基本情報と建物情報の入力!$G$20, IF(①基本情報と建物情報の入力!H56&gt;=2, C34, "-"), "-")</f>
        <v>-</v>
      </c>
      <c r="DY34" s="24" t="str">
        <f>IF(A34&lt;=①基本情報と建物情報の入力!$G$20, IF(①基本情報と建物情報の入力!H56&gt;=3, 0, "-"), "-")</f>
        <v>-</v>
      </c>
      <c r="DZ34" s="23" t="str">
        <f>IF(A34&lt;=①基本情報と建物情報の入力!$G$20, IF(①基本情報と建物情報の入力!H56&gt;=1, 0, "-"), "-")</f>
        <v>-</v>
      </c>
      <c r="EA34" s="16" t="str">
        <f>IF(A34&lt;=①基本情報と建物情報の入力!$G$20, IF(①基本情報と建物情報の入力!H56&gt;=2, IF(①基本情報と建物情報の入力!H56=1, 0, C34), "-"), "-")</f>
        <v>-</v>
      </c>
      <c r="EB34" s="24" t="str">
        <f>IF(A34&lt;=①基本情報と建物情報の入力!$G$20, IF(①基本情報と建物情報の入力!H56&gt;=3, IF(①基本情報と建物情報の入力!H56=1, 0, C34), "-"), "-")</f>
        <v>-</v>
      </c>
      <c r="EC34" s="23" t="str">
        <f>IF(A34&lt;=①基本情報と建物情報の入力!$G$20, IF(①基本情報と建物情報の入力!H56&gt;=1, IF(①基本情報と建物情報の入力!H56=1, 0, C34), "-"), "-")</f>
        <v>-</v>
      </c>
      <c r="ED34" s="16" t="str">
        <f>IF(A34&lt;=①基本情報と建物情報の入力!$G$20, IF(①基本情報と建物情報の入力!H56&gt;=2, 0, "-"), "-")</f>
        <v>-</v>
      </c>
      <c r="EE34" s="24" t="str">
        <f>IF(A34&lt;=①基本情報と建物情報の入力!$G$20, IF(①基本情報と建物情報の入力!H56&gt;=3, IF(①基本情報と建物情報の入力!H56=1, 0, C34), "-"), "-")</f>
        <v>-</v>
      </c>
      <c r="EF34" s="23" t="str">
        <f>IF(A34&lt;=①基本情報と建物情報の入力!$G$20, IF(①基本情報と建物情報の入力!H56&gt;=1, 0, "-"), "-")</f>
        <v>-</v>
      </c>
      <c r="EG34" s="16" t="str">
        <f>IF(A34&lt;=①基本情報と建物情報の入力!$G$20, IF(①基本情報と建物情報の入力!H56&gt;=2, IF(①基本情報と建物情報の入力!H56=1, 0, C34), "-"), "-")</f>
        <v>-</v>
      </c>
      <c r="EH34" s="24" t="str">
        <f>IF(A34&lt;=①基本情報と建物情報の入力!$G$20, IF(①基本情報と建物情報の入力!H56&gt;=3, IF(①基本情報と建物情報の入力!H56=1, 0, C34), "-"), "-")</f>
        <v>-</v>
      </c>
      <c r="EI34" s="16" t="str">
        <f>IF(A34&lt;=①基本情報と建物情報の入力!$G$20, IF(①基本情報と建物情報の入力!H56&gt;=1, IF(①基本情報と建物情報の入力!H56=1, 0, C34), "-"), "-")</f>
        <v>-</v>
      </c>
      <c r="EJ34" s="16" t="str">
        <f>IF(A34&lt;=①基本情報と建物情報の入力!$G$20, IF(①基本情報と建物情報の入力!H56&gt;=2, 0, "-"), "-")</f>
        <v>-</v>
      </c>
      <c r="EK34" s="16" t="str">
        <f>IF(A34&lt;=①基本情報と建物情報の入力!$G$20, IF(①基本情報と建物情報の入力!H56&gt;=3, IF(①基本情報と建物情報の入力!H56=1, 0, C34), "-"), "-")</f>
        <v>-</v>
      </c>
      <c r="EL34" s="23" t="str">
        <f>IF(A34&lt;=①基本情報と建物情報の入力!$G$20, IF(①基本情報と建物情報の入力!H56&gt;=1, C34*D34/①基本情報と建物情報の入力!H56/20, "-"), "-")</f>
        <v>-</v>
      </c>
      <c r="EM34" s="16" t="str">
        <f>IF(A34&lt;=①基本情報と建物情報の入力!$G$20, IF(①基本情報と建物情報の入力!H56&gt;=2, C34*D34/①基本情報と建物情報の入力!H56/20, "-"), "-")</f>
        <v>-</v>
      </c>
      <c r="EN34" s="24" t="str">
        <f>IF(A34&lt;=①基本情報と建物情報の入力!$G$20, IF(①基本情報と建物情報の入力!H56&gt;=3, C34*D34/①基本情報と建物情報の入力!H56/20, "-"), "-")</f>
        <v>-</v>
      </c>
      <c r="EO34" s="23" t="str">
        <f>IF(A34&lt;=①基本情報と建物情報の入力!$G$20, IF(①基本情報と建物情報の入力!H56&gt;=1, C34*E34/20, "-"), "-")</f>
        <v>-</v>
      </c>
      <c r="EP34" s="16" t="str">
        <f>IF(A34&lt;=①基本情報と建物情報の入力!$G$20, IF(①基本情報と建物情報の入力!H56&gt;=2, 0, "-"), "-")</f>
        <v>-</v>
      </c>
      <c r="EQ34" s="24" t="str">
        <f>IF(A34&lt;=①基本情報と建物情報の入力!$G$20, IF(①基本情報と建物情報の入力!H56&gt;=3, 0, "-"), "-")</f>
        <v>-</v>
      </c>
      <c r="ER34" s="23" t="str">
        <f>IF(A34&lt;=①基本情報と建物情報の入力!$G$20, IF(①基本情報と建物情報の入力!H56&gt;=1, C34*D34/①基本情報と建物情報の入力!H56/20, "-"), "-")</f>
        <v>-</v>
      </c>
      <c r="ES34" s="16" t="str">
        <f>IF(A34&lt;=①基本情報と建物情報の入力!$G$20, IF(①基本情報と建物情報の入力!H56&gt;=2, C34*D34/①基本情報と建物情報の入力!H56/20, "-"), "-")</f>
        <v>-</v>
      </c>
      <c r="ET34" s="24" t="str">
        <f>IF(A34&lt;=①基本情報と建物情報の入力!$G$20, IF(①基本情報と建物情報の入力!H56&gt;=3, C34*D34/①基本情報と建物情報の入力!H56/20, "-"), "-")</f>
        <v>-</v>
      </c>
      <c r="EU34" s="23" t="str">
        <f>IF(A34&lt;=①基本情報と建物情報の入力!$G$20, IF(①基本情報と建物情報の入力!H56&gt;=1, IF(①基本情報と建物情報の入力!H56=1, C34*E34/20, 0), "-"), "-")</f>
        <v>-</v>
      </c>
      <c r="EV34" s="16" t="str">
        <f>IF(A34&lt;=①基本情報と建物情報の入力!$G$20, IF(①基本情報と建物情報の入力!H56&gt;=2, C34*E34/20, "-"), "-")</f>
        <v>-</v>
      </c>
      <c r="EW34" s="24" t="str">
        <f>IF(A34&lt;=①基本情報と建物情報の入力!$G$20, IF(①基本情報と建物情報の入力!H56&gt;=3, 0, "-"), "-")</f>
        <v>-</v>
      </c>
      <c r="EX34" s="23" t="str">
        <f>IF(A34&lt;=①基本情報と建物情報の入力!$G$20, IF(①基本情報と建物情報の入力!H56&gt;=1, IF(A34=①基本情報と建物情報の入力!$G$20, 0, IF(AND(W34=0, G35=0), D34/①基本情報と建物情報の入力!H56, 0)), "-"), "-")</f>
        <v>-</v>
      </c>
      <c r="EY34" s="16" t="str">
        <f>IF(A34&lt;=①基本情報と建物情報の入力!$G$20, IF(①基本情報と建物情報の入力!H56&gt;=2, IF(A34=①基本情報と建物情報の入力!$G$20, 0, IF(AND(X34=0, G35=0), D34/①基本情報と建物情報の入力!H56, 0)), "-"), "-")</f>
        <v>-</v>
      </c>
      <c r="EZ34" s="24" t="str">
        <f>IF(A34&lt;=①基本情報と建物情報の入力!$G$20, IF(①基本情報と建物情報の入力!H56&gt;=3, IF(A34=①基本情報と建物情報の入力!$G$20, 0, IF(AND(Y34=0, G35=0), D34/①基本情報と建物情報の入力!H56, 0)), "-"), "-")</f>
        <v>-</v>
      </c>
      <c r="FA34" s="23" t="str">
        <f>IF(A34&lt;=①基本情報と建物情報の入力!$G$20, IF(①基本情報と建物情報の入力!H56&gt;=1, IF(A34=1, 0, IF(AND(F33=0, Z34=0), D34/①基本情報と建物情報の入力!H56, 0)), "-"), "-")</f>
        <v>-</v>
      </c>
      <c r="FB34" s="16" t="str">
        <f>IF(A34&lt;=①基本情報と建物情報の入力!$G$20, IF(①基本情報と建物情報の入力!H56&gt;=2, IF(A34=1, 0, IF(AND(F33=0, AA34=0), D34/①基本情報と建物情報の入力!H56, 0)), "-"), "-")</f>
        <v>-</v>
      </c>
      <c r="FC34" s="24" t="str">
        <f>IF(A34&lt;=①基本情報と建物情報の入力!$G$20, IF(①基本情報と建物情報の入力!H56&gt;=3, IF(A34=1, 0, IF(AND(F33=0, AB34=0), D34/①基本情報と建物情報の入力!H56, 0)), "-"), "-")</f>
        <v>-</v>
      </c>
      <c r="FD34" s="23" t="str">
        <f>IF(A34&lt;=①基本情報と建物情報の入力!$G$20, IF(①基本情報と建物情報の入力!H56&gt;=1, IF(A34=①基本情報と建物情報の入力!$G$20, 0, E34-F34/D34), "-"), "-")</f>
        <v>-</v>
      </c>
      <c r="FE34" s="16" t="str">
        <f>IF(A34&lt;=①基本情報と建物情報の入力!$G$20, IF(①基本情報と建物情報の入力!H56&gt;=2, 0, "-"), "-")</f>
        <v>-</v>
      </c>
      <c r="FF34" s="24" t="str">
        <f>IF(A34&lt;=①基本情報と建物情報の入力!$G$20, IF(①基本情報と建物情報の入力!H56&gt;=3, 0, "-"), "-")</f>
        <v>-</v>
      </c>
      <c r="FG34" s="23" t="str">
        <f>IF(A34&lt;=①基本情報と建物情報の入力!$G$20, IF(①基本情報と建物情報の入力!H56&gt;=1, IF(A34=1, 0, E34-G34/D34), "-"), "-")</f>
        <v>-</v>
      </c>
      <c r="FH34" s="16" t="str">
        <f>IF(A34&lt;=①基本情報と建物情報の入力!$G$20, IF(①基本情報と建物情報の入力!H56&gt;=2, 0, "-"), "-")</f>
        <v>-</v>
      </c>
      <c r="FI34" s="24" t="str">
        <f>IF(A34&lt;=①基本情報と建物情報の入力!$G$20, IF(①基本情報と建物情報の入力!H56&gt;=3, 0, "-"), "-")</f>
        <v>-</v>
      </c>
      <c r="FJ34" s="23" t="str">
        <f>IF(A34&lt;=①基本情報と建物情報の入力!$G$20, IF(①基本情報と建物情報の入力!H56&gt;=1, IF(A34=①基本情報と建物情報の入力!$G$20, 0, D34/①基本情報と建物情報の入力!H56), "-"), "-")</f>
        <v>-</v>
      </c>
      <c r="FK34" s="16" t="str">
        <f>IF(A34&lt;=①基本情報と建物情報の入力!$G$20, IF(①基本情報と建物情報の入力!H56&gt;=2, IF(A34=①基本情報と建物情報の入力!$G$20, 0, D34/①基本情報と建物情報の入力!H56), "-"), "-")</f>
        <v>-</v>
      </c>
      <c r="FL34" s="24" t="str">
        <f>IF(A34&lt;=①基本情報と建物情報の入力!$G$20, IF(①基本情報と建物情報の入力!H56&gt;=3, IF(A34=①基本情報と建物情報の入力!$G$20, 0, D34/①基本情報と建物情報の入力!H56), "-"), "-")</f>
        <v>-</v>
      </c>
      <c r="FM34" s="23" t="str">
        <f>IF(A34&lt;=①基本情報と建物情報の入力!$G$20, IF(①基本情報と建物情報の入力!H56&gt;=1, IF(A34=1, 0, D34/①基本情報と建物情報の入力!H56), "-"), "-")</f>
        <v>-</v>
      </c>
      <c r="FN34" s="16" t="str">
        <f>IF(A34&lt;=①基本情報と建物情報の入力!$G$20, IF(①基本情報と建物情報の入力!H56&gt;=2, IF(A34=1, 0, D34/①基本情報と建物情報の入力!H56), "-"), "-")</f>
        <v>-</v>
      </c>
      <c r="FO34" s="24" t="str">
        <f>IF(A34&lt;=①基本情報と建物情報の入力!$G$20, IF(①基本情報と建物情報の入力!H56&gt;=3, IF(A34=1, 0, D34/①基本情報と建物情報の入力!H56), "-"), "-")</f>
        <v>-</v>
      </c>
      <c r="FP34" s="23" t="str">
        <f>IF(A34&lt;=①基本情報と建物情報の入力!$G$20, IF(①基本情報と建物情報の入力!H56&gt;=1, IF(A34=①基本情報と建物情報の入力!$G$20, 0, IF(①基本情報と建物情報の入力!H56=1, E34-F34/D34, 0)), "-"), "-")</f>
        <v>-</v>
      </c>
      <c r="FQ34" s="16" t="str">
        <f>IF(A34&lt;=①基本情報と建物情報の入力!$G$20, IF(①基本情報と建物情報の入力!H56&gt;=2, IF(A34=①基本情報と建物情報の入力!$G$20, 0, E34-F34/D34), "-"), "-")</f>
        <v>-</v>
      </c>
      <c r="FR34" s="24" t="str">
        <f>IF(A34&lt;=①基本情報と建物情報の入力!$G$20, IF(①基本情報と建物情報の入力!H56&gt;=3, 0, "-"), "-")</f>
        <v>-</v>
      </c>
      <c r="FS34" s="23" t="str">
        <f>IF(A34&lt;=①基本情報と建物情報の入力!$G$20, IF(①基本情報と建物情報の入力!H56&gt;=1, IF(A34=1, 0, IF(①基本情報と建物情報の入力!H56=1, E34-G34/D34, 0)), "-"), "-")</f>
        <v>-</v>
      </c>
      <c r="FT34" s="16" t="str">
        <f>IF(A34&lt;=①基本情報と建物情報の入力!$G$20, IF(①基本情報と建物情報の入力!H56&gt;=2, IF(A34=1, 0, E34-G34/D34), "-"), "-")</f>
        <v>-</v>
      </c>
      <c r="FU34" s="24" t="str">
        <f>IF(A34&lt;=①基本情報と建物情報の入力!$G$20, IF(①基本情報と建物情報の入力!H56&gt;=3, 0, "-"), "-")</f>
        <v>-</v>
      </c>
      <c r="FV34" s="23" t="str">
        <f>IF(A34&lt;=①基本情報と建物情報の入力!$G$20, IF(①基本情報と建物情報の入力!H56&gt;=1, IF(A34=1, D34/①基本情報と建物情報の入力!H56, 0), "-"), "-")</f>
        <v>-</v>
      </c>
      <c r="FW34" s="16" t="str">
        <f>IF(A34&lt;=①基本情報と建物情報の入力!$G$20, IF(①基本情報と建物情報の入力!H56&gt;=2, IF(A34=1, D34/①基本情報と建物情報の入力!H56, 0), "-"), "-")</f>
        <v>-</v>
      </c>
      <c r="FX34" s="24" t="str">
        <f>IF(A34&lt;=①基本情報と建物情報の入力!$G$20, IF(①基本情報と建物情報の入力!H56&gt;=3, IF(A34=1, D34/①基本情報と建物情報の入力!H56, 0), "-"), "-")</f>
        <v>-</v>
      </c>
      <c r="FY34" s="23" t="str">
        <f>IF(A34&lt;=①基本情報と建物情報の入力!$G$20, IF(①基本情報と建物情報の入力!H56&gt;=1, IF(A34=1, E34, 0), "-"), "-")</f>
        <v>-</v>
      </c>
      <c r="FZ34" s="16" t="str">
        <f>IF(A34&lt;=①基本情報と建物情報の入力!$G$20, IF(①基本情報と建物情報の入力!H56&gt;=2, 0, "-"), "-")</f>
        <v>-</v>
      </c>
      <c r="GA34" s="24" t="str">
        <f>IF(A34&lt;=①基本情報と建物情報の入力!$G$20, IF(①基本情報と建物情報の入力!H56&gt;=3, 0, "-"), "-")</f>
        <v>-</v>
      </c>
      <c r="GB34" s="23" t="str">
        <f>IF(A34&lt;=①基本情報と建物情報の入力!$G$20, IF(①基本情報と建物情報の入力!H56&gt;=1, IF(A34=1, D34/①基本情報と建物情報の入力!H56, 0), "-"), "-")</f>
        <v>-</v>
      </c>
      <c r="GC34" s="16" t="str">
        <f>IF(A34&lt;=①基本情報と建物情報の入力!$G$20, IF(①基本情報と建物情報の入力!H56&gt;=2, IF(A34=1, D34/①基本情報と建物情報の入力!H56, 0), "-"), "-")</f>
        <v>-</v>
      </c>
      <c r="GD34" s="24" t="str">
        <f>IF(A34&lt;=①基本情報と建物情報の入力!$G$20, IF(①基本情報と建物情報の入力!H56&gt;=3, IF(A34=1, D34/①基本情報と建物情報の入力!H56, 0), "-"), "-")</f>
        <v>-</v>
      </c>
      <c r="GE34" s="23" t="str">
        <f>IF(A34&lt;=①基本情報と建物情報の入力!$G$20, IF(①基本情報と建物情報の入力!H56&gt;=1, IF(A34=1, IF(①基本情報と建物情報の入力!H56=1, E34, 0), 0), "-"), "-")</f>
        <v>-</v>
      </c>
      <c r="GF34" s="16" t="str">
        <f>IF(A34&lt;=①基本情報と建物情報の入力!$G$20, IF(①基本情報と建物情報の入力!H56&gt;=2, IF(A34=1, E34, 0), "-"), "-")</f>
        <v>-</v>
      </c>
      <c r="GG34" s="24" t="str">
        <f>IF(A34&lt;=①基本情報と建物情報の入力!$G$20, IF(①基本情報と建物情報の入力!H56&gt;=3, 0, "-"), "-")</f>
        <v>-</v>
      </c>
      <c r="GH34" s="23" t="str">
        <f>IF(A34&lt;=①基本情報と建物情報の入力!$G$20, IF(①基本情報と建物情報の入力!H56&gt;=1, IF(G34=0, 0, D34/①基本情報と建物情報の入力!H56), "-"), "-")</f>
        <v>-</v>
      </c>
      <c r="GI34" s="16" t="str">
        <f>IF(A34&lt;=①基本情報と建物情報の入力!$G$20, IF(①基本情報と建物情報の入力!H56&gt;=2, IF(G34=0, 0, D34/①基本情報と建物情報の入力!H56), "-"), "-")</f>
        <v>-</v>
      </c>
      <c r="GJ34" s="24" t="str">
        <f>IF(A34&lt;=①基本情報と建物情報の入力!$G$20, IF(①基本情報と建物情報の入力!H56&gt;=3, IF(G34=0, 0, D34/①基本情報と建物情報の入力!H56), "-"), "-")</f>
        <v>-</v>
      </c>
      <c r="GK34" s="23" t="str">
        <f>IF(A34&lt;=①基本情報と建物情報の入力!$G$20, IF(①基本情報と建物情報の入力!H56&gt;=1, G34/D34, "-"), "-")</f>
        <v>-</v>
      </c>
      <c r="GL34" s="16" t="str">
        <f>IF(A34&lt;=①基本情報と建物情報の入力!$G$20, IF(①基本情報と建物情報の入力!H56&gt;=2, 0, "-"), "-")</f>
        <v>-</v>
      </c>
      <c r="GM34" s="24" t="str">
        <f>IF(A34&lt;=①基本情報と建物情報の入力!$G$20, IF(①基本情報と建物情報の入力!H56&gt;=3, 0, "-"), "-")</f>
        <v>-</v>
      </c>
      <c r="GN34" s="16" t="str">
        <f>IF(A34&lt;=①基本情報と建物情報の入力!$G$20, IF(①基本情報と建物情報の入力!H56&gt;=1, 0, "-"), "-")</f>
        <v>-</v>
      </c>
      <c r="GO34" s="16" t="str">
        <f>IF(A34&lt;=①基本情報と建物情報の入力!$G$20, IF(①基本情報と建物情報の入力!H56&gt;=2, 0, "-"), "-")</f>
        <v>-</v>
      </c>
      <c r="GP34" s="16" t="str">
        <f>IF(A34&lt;=①基本情報と建物情報の入力!$G$20, IF(①基本情報と建物情報の入力!H56&gt;=3, 0, "-"), "-")</f>
        <v>-</v>
      </c>
      <c r="GQ34" s="23" t="str">
        <f>IF(A34&lt;=①基本情報と建物情報の入力!$G$20, IF(①基本情報と建物情報の入力!H56&gt;=1, IF(①基本情報と建物情報の入力!H56=1, G34/D34, 0), "-"), "-")</f>
        <v>-</v>
      </c>
      <c r="GR34" s="16" t="str">
        <f>IF(A34&lt;=①基本情報と建物情報の入力!$G$20, IF(①基本情報と建物情報の入力!H56&gt;=2, G34/D34, "-"), "-")</f>
        <v>-</v>
      </c>
      <c r="GS34" s="24" t="str">
        <f>IF(A34&lt;=①基本情報と建物情報の入力!$G$20, IF(①基本情報と建物情報の入力!H56&gt;=3, 0, "-"), "-")</f>
        <v>-</v>
      </c>
      <c r="GT34" s="23" t="str">
        <f>IF(A34&lt;=①基本情報と建物情報の入力!$G$20, IF(①基本情報と建物情報の入力!H56&gt;=1, IF(OR(G35=0,A34=①基本情報と建物情報の入力!$G$20), 0, D34/①基本情報と建物情報の入力!H56), "-"), "-")</f>
        <v>-</v>
      </c>
      <c r="GU34" s="16" t="str">
        <f>IF(A34&lt;=①基本情報と建物情報の入力!$G$20, IF(①基本情報と建物情報の入力!H56&gt;=2, IF(OR(G35=0,A34=①基本情報と建物情報の入力!$G$20), 0, D34/①基本情報と建物情報の入力!H56), "-"), "-")</f>
        <v>-</v>
      </c>
      <c r="GV34" s="24" t="str">
        <f>IF(A34&lt;=①基本情報と建物情報の入力!$G$20, IF(①基本情報と建物情報の入力!H56&gt;=3, IF(OR(G35=0,A34=①基本情報と建物情報の入力!$G$20), 0, D34/①基本情報と建物情報の入力!H56), "-"), "-")</f>
        <v>-</v>
      </c>
      <c r="GW34" s="23" t="str">
        <f>IF(A34&lt;=①基本情報と建物情報の入力!$G$20, IF(①基本情報と建物情報の入力!H56&gt;=1, IF(G34=0, 0, D34/①基本情報と建物情報の入力!H56), "-"), "-")</f>
        <v>-</v>
      </c>
      <c r="GX34" s="16" t="str">
        <f>IF(A34&lt;=①基本情報と建物情報の入力!$G$20, IF(①基本情報と建物情報の入力!H56&gt;=2, IF(G34=0, 0, D34/①基本情報と建物情報の入力!H56), "-"), "-")</f>
        <v>-</v>
      </c>
      <c r="GY34" s="24" t="str">
        <f>IF(A34&lt;=①基本情報と建物情報の入力!$G$20, IF(①基本情報と建物情報の入力!H56&gt;=3, IF(G34=0, 0, D34/①基本情報と建物情報の入力!H56), "-"), "-")</f>
        <v>-</v>
      </c>
      <c r="GZ34" s="23" t="str">
        <f>IF(A34&lt;=①基本情報と建物情報の入力!$G$20, IF(①基本情報と建物情報の入力!H56&gt;=1, 0, "-"), "-")</f>
        <v>-</v>
      </c>
      <c r="HA34" s="16" t="str">
        <f>IF(A34&lt;=①基本情報と建物情報の入力!$G$20, IF(①基本情報と建物情報の入力!H56&gt;=2, IF(OR(①基本情報と建物情報の入力!H56=1,A34&lt;&gt;1), 0, E34), "-"), "-")</f>
        <v>-</v>
      </c>
      <c r="HB34" s="24" t="str">
        <f>IF(A34&lt;=①基本情報と建物情報の入力!$G$20, IF(①基本情報と建物情報の入力!H56&gt;=3, IF(OR(①基本情報と建物情報の入力!H56=1,A34&lt;&gt;1), 0, E34), "-"), "-")</f>
        <v>-</v>
      </c>
      <c r="HC34" s="23" t="str">
        <f>IF(A34&lt;=①基本情報と建物情報の入力!$G$20, IF(①基本情報と建物情報の入力!H56&gt;=1, IF(OR(①基本情報と建物情報の入力!H56=1,A34&lt;&gt;1), 0, E34), "-"), "-")</f>
        <v>-</v>
      </c>
      <c r="HD34" s="16" t="str">
        <f>IF(A34&lt;=①基本情報と建物情報の入力!$G$20, IF(①基本情報と建物情報の入力!H56&gt;=2, 0, "-"), "-")</f>
        <v>-</v>
      </c>
      <c r="HE34" s="24" t="str">
        <f>IF(A34&lt;=①基本情報と建物情報の入力!$G$20, IF(①基本情報と建物情報の入力!H56&gt;=3, IF(OR(①基本情報と建物情報の入力!H56=1,A34&lt;&gt;1), 0, E34), "-"), "-")</f>
        <v>-</v>
      </c>
      <c r="HF34" s="23" t="str">
        <f>IF(A34&lt;=①基本情報と建物情報の入力!$G$20, IF(①基本情報と建物情報の入力!H56&gt;=1, IF(A34=1, E34*(D34/①基本情報と建物情報の入力!H56/20), 0), "-"), "-")</f>
        <v>-</v>
      </c>
      <c r="HG34" s="16" t="str">
        <f>IF(A34&lt;=①基本情報と建物情報の入力!$G$20, IF(①基本情報と建物情報の入力!H56&gt;=2, IF(A34=1, E34*(D34/①基本情報と建物情報の入力!H56/20), 0), "-"), "-")</f>
        <v>-</v>
      </c>
      <c r="HH34" s="24" t="str">
        <f>IF(A34&lt;=①基本情報と建物情報の入力!$G$20, IF(①基本情報と建物情報の入力!H56&gt;=3, IF(A34=1, E34*(D34/①基本情報と建物情報の入力!H56/20), 0), "-"), "-")</f>
        <v>-</v>
      </c>
      <c r="HI34" s="23" t="str">
        <f>IF(A34&lt;=①基本情報と建物情報の入力!$G$20, IF(①基本情報と建物情報の入力!H56&gt;=1, IF(A34=1, D34*(E34/①基本情報と建物情報の入力!H56/20), 0), "-"), "-")</f>
        <v>-</v>
      </c>
      <c r="HJ34" s="16" t="str">
        <f>IF(A34&lt;=①基本情報と建物情報の入力!$G$20, IF(①基本情報と建物情報の入力!H56&gt;=2, IF(A34=1, D34*(E34/①基本情報と建物情報の入力!H56/20), 0), "-"), "-")</f>
        <v>-</v>
      </c>
      <c r="HK34" s="24" t="str">
        <f>IF(A34&lt;=①基本情報と建物情報の入力!$G$20, IF(①基本情報と建物情報の入力!H56&gt;=3, IF(A34=1, D34*(E34/①基本情報と建物情報の入力!H56/20), 0), "-"), "-")</f>
        <v>-</v>
      </c>
      <c r="HL34" s="23" t="str">
        <f>IF(A34&lt;=①基本情報と建物情報の入力!$G$20, IF(①基本情報と建物情報の入力!H56&gt;=1, 0, "-"), "-")</f>
        <v>-</v>
      </c>
      <c r="HM34" s="16" t="str">
        <f>IF(A34&lt;=①基本情報と建物情報の入力!$G$20, IF(①基本情報と建物情報の入力!H56&gt;=2, IF(①基本情報と建物情報の入力!H56=1, 0, G34/D34), "-"), "-")</f>
        <v>-</v>
      </c>
      <c r="HN34" s="24" t="str">
        <f>IF(A34&lt;=①基本情報と建物情報の入力!$G$20, IF(①基本情報と建物情報の入力!H56&gt;=3, IF(①基本情報と建物情報の入力!H56=1, 0, G34/D34), "-"), "-")</f>
        <v>-</v>
      </c>
      <c r="HO34" s="23" t="str">
        <f>IF(A34&lt;=①基本情報と建物情報の入力!$G$20, IF(①基本情報と建物情報の入力!H56&gt;=1, IF(①基本情報と建物情報の入力!H56=1, 0, G34/D34), "-"), "-")</f>
        <v>-</v>
      </c>
      <c r="HP34" s="16" t="str">
        <f>IF(A34&lt;=①基本情報と建物情報の入力!$G$20, IF(①基本情報と建物情報の入力!H56&gt;=2, 0, "-"), "-")</f>
        <v>-</v>
      </c>
      <c r="HQ34" s="24" t="str">
        <f>IF(A34&lt;=①基本情報と建物情報の入力!$G$20, IF(①基本情報と建物情報の入力!H56&gt;=3, IF(①基本情報と建物情報の入力!H56=1, 0, G34/D34), "-"), "-")</f>
        <v>-</v>
      </c>
      <c r="HR34" s="23" t="str">
        <f>IF(A34&lt;=①基本情報と建物情報の入力!$G$20, IF(①基本情報と建物情報の入力!H56&gt;=1, (G34/D34)*(D34/①基本情報と建物情報の入力!H56/20), "-"), "-")</f>
        <v>-</v>
      </c>
      <c r="HS34" s="16" t="str">
        <f>IF(A34&lt;=①基本情報と建物情報の入力!$G$20, IF(①基本情報と建物情報の入力!H56&gt;=2, (G34/D34)*(D34/①基本情報と建物情報の入力!H56/20), "-"), "-")</f>
        <v>-</v>
      </c>
      <c r="HT34" s="24" t="str">
        <f>IF(A34&lt;=①基本情報と建物情報の入力!$G$20, IF(①基本情報と建物情報の入力!H56&gt;=3, (G34/D34)*(D34/①基本情報と建物情報の入力!H56/20), "-"), "-")</f>
        <v>-</v>
      </c>
      <c r="HU34" s="23" t="str">
        <f>IF(A34&lt;=①基本情報と建物情報の入力!$G$20, IF(①基本情報と建物情報の入力!H56&gt;=1, (D34/①基本情報と建物情報の入力!H56)*(G34/D34/20), "-"), "-")</f>
        <v>-</v>
      </c>
      <c r="HV34" s="16" t="str">
        <f>IF(A34&lt;=①基本情報と建物情報の入力!$G$20, IF(①基本情報と建物情報の入力!H56&gt;=2, (D34/①基本情報と建物情報の入力!H56)*(G34/D34/20), "-"), "-")</f>
        <v>-</v>
      </c>
      <c r="HW34" s="24" t="str">
        <f>IF(A34&lt;=①基本情報と建物情報の入力!$G$20, IF(①基本情報と建物情報の入力!H56&gt;=3, (D34/①基本情報と建物情報の入力!H56)*(G34/D34/20), "-"), "-")</f>
        <v>-</v>
      </c>
      <c r="HX34" s="69"/>
      <c r="HY34" s="16" t="str">
        <f>IF($A34&lt;=①基本情報と建物情報の入力!$G$20, IF(①基本情報と建物情報の入力!$H56&gt;=1, SUM(W34,CF34,Z34,BZ34,CC34,AD34,AG34,AJ34,AM34,AP34,AS34,AV34,AY34,BB34,BE34,BH34,BK34,BN34,BQ34,BT34,BW34),"-"),"-")</f>
        <v>-</v>
      </c>
      <c r="HZ34" s="16" t="str">
        <f>IF($A34&lt;=①基本情報と建物情報の入力!$G$20, IF(①基本情報と建物情報の入力!$H56&gt;=2, SUM(X34,CG34,AA34,CA34,CD34,AE34,AH34,AK34,AN34,AQ34,AT34,AW34,AZ34,BC34,BF34,BI34,BL34,BO34,BR34,BU34,BX34),"-"),"-")</f>
        <v>-</v>
      </c>
      <c r="IA34" s="16" t="str">
        <f>IF($A34&lt;=①基本情報と建物情報の入力!$G$20, IF(①基本情報と建物情報の入力!$H56&gt;=3, SUM(Y34,CH34,AB34,CB34,CE34,AF34,AI34,AL34,AO34,AR34,AU34,AX34,BA34,BD34,BG34,BJ34,BM34,BP34,BS34,BV34,BY34),"-"),"-")</f>
        <v>-</v>
      </c>
      <c r="IB34" s="69"/>
      <c r="IC34" s="16" t="str">
        <f>IF($A34&lt;=①基本情報と建物情報の入力!$G$20, ①基本情報と建物情報の入力!H$62, "-")</f>
        <v>-</v>
      </c>
      <c r="ID34" s="16" t="str">
        <f>IF(A34&lt;=①基本情報と建物情報の入力!$G$20, ①基本情報と建物情報の入力!$H$66/(2*(0.09-0.15)*①基本情報と建物情報の入力!$H$66+1),"-")</f>
        <v>-</v>
      </c>
      <c r="IE34" s="16" t="str">
        <f>IF($A34&lt;=①基本情報と建物情報の入力!$G$20, ①基本情報と建物情報の入力!H$64, "-")</f>
        <v>-</v>
      </c>
      <c r="IF34" s="16" t="str">
        <f>IF($A34&lt;=①基本情報と建物情報の入力!$G$20, ①基本情報と建物情報の入力!H$63, "-")</f>
        <v>-</v>
      </c>
      <c r="IG34" s="16" t="str">
        <f>IF($A34&lt;=①基本情報と建物情報の入力!$G$20, ①基本情報と建物情報の入力!H$66, "-")</f>
        <v>-</v>
      </c>
      <c r="IH34" s="16" t="str">
        <f>IF($A34&lt;=①基本情報と建物情報の入力!$G$20, ①基本情報と建物情報の入力!H$61, "-")</f>
        <v>-</v>
      </c>
      <c r="II34" s="16" t="str">
        <f>IF($A34&lt;=①基本情報と建物情報の入力!$G$20, ①基本情報と建物情報の入力!H$65, "-")</f>
        <v>-</v>
      </c>
      <c r="IJ34" s="16" t="str">
        <f>IF($A34&lt;=①基本情報と建物情報の入力!$G$20, ①基本情報と建物情報の入力!H$67, "-")</f>
        <v>-</v>
      </c>
      <c r="IK34" s="24" t="str">
        <f>IF($A34&lt;=①基本情報と建物情報の入力!$G$20, 4.65, "-")</f>
        <v>-</v>
      </c>
      <c r="IL34" s="69"/>
      <c r="IM34" s="23" t="str">
        <f t="array" ref="IM34">IF($A34&lt;=①基本情報と建物情報の入力!$G$20,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4" s="16" t="str">
        <f t="array" ref="IN34">IF($A34&lt;=①基本情報と建物情報の入力!$G$20,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4" s="16" t="str">
        <f t="array" ref="IO34">IF($A34&lt;=①基本情報と建物情報の入力!$G$20,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4" s="16" t="str">
        <f>IF($A34&lt;=①基本情報と建物情報の入力!$G$20,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4" s="16" t="str">
        <f t="array" ref="IQ34">IF($A34&lt;=①基本情報と建物情報の入力!$G$20,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4" s="16" t="str">
        <f t="array" ref="IR34">IF($A34&lt;=①基本情報と建物情報の入力!$G$20,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4" s="16" t="str">
        <f t="array" ref="IS34">IF($A34&lt;=①基本情報と建物情報の入力!$G$20,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4" s="16" t="str">
        <f t="array" ref="IT34">IF($A34&lt;=①基本情報と建物情報の入力!$G$20,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4" s="16" t="str">
        <f t="array" ref="IU34">IF($A34&lt;=①基本情報と建物情報の入力!$G$20,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4" s="16" t="str">
        <f t="array" ref="IV34">IF($A34&lt;=①基本情報と建物情報の入力!$G$20,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4" s="24" t="str">
        <f t="array" ref="IW34">IF($A34&lt;=①基本情報と建物情報の入力!$G$20,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4" s="69"/>
      <c r="IY34" s="23" t="str">
        <f>IF($A34&lt;=①基本情報と建物情報の入力!$G$20, 温度差係数!$A$10, "-")</f>
        <v>-</v>
      </c>
      <c r="IZ34" s="16" t="str">
        <f>IF($A34&lt;=①基本情報と建物情報の入力!$G$20,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4" s="16" t="str">
        <f>IF($A34&lt;=①基本情報と建物情報の入力!$G$20, 温度差係数!$B$10, "-")</f>
        <v>-</v>
      </c>
      <c r="JB34" s="24" t="str">
        <f>IF($A34&lt;=①基本情報と建物情報の入力!$G$20, INDEX(温度差係数!$C$10:$J$10, 0, MATCH(①基本情報と建物情報の入力!$G$13, 温度差係数!$C$9:$J$9, 0)), "-")</f>
        <v>-</v>
      </c>
      <c r="JC34" s="69"/>
      <c r="JD34" s="23" t="str">
        <f>IF($A34&lt;=①基本情報と建物情報の入力!$G$20, IF(①基本情報と建物情報の入力!$H56&gt;=1, W34*$IY34*$IC34,"-"),"-")</f>
        <v>-</v>
      </c>
      <c r="JE34" s="16" t="str">
        <f>IF($A34&lt;=①基本情報と建物情報の入力!$G$20, IF(①基本情報と建物情報の入力!$H56&gt;=2, X34*$IY34*$IC34,"-"),"-")</f>
        <v>-</v>
      </c>
      <c r="JF34" s="24" t="str">
        <f>IF($A34&lt;=①基本情報と建物情報の入力!$G$20, IF(①基本情報と建物情報の入力!$H56&gt;=3, Y34*$IY34*$IC34,"-"),"-")</f>
        <v>-</v>
      </c>
      <c r="JG34" s="23" t="str">
        <f>IF($A34&lt;=①基本情報と建物情報の入力!$G$20, IF(①基本情報と建物情報の入力!$H56&gt;=1, CF34*$JB34*$ID34,"-"),"-")</f>
        <v>-</v>
      </c>
      <c r="JH34" s="16" t="str">
        <f>IF($A34&lt;=①基本情報と建物情報の入力!$G$20, IF(①基本情報と建物情報の入力!$H56&gt;=2, CG34*$JB34*$ID34,"-"),"-")</f>
        <v>-</v>
      </c>
      <c r="JI34" s="24" t="str">
        <f>IF($A34&lt;=①基本情報と建物情報の入力!$G$20, IF(①基本情報と建物情報の入力!$H56&gt;=3, CH34*$JB34*$ID34,"-"),"-")</f>
        <v>-</v>
      </c>
      <c r="JJ34" s="23" t="str">
        <f>IF($A34&lt;=①基本情報と建物情報の入力!$G$20, IF(①基本情報と建物情報の入力!$H56&gt;=1, ((BB34+BE34+BK34)*$IY34+BH34*$IZ34)*$IH34,"-"),"-")</f>
        <v>-</v>
      </c>
      <c r="JK34" s="16" t="str">
        <f>IF($A34&lt;=①基本情報と建物情報の入力!$G$20, IF(①基本情報と建物情報の入力!$H56&gt;=2, ((BC34+BF34+BL34)*$IY34+BI34*$IZ34)*$IH34,"-"),"-")</f>
        <v>-</v>
      </c>
      <c r="JL34" s="24" t="str">
        <f>IF($A34&lt;=①基本情報と建物情報の入力!$G$20, IF(①基本情報と建物情報の入力!$H56&gt;=3, ((BD34+BG34+BM34)*$IY34+BJ34*$IZ34)*$IH34,"-"),"-")</f>
        <v>-</v>
      </c>
      <c r="JM34" s="23" t="str">
        <f>IF($A34&lt;=①基本情報と建物情報の入力!$G$20, IF(①基本情報と建物情報の入力!$H56&gt;=1, (BN34+BQ34+BT34+BW34)*$JB34*$II34,"-"),"-")</f>
        <v>-</v>
      </c>
      <c r="JN34" s="16" t="str">
        <f>IF($A34&lt;=①基本情報と建物情報の入力!$G$20, IF(①基本情報と建物情報の入力!$H56&gt;=2, (BO34+BR34+BU34+BX34)*$JB34*$II34,"-"),"-")</f>
        <v>-</v>
      </c>
      <c r="JO34" s="24" t="str">
        <f>IF($A34&lt;=①基本情報と建物情報の入力!$G$20, IF(①基本情報と建物情報の入力!$H56&gt;=3, (BP34+BS34+BV34+BY34)*$JB34*$II34,"-"),"-")</f>
        <v>-</v>
      </c>
      <c r="JP34" s="23" t="str">
        <f>IF($A34&lt;=①基本情報と建物情報の入力!$G$20, IF(①基本情報と建物情報の入力!$H56&gt;=1, ((AD34+AG34+AM34)*$IY34+AJ34*$IZ34)*$IJ34,"-"),"-")</f>
        <v>-</v>
      </c>
      <c r="JQ34" s="16" t="str">
        <f>IF($A34&lt;=①基本情報と建物情報の入力!$G$20, IF(①基本情報と建物情報の入力!$H56&gt;=2, ((AE34+AH34+AN34)*$IY34+AK34*$IZ34)*$IJ34,"-"),"-")</f>
        <v>-</v>
      </c>
      <c r="JR34" s="24" t="str">
        <f>IF($A34&lt;=①基本情報と建物情報の入力!$G$20, IF(①基本情報と建物情報の入力!$H56&gt;=3, ((AF34+AI34+AO34)*$IY34+AL34*$IZ34)*$IJ34,"-"),"-")</f>
        <v>-</v>
      </c>
      <c r="JS34" s="23" t="str">
        <f>IF($A34&lt;=①基本情報と建物情報の入力!$G$20, IF(①基本情報と建物情報の入力!$H56&gt;=1, ((AP34+AS34+AY34)*IY34+AV34*$IZ34)*$IK34,"-"),"-")</f>
        <v>-</v>
      </c>
      <c r="JT34" s="16" t="str">
        <f>IF($A34&lt;=①基本情報と建物情報の入力!$G$20, IF(①基本情報と建物情報の入力!$H56&gt;=2, ((AQ34+AT34+AZ34)*IY34+AW34*$IZ34)*$IK34,"-"),"-")</f>
        <v>-</v>
      </c>
      <c r="JU34" s="24" t="str">
        <f>IF($A34&lt;=①基本情報と建物情報の入力!$G$20, IF(①基本情報と建物情報の入力!$H56&gt;=3, ((AR34+AU34+BA34)*IY34+AX34*$IZ34)*$IK34,"-"),"-")</f>
        <v>-</v>
      </c>
      <c r="JV34" s="23" t="str">
        <f>IF($A34&lt;=①基本情報と建物情報の入力!$G$20, IF(①基本情報と建物情報の入力!$H56&gt;=1, BZ34*$JB34*$IG34,"-"),"-")</f>
        <v>-</v>
      </c>
      <c r="JW34" s="16" t="str">
        <f>IF($A34&lt;=①基本情報と建物情報の入力!$G$20, IF(①基本情報と建物情報の入力!$H56&gt;=2, CA34*$JB34*$IG34,"-"),"-")</f>
        <v>-</v>
      </c>
      <c r="JX34" s="24" t="str">
        <f>IF($A34&lt;=①基本情報と建物情報の入力!$G$20, IF(①基本情報と建物情報の入力!$H56&gt;=3, CB34*$IG34*$JB34,"-"),"-")</f>
        <v>-</v>
      </c>
      <c r="JY34" s="23" t="str">
        <f>IF($A34&lt;=①基本情報と建物情報の入力!$G$20, IF(①基本情報と建物情報の入力!$H56&gt;=1, CC34*$JA34*$IF34,"-"),"-")</f>
        <v>-</v>
      </c>
      <c r="JZ34" s="16" t="str">
        <f>IF($A34&lt;=①基本情報と建物情報の入力!$G$20, IF(①基本情報と建物情報の入力!$H56&gt;=2, CD34*$JA34*$IF34,"-"),"-")</f>
        <v>-</v>
      </c>
      <c r="KA34" s="24" t="str">
        <f>IF($A34&lt;=①基本情報と建物情報の入力!$G$20, IF(①基本情報と建物情報の入力!$H56&gt;=3, CE34*$JA34*$IF34,"-"),"-")</f>
        <v>-</v>
      </c>
      <c r="KB34" s="23" t="str">
        <f>IF($A34&lt;=①基本情報と建物情報の入力!$G$20, IF(①基本情報と建物情報の入力!$H56&gt;=1, Z34*$IY34*$IE34,"-"),"-")</f>
        <v>-</v>
      </c>
      <c r="KC34" s="16" t="str">
        <f>IF($A34&lt;=①基本情報と建物情報の入力!$G$20, IF(①基本情報と建物情報の入力!$H56&gt;=2, AA34*$IY34*$IE34,"-"),"-")</f>
        <v>-</v>
      </c>
      <c r="KD34" s="24" t="str">
        <f>IF($A34&lt;=①基本情報と建物情報の入力!$G$20, IF(①基本情報と建物情報の入力!$H56&gt;=3, AB34*$IY34*$IE34,"-"),"-")</f>
        <v>-</v>
      </c>
      <c r="KE34" s="69"/>
      <c r="KF34" s="23" t="str">
        <f>IF($A34&lt;=①基本情報と建物情報の入力!$G$20, IF(①基本情報と建物情報の入力!$H56&gt;=1, (CJ34+CM34+CP34+CS34)*$IY34*$IM34,"-"),"-")</f>
        <v>-</v>
      </c>
      <c r="KG34" s="16" t="str">
        <f>IF($A34&lt;=①基本情報と建物情報の入力!$G$20, IF(①基本情報と建物情報の入力!$H56&gt;=2, (CK34+CN34+CQ34+CT34)*$IY34*$IM34,"-"),"-")</f>
        <v>-</v>
      </c>
      <c r="KH34" s="24" t="str">
        <f>IF($A34&lt;=①基本情報と建物情報の入力!$G$20, IF(①基本情報と建物情報の入力!$H56&gt;=3, (CL34+CO34+CR34+CU34)*$IY34*$IM34,"-"),"-")</f>
        <v>-</v>
      </c>
      <c r="KI34" s="23" t="str">
        <f>IF($A34&lt;=①基本情報と建物情報の入力!$G$20, IF(①基本情報と建物情報の入力!$H56&gt;=1, (CV34+CY34)*$IY34*$IN34/2,"-"),"-")</f>
        <v>-</v>
      </c>
      <c r="KJ34" s="16" t="str">
        <f>IF($A34&lt;=①基本情報と建物情報の入力!$G$20, IF(①基本情報と建物情報の入力!$H56&gt;=2, (CW34+CZ34)*$IY34*$IN34/2,"-"),"-")</f>
        <v>-</v>
      </c>
      <c r="KK34" s="24" t="str">
        <f>IF($A34&lt;=①基本情報と建物情報の入力!$G$20, IF(①基本情報と建物情報の入力!$H56&gt;=3, (CX34+DA34)*$IY34*$IN34/2,"-"),"-")</f>
        <v>-</v>
      </c>
      <c r="KL34" s="23" t="str">
        <f>IF($A34&lt;=①基本情報と建物情報の入力!$G$20, IF(①基本情報と建物情報の入力!$H56&gt;=1, (DB34+DE34)*$IY34*$IO34/2 + (DH34+DK34)*$IY34*$IO34,"-"),"-")</f>
        <v>-</v>
      </c>
      <c r="KM34" s="16" t="str">
        <f>IF($A34&lt;=①基本情報と建物情報の入力!$G$20, IF(①基本情報と建物情報の入力!$H56&gt;=2, (DC34+DF34)*$IY34*$IO34/2 + (DI34+DL34)*$IY34*$IO34,"-"),"-")</f>
        <v>-</v>
      </c>
      <c r="KN34" s="24" t="str">
        <f>IF($A34&lt;=①基本情報と建物情報の入力!$G$20, IF(①基本情報と建物情報の入力!$H56&gt;=3, (DD34+DG34)*$IY34*$IO34/2 + (DJ34+DM34)*$IY34*$IO34,"-"),"-")</f>
        <v>-</v>
      </c>
      <c r="KO34" s="23" t="str">
        <f>IF($A34&lt;=①基本情報と建物情報の入力!$G$20, IF(①基本情報と建物情報の入力!$H56&gt;=1, ((DN34+DW34)*$IY34 + DQ34*($IY34/2+$IZ34/2) + DT34*($IZ34/2+$IY34/2))*$IP34,"-"),"-")</f>
        <v>-</v>
      </c>
      <c r="KP34" s="16" t="str">
        <f>IF($A34&lt;=①基本情報と建物情報の入力!$G$20, IF(①基本情報と建物情報の入力!$H56&gt;=2, ((DO34+DX34)*$IY34 + DR34*($IY34/2+$IZ34/2) + DU34*($IZ34/2+$IY34/2))*$IP34,"-"),"-")</f>
        <v>-</v>
      </c>
      <c r="KQ34" s="24" t="str">
        <f>IF($A34&lt;=①基本情報と建物情報の入力!$G$20, IF(①基本情報と建物情報の入力!$H56&gt;=3, ((DP34+DY34)*$IY34 + DS34*($IY34/2+$IZ34/2) + DV34*($IZ34/2+$IY34/2))*$IP34,"-"),"-")</f>
        <v>-</v>
      </c>
      <c r="KR34" s="23" t="str">
        <f>IF($A34&lt;=①基本情報と建物情報の入力!$G$20, IF(①基本情報と建物情報の入力!$H56&gt;=1, ((DZ34+EC34)*$IY34+(EF34+EI34)*$IZ34)*$IQ34/2 + ((EL34+EO34+EU34)*$IY34+ER34*$IZ34)*$IQ34,"-"),"-")</f>
        <v>-</v>
      </c>
      <c r="KS34" s="16" t="str">
        <f>IF($A34&lt;=①基本情報と建物情報の入力!$G$20, IF(①基本情報と建物情報の入力!$H56&gt;=2, ((EA34+ED34)*$IY34+(EG34+EJ34)*$IZ34)*$IQ34/2 + ((EM34+EP34+EV34)*$IY34+ES34*$IZ34)*$IQ34,"-"),"-")</f>
        <v>-</v>
      </c>
      <c r="KT34" s="24" t="str">
        <f>IF($A34&lt;=①基本情報と建物情報の入力!$G$20, IF(①基本情報と建物情報の入力!$H56&gt;=3, ((EB34+EE34)*$IY34+(EH34+EK34)*$IZ34)*$IQ34/2 + ((EN34+EQ34+EW34)*$IY34+ET34*$IZ34)*$IQ34,"-"),"-")</f>
        <v>-</v>
      </c>
      <c r="KU34" s="23" t="str">
        <f>IF($A34&lt;=①基本情報と建物情報の入力!$G$20, IF(①基本情報と建物情報の入力!$H56&gt;=1, ((EX34+FA34+FD34+FG34+FP34+FS34)*$IY34 + (FJ34+FM34)*$IZ34)*$IR34/2,"-"),"-")</f>
        <v>-</v>
      </c>
      <c r="KV34" s="16" t="str">
        <f>IF($A34&lt;=①基本情報と建物情報の入力!$G$20, IF(①基本情報と建物情報の入力!$H56&gt;=2, ((EY34+FB34+FE34+FH34+FQ34+FT34)*$IY34 + (FK34+FN34)*$IZ34)*$IR34/2,"-"),"-")</f>
        <v>-</v>
      </c>
      <c r="KW34" s="24" t="str">
        <f>IF($A34&lt;=①基本情報と建物情報の入力!$G$20, IF(①基本情報と建物情報の入力!$H56&gt;=3, ((EZ34+FC34+FF34+FI34+FR34+FU34)*$IY34 + (FL34+FO34)*$IZ34)*$IR34/2,"-"),"-")</f>
        <v>-</v>
      </c>
      <c r="KX34" s="23" t="str">
        <f>IF($A34&lt;=①基本情報と建物情報の入力!$G$20, IF(①基本情報と建物情報の入力!$H56&gt;=1, ((FV34+FY34+GE34)*$IY34 + GB34*$IZ34)*$IS34,"-"),"-")</f>
        <v>-</v>
      </c>
      <c r="KY34" s="16" t="str">
        <f>IF($A34&lt;=①基本情報と建物情報の入力!$G$20, IF(①基本情報と建物情報の入力!$H56&gt;=2, ((FW34+FZ34+GF34)*$IY34 + GC34*$IZ34)*$IS34,"-"),"-")</f>
        <v>-</v>
      </c>
      <c r="KZ34" s="24" t="str">
        <f>IF($A34&lt;=①基本情報と建物情報の入力!$G$20, IF(①基本情報と建物情報の入力!$H56&gt;=3, ((FX34+GA34+GG34)*$IY34 + GD34*$IZ34)*$IS34,"-"),"-")</f>
        <v>-</v>
      </c>
      <c r="LA34" s="23" t="str">
        <f>IF($A34&lt;=①基本情報と建物情報の入力!$G$20, IF(①基本情報と建物情報の入力!$H56&gt;=1, (GH34+GK34+GN34+GQ34)*$IY34*$IT34,"-"),"-")</f>
        <v>-</v>
      </c>
      <c r="LB34" s="16" t="str">
        <f>IF($A34&lt;=①基本情報と建物情報の入力!$G$20, IF(①基本情報と建物情報の入力!$H56&gt;=2, (GI34+GL34+GO34+GR34)*$IY34*$IT34,"-"),"-")</f>
        <v>-</v>
      </c>
      <c r="LC34" s="24" t="str">
        <f>IF($A34&lt;=①基本情報と建物情報の入力!$G$20, IF(①基本情報と建物情報の入力!$H56&gt;=3, (GJ34+GM34+GP34+GS34)*$IY34*$IT34,"-"),"-")</f>
        <v>-</v>
      </c>
      <c r="LD34" s="23" t="str">
        <f>IF($A34&lt;=①基本情報と建物情報の入力!$G$20, IF(①基本情報と建物情報の入力!$H56&gt;=1, (GT34+GW34)*$IY34*$IU34/2,"-"),"-")</f>
        <v>-</v>
      </c>
      <c r="LE34" s="16" t="str">
        <f>IF($A34&lt;=①基本情報と建物情報の入力!$G$20, IF(①基本情報と建物情報の入力!$H56&gt;=2, (GU34+GX34)*$IY34*$IU34/2,"-"),"-")</f>
        <v>-</v>
      </c>
      <c r="LF34" s="24" t="str">
        <f>IF($A34&lt;=①基本情報と建物情報の入力!$G$20, IF(①基本情報と建物情報の入力!$H56&gt;=3, (GV34+GY34)*$IY34*$IU34/2,"-"),"-")</f>
        <v>-</v>
      </c>
      <c r="LG34" s="23" t="str">
        <f>IF($A34&lt;=①基本情報と建物情報の入力!$G$20, IF(①基本情報と建物情報の入力!$H56&gt;=1, (GZ34+HC34)*$JA34*$IV34/2 + (HF34+HI34)*$JA34*$IV34,"-"),"-")</f>
        <v>-</v>
      </c>
      <c r="LH34" s="16" t="str">
        <f>IF($A34&lt;=①基本情報と建物情報の入力!$G$20, IF(①基本情報と建物情報の入力!$H56&gt;=2, (HA34+HD34)*$JA34*$IV34/2 + (HG34+HJ34)*$JA34*$IV34,"-"),"-")</f>
        <v>-</v>
      </c>
      <c r="LI34" s="24" t="str">
        <f>IF($A34&lt;=①基本情報と建物情報の入力!$G$20, IF(①基本情報と建物情報の入力!$H56&gt;=3, (HB34+HE34)*$JA34*$IV34/2 + (HH34+HK34)*$JA34*$IV34,"-"),"-")</f>
        <v>-</v>
      </c>
      <c r="LJ34" s="23" t="str">
        <f>IF($A34&lt;=①基本情報と建物情報の入力!$G$20, IF(①基本情報と建物情報の入力!$H56&gt;=1, (HL34+HO34)*$IY34*$IW34/2 + (HR34+HU34)*$IY34*$IW34,"-"),"-")</f>
        <v>-</v>
      </c>
      <c r="LK34" s="16" t="str">
        <f>IF($A34&lt;=①基本情報と建物情報の入力!$G$20, IF(①基本情報と建物情報の入力!$H56&gt;=2, (HM34+HP34)*$IY34*$IW34/2 + (HS34+HV34)*$IY34*$IW34,"-"),"-")</f>
        <v>-</v>
      </c>
      <c r="LL34" s="24" t="str">
        <f>IF($A34&lt;=①基本情報と建物情報の入力!$G$20, IF(①基本情報と建物情報の入力!$H56&gt;=3, (HN34+HQ34)*$IY34*$IW34/2 + (HT34+HW34)*$IY34*$IW34,"-"),"-")</f>
        <v>-</v>
      </c>
      <c r="LM34" s="69"/>
      <c r="LN34" s="23" t="str">
        <f>IF($A34&lt;=①基本情報と建物情報の入力!$G$20, IF(①基本情報と建物情報の入力!$H56&gt;=1, SUM(JJ34,JD34,JY34,KB34,JM34,JV34,JG34,JP34,JS34)+SUM(KO34,KF34,LA34,KR34,KL34,KU34,LJ34,KI34,LD34,KX34,LG34),"-"),"-")</f>
        <v>-</v>
      </c>
      <c r="LO34" s="16" t="str">
        <f>IF($A34&lt;=①基本情報と建物情報の入力!$G$20, IF(①基本情報と建物情報の入力!$H56&gt;=2, SUM(JK34,JE34,JZ34,KC34,JN34,JW34,JH34,JQ34,JT34)+SUM(KP34,KG34,LB34,KS34,KM34,KV34,LK34,KJ34,LE34,KY34,LH34),"-"),"-")</f>
        <v>-</v>
      </c>
      <c r="LP34" s="24" t="str">
        <f>IF($A34&lt;=①基本情報と建物情報の入力!$G$20, IF(①基本情報と建物情報の入力!$H56&gt;=3, SUM(JL34,JF34,KA34,KD34,JO34,JX34,JI34,JR34,JU34)+SUM(KQ34,KH34,LC34,KT34,KN34,KW34,LL34,KK34,LF34,KZ34,LI34),"-"),"-")</f>
        <v>-</v>
      </c>
      <c r="LQ34" s="16" t="str">
        <f>IF($A34&lt;=①基本情報と建物情報の入力!$G$20, IF(①基本情報と建物情報の入力!$H56&gt;=1, ROUNDUP(LN34/HY34, 2),"-"),"-")</f>
        <v>-</v>
      </c>
      <c r="LR34" s="16" t="str">
        <f>IF($A34&lt;=①基本情報と建物情報の入力!$G$20, IF(①基本情報と建物情報の入力!$H56&gt;=2, ROUNDUP(LO34/HZ34, 2),"-"),"-")</f>
        <v>-</v>
      </c>
      <c r="LS34" s="16" t="str">
        <f>IF($A34&lt;=①基本情報と建物情報の入力!$G$20, IF(①基本情報と建物情報の入力!$H56&gt;=3, ROUNDUP(LP34/IA34, 2),"-"),"-")</f>
        <v>-</v>
      </c>
      <c r="LT34" s="69"/>
      <c r="LU34" s="16" t="str">
        <f>IF($A34&lt;=①基本情報と建物情報の入力!$G$20, 0.51,"-")</f>
        <v>-</v>
      </c>
      <c r="LV34" s="16" t="str">
        <f>IF($A34&lt;=①基本情報と建物情報の入力!$G$20, IF(①基本情報と建物情報の入力!$H56&gt;=1, ①基本情報と建物情報の入力!$H$68,"-"),"-")</f>
        <v>-</v>
      </c>
      <c r="LW34" s="69"/>
      <c r="LX34" s="223" t="str">
        <f>IF($A34&lt;=①基本情報と建物情報の入力!$G$20, 0.034*1*IC34, "-")</f>
        <v>-</v>
      </c>
      <c r="LY34" s="219" t="str">
        <f>IF($A34&lt;=①基本情報と建物情報の入力!$G$20, 0.034*1*IH34, "-")</f>
        <v>-</v>
      </c>
      <c r="LZ34" s="219" t="str">
        <f>IF($A34&lt;=①基本情報と建物情報の入力!$G$20, IF(①基本情報と建物情報の入力!$H56&gt;=1, $LU34*$LV34,"-"),"-")</f>
        <v>-</v>
      </c>
      <c r="MA34" s="219" t="str">
        <f>IF($A34&lt;=①基本情報と建物情報の入力!$G$20, IF(①基本情報と建物情報の入力!$H56&gt;=1, $LU34*$LV34,"-"),"-")</f>
        <v>-</v>
      </c>
      <c r="MB34" s="219" t="str">
        <f>IF($A34&lt;=①基本情報と建物情報の入力!$G$20, IF(①基本情報と建物情報の入力!$H56&gt;=1, $LU34*$LV34,"-"),"-")</f>
        <v>-</v>
      </c>
      <c r="MC34" s="219" t="str">
        <f>IF($A34&lt;=①基本情報と建物情報の入力!$G$20, IF(①基本情報と建物情報の入力!$H56&gt;=1, $LU34*$LV34,"-"),"-")</f>
        <v>-</v>
      </c>
      <c r="MD34" s="219" t="str">
        <f>IF($A34&lt;=①基本情報と建物情報の入力!$G$20, 0.034*1*IK34, "-")</f>
        <v>-</v>
      </c>
      <c r="ME34" s="219" t="str">
        <f>IF($A34&lt;=①基本情報と建物情報の入力!$G$20, 0.034*1*IE34, "-")</f>
        <v>-</v>
      </c>
      <c r="MF34" s="69"/>
      <c r="MG34" s="219" t="str">
        <f>IF($A34&lt;=①基本情報と建物情報の入力!$G$20, 0.034*1*IM34, "-")</f>
        <v>-</v>
      </c>
      <c r="MH34" s="219" t="str">
        <f>IF($A34&lt;=①基本情報と建物情報の入力!$G$20, 0.034*1*IN34, "-")</f>
        <v>-</v>
      </c>
      <c r="MI34" s="219" t="str">
        <f>IF($A34&lt;=①基本情報と建物情報の入力!$G$20, 0.034*1*IO34, "-")</f>
        <v>-</v>
      </c>
      <c r="MJ34" s="219" t="str">
        <f>IF($A34&lt;=①基本情報と建物情報の入力!$G$20, 0.034*1*IP34, "-")</f>
        <v>-</v>
      </c>
      <c r="MK34" s="219" t="str">
        <f>IF($A34&lt;=①基本情報と建物情報の入力!$G$20, 0.034*1*IQ34, "-")</f>
        <v>-</v>
      </c>
      <c r="ML34" s="219" t="str">
        <f>IF($A34&lt;=①基本情報と建物情報の入力!$G$20, 0.034*1*IR34, "-")</f>
        <v>-</v>
      </c>
      <c r="MM34" s="219" t="str">
        <f>IF($A34&lt;=①基本情報と建物情報の入力!$G$20, 0.034*1*IS34, "-")</f>
        <v>-</v>
      </c>
      <c r="MN34" s="219" t="str">
        <f>IF($A34&lt;=①基本情報と建物情報の入力!$G$20, 0.034*1*IT34, "-")</f>
        <v>-</v>
      </c>
      <c r="MO34" s="219" t="str">
        <f>IF($A34&lt;=①基本情報と建物情報の入力!$G$20, 0.034*1*IU34, "-")</f>
        <v>-</v>
      </c>
      <c r="MP34" s="219" t="str">
        <f>IF($A34&lt;=①基本情報と建物情報の入力!$G$20, 0.034*1*IV34, "-")</f>
        <v>-</v>
      </c>
      <c r="MQ34" s="224" t="str">
        <f>IF($A34&lt;=①基本情報と建物情報の入力!$G$20, 0.034*1*IW34, "-")</f>
        <v>-</v>
      </c>
      <c r="MR34" s="69"/>
      <c r="MS34" s="71" t="str">
        <f>IF($A34&lt;=①基本情報と建物情報の入力!$G$20, INDEX(方位係数!$B$7:$H$16, MATCH(MS$4, 方位係数!$A$7:$A$16,0), MATCH(①基本情報と建物情報の入力!$G$13, 方位係数!$B$6:$I$6,0)),"-")</f>
        <v>-</v>
      </c>
      <c r="MT34" s="71" t="str">
        <f>IF($A34&lt;=①基本情報と建物情報の入力!$G$20, INDEX(方位係数!$B$7:$H$16, MATCH(MT$4, 方位係数!$A$7:$A$16,0), MATCH(①基本情報と建物情報の入力!$G$13, 方位係数!$B$6:$I$6,0)),"-")</f>
        <v>-</v>
      </c>
      <c r="MU34" s="71" t="str">
        <f>IF($A34&lt;=①基本情報と建物情報の入力!$G$20, INDEX(方位係数!$B$7:$H$16, MATCH(MU$4, 方位係数!$A$7:$A$16,0), MATCH(①基本情報と建物情報の入力!$G$13, 方位係数!$B$6:$I$6,0)),"-")</f>
        <v>-</v>
      </c>
      <c r="MV34" s="71" t="str">
        <f>IF($A34&lt;=①基本情報と建物情報の入力!$G$20, INDEX(方位係数!$B$7:$H$16, MATCH(MV$4, 方位係数!$A$7:$A$16,0), MATCH(①基本情報と建物情報の入力!$G$13, 方位係数!$B$6:$I$6,0)),"-")</f>
        <v>-</v>
      </c>
      <c r="MW34" s="71" t="str">
        <f>IF($A34&lt;=①基本情報と建物情報の入力!$G$20, INDEX(方位係数!$B$7:$H$16, MATCH(MW$4, 方位係数!$A$7:$A$16,0), MATCH(①基本情報と建物情報の入力!$G$13, 方位係数!$B$6:$I$6,0)),"-")</f>
        <v>-</v>
      </c>
      <c r="MX34" s="71" t="str">
        <f>IF($A34&lt;=①基本情報と建物情報の入力!$G$20, INDEX(方位係数!$B$7:$H$16, MATCH(MX$4, 方位係数!$A$7:$A$16,0), MATCH(①基本情報と建物情報の入力!$G$13, 方位係数!$B$6:$I$6,0)),"-")</f>
        <v>-</v>
      </c>
      <c r="MY34" s="69"/>
      <c r="MZ34" s="23" t="str">
        <f>IF($A34&lt;=①基本情報と建物情報の入力!$G$20, IF(①基本情報と建物情報の入力!$H56&gt;=1, W34*$MW34*$LX34,"-"),"-")</f>
        <v>-</v>
      </c>
      <c r="NA34" s="16" t="str">
        <f>IF($A34&lt;=①基本情報と建物情報の入力!$G$20, IF(①基本情報と建物情報の入力!$H56&gt;=2, X34*$MW34*$LX34,"-"),"-")</f>
        <v>-</v>
      </c>
      <c r="NB34" s="24" t="str">
        <f>IF($A34&lt;=①基本情報と建物情報の入力!$G$20, IF(①基本情報と建物情報の入力!$H56&gt;=3, Y34*$MW34*$LX34,"-"),"-")</f>
        <v>-</v>
      </c>
      <c r="NC34" s="23" t="str">
        <f>IF($A34&lt;=①基本情報と建物情報の入力!$G$20, IF(①基本情報と建物情報の入力!$H56&gt;=1, (BB34*$MS34+BE34*$MT34+BH34*$MU34+BK34*$MV34)*$LY34,"-"),"-")</f>
        <v>-</v>
      </c>
      <c r="ND34" s="16" t="str">
        <f>IF($A34&lt;=①基本情報と建物情報の入力!$G$20, IF(①基本情報と建物情報の入力!$H56&gt;=2, (BC34*$MS34+BF34*$MT34+BI34*$MU34+BL34*$MV34)*$LY34,"-"),"-")</f>
        <v>-</v>
      </c>
      <c r="NE34" s="24" t="str">
        <f>IF($A34&lt;=①基本情報と建物情報の入力!$G$20, IF(①基本情報と建物情報の入力!$H56&gt;=3, (BD34*$MS34+BG34*$MT34+BJ34*$MU34+BM34*$MV34)*$LY34,"-"),"-")</f>
        <v>-</v>
      </c>
      <c r="NF34" s="23" t="str">
        <f>IF($A34&lt;=①基本情報と建物情報の入力!$G$20, IF(①基本情報と建物情報の入力!$H56&gt;=1, AD34*$MS34*$LZ34+AG34*$MT34*$MA34+AJ34*$MU34*$MB34+AM34*$MV34*$MC34,"-"),"-")</f>
        <v>-</v>
      </c>
      <c r="NG34" s="16" t="str">
        <f>IF($A34&lt;=①基本情報と建物情報の入力!$G$20, IF(①基本情報と建物情報の入力!$H56&gt;=2, AE34*$MS34*$LZ34+AH34*$MT34*$MA34+AK34*$MU34*$MB34+AN34*$MV34*$MC34,"-"),"-")</f>
        <v>-</v>
      </c>
      <c r="NH34" s="24" t="str">
        <f>IF($A34&lt;=①基本情報と建物情報の入力!$G$20, IF(①基本情報と建物情報の入力!$H56&gt;=3, AF34*$MS34*$LZ34+AI34*$MT34*$MA34+AL34*$MU34*$MB34+AO34*$MV34*$MC34,"-"),"-")</f>
        <v>-</v>
      </c>
      <c r="NI34" s="23" t="str">
        <f>IF($A34&lt;=①基本情報と建物情報の入力!$G$20, IF(①基本情報と建物情報の入力!$H56&gt;=1, (AP34*MS34+AS34*MT34+AV34*MU34+AY34*$MV34)*$MD34,"-"),"-")</f>
        <v>-</v>
      </c>
      <c r="NJ34" s="16" t="str">
        <f>IF($A34&lt;=①基本情報と建物情報の入力!$G$20, IF(①基本情報と建物情報の入力!$H56&gt;=2, (AQ34*MS34+AT34*MT34+AW34*MU34+AZ34*$MV34)*$MD34,"-"),"-")</f>
        <v>-</v>
      </c>
      <c r="NK34" s="24" t="str">
        <f>IF($A34&lt;=①基本情報と建物情報の入力!$G$20, IF(①基本情報と建物情報の入力!$H56&gt;=3, (AR34*MS34+AU34*MT34+AX34*MU34+BA34*$MV34)*$MD34,"-"),"-")</f>
        <v>-</v>
      </c>
      <c r="NL34" s="23" t="str">
        <f>IF($A34&lt;=①基本情報と建物情報の入力!$G$20, IF(①基本情報と建物情報の入力!$H56&gt;=1, Z34*$MX34*$ME34,"-"),"-")</f>
        <v>-</v>
      </c>
      <c r="NM34" s="16" t="str">
        <f>IF($A34&lt;=①基本情報と建物情報の入力!$G$20, IF(①基本情報と建物情報の入力!$H56&gt;=2, AA34*$MX34*$ME34,"-"),"-")</f>
        <v>-</v>
      </c>
      <c r="NN34" s="24" t="str">
        <f>IF($A34&lt;=①基本情報と建物情報の入力!$G$20, IF(①基本情報と建物情報の入力!$H56&gt;=3, AB34*$MX34*$ME34,"-"),"-")</f>
        <v>-</v>
      </c>
      <c r="NO34" s="69"/>
      <c r="NP34" s="23" t="str">
        <f>IF($A34&lt;=①基本情報と建物情報の入力!$G$20, IF(①基本情報と建物情報の入力!$H56&gt;=1, (CJ34*($MW34+$MS34)/2+CM34*($MW34+$MT34)/2+CP34*($MW34+$MU34)/2+CS34*($MW34+$MV34)/2)*$MG34,"-"),"-")</f>
        <v>-</v>
      </c>
      <c r="NQ34" s="16" t="str">
        <f>IF($A34&lt;=①基本情報と建物情報の入力!$G$20, IF(①基本情報と建物情報の入力!$H56&gt;=2, (CK34*($MW34+$MS34)/2+CN34*($MW34+$MT34)/2+CQ34*($MW34+$MU34)/2+CT34*($MW34+$MV34)/2)*$MG34,"-"),"-")</f>
        <v>-</v>
      </c>
      <c r="NR34" s="24" t="str">
        <f>IF($A34&lt;=①基本情報と建物情報の入力!$G$20, IF(①基本情報と建物情報の入力!$H56&gt;=3, (CL34*($MW34+$MS34)/2+CO34*($MW34+$MT34)/2+CR34*($MW34+$MU34)/2+CU34*($MW34+$MV34)/2)*$MG34,"-"),"-")</f>
        <v>-</v>
      </c>
      <c r="NS34" s="23" t="str">
        <f>IF($A34&lt;=①基本情報と建物情報の入力!$G$20, IF(①基本情報と建物情報の入力!$H56&gt;=1, (CV34*($MW34+$MS34)/2+CY34*($MW34+$MS34)/2)*$MH34/2,"-"),"-")</f>
        <v>-</v>
      </c>
      <c r="NT34" s="16" t="str">
        <f>IF($A34&lt;=①基本情報と建物情報の入力!$G$20, IF(①基本情報と建物情報の入力!$H56&gt;=2, (CW34*($MW34+$MS34)/2+CZ34*($MW34+$MS34)/2)*$MH34/2,"-"),"-")</f>
        <v>-</v>
      </c>
      <c r="NU34" s="24" t="str">
        <f>IF($A34&lt;=①基本情報と建物情報の入力!$G$20, IF(①基本情報と建物情報の入力!$H56&gt;=3, (CX34*($MW34+$MS34)/2+DA34*($MW34+$MS34)/2)*$MH34/2,"-"),"-")</f>
        <v>-</v>
      </c>
      <c r="NV34" s="23" t="str">
        <f>IF($A34&lt;=①基本情報と建物情報の入力!$G$20, IF(①基本情報と建物情報の入力!$H56&gt;=1, (DB34+DE34)*$MW34*$MI34/2 + (DH34+DK34)*$MW34*$MI34,"-"),"-")</f>
        <v>-</v>
      </c>
      <c r="NW34" s="16" t="str">
        <f>IF($A34&lt;=①基本情報と建物情報の入力!$G$20, IF(①基本情報と建物情報の入力!$H56&gt;=2, (DC34+DF34)*$MW34*$MI34/2 + (DI34+DL34)*$MW34*$MI34,"-"),"-")</f>
        <v>-</v>
      </c>
      <c r="NX34" s="24" t="str">
        <f>IF($A34&lt;=①基本情報と建物情報の入力!$G$20, IF(①基本情報と建物情報の入力!$H56&gt;=3, (DD34+DG34)*$MW34*$MI34/2 + (DJ34+DM34)*$MW34*$MI34,"-"),"-")</f>
        <v>-</v>
      </c>
      <c r="NY34" s="23" t="str">
        <f>IF($A34&lt;=①基本情報と建物情報の入力!$G$20, IF(①基本情報と建物情報の入力!$H56&gt;=1, (DN34*($MS34+$MT34)/2 +DW34*($MV34+$MS34)/2 + DQ34*($MT34+$MU34)/2 + DT34*($MU34+$MV34)/2)*$MJ34,"-"),"-")</f>
        <v>-</v>
      </c>
      <c r="NZ34" s="16" t="str">
        <f>IF($A34&lt;=①基本情報と建物情報の入力!$G$20, IF(①基本情報と建物情報の入力!$H56&gt;=2, (DO34*($MS34+$MT34)/2 +DX34*($MV34+$MS34)/2 + DR34*($MT34+$MU34)/2 + DU34*($MU34+$MV34)/2)*$MJ34,"-"),"-")</f>
        <v>-</v>
      </c>
      <c r="OA34" s="24" t="str">
        <f>IF($A34&lt;=①基本情報と建物情報の入力!$G$20, IF(①基本情報と建物情報の入力!$H56&gt;=3, (DP34*($MS34+$MT34)/2 +DY34*($MV34+$MS34)/2 + DS34*($MT34+$MU34)/2 + DV34*($MU34+$MV34)/2)*$MJ34,"-"),"-")</f>
        <v>-</v>
      </c>
      <c r="OB34" s="23" t="str">
        <f>IF($A34&lt;=①基本情報と建物情報の入力!$G$20, IF(①基本情報と建物情報の入力!$H56&gt;=1, ((DZ34+EC34)*$MS34+(EF34+EI34)*$MU34)*$MK34/2 + (EL34*$MS34+EO34*$MT34+ER34*$MU34+EU34*$MV34)*$MK34,"-"),"-")</f>
        <v>-</v>
      </c>
      <c r="OC34" s="16" t="str">
        <f>IF($A34&lt;=①基本情報と建物情報の入力!$G$20, IF(①基本情報と建物情報の入力!$H56&gt;=2, ((EA34+ED34)*$MS34+(EG34+EJ34)*$MU34)*$MK34/2 + (EM34*$MS34+EP34*$MT34+ES34*$MU34+EV34*$MV34)*$MK34,"-"),"-")</f>
        <v>-</v>
      </c>
      <c r="OD34" s="24" t="str">
        <f>IF($A34&lt;=①基本情報と建物情報の入力!$G$20, IF(①基本情報と建物情報の入力!$H56&gt;=3, ((EB34+EE34)*$MS34+(EH34+EK34)*$MU34)*$MK34/2 + (EN34*$MS34+EQ34*$MT34+ET34*$MU34+EW34*$MV34)*$MK34,"-"),"-")</f>
        <v>-</v>
      </c>
      <c r="OE34" s="23" t="str">
        <f>IF($A34&lt;=①基本情報と建物情報の入力!$G$20, IF(①基本情報と建物情報の入力!$H56&gt;=1, ((EX34+FA34)*$MS34+(FD34+FG34)*$MT34+ (FJ34+FM34)*$MU34 +(FP34+FS34)*$MV34)*$ML34/2,"-"),"-")</f>
        <v>-</v>
      </c>
      <c r="OF34" s="16" t="str">
        <f>IF($A34&lt;=①基本情報と建物情報の入力!$G$20, IF(①基本情報と建物情報の入力!$H56&gt;=2, ((EY34+FB34)*$MS34+(FE34+FH34)*$MT34+ (FK34+FN34)*$MU34 +(FQ34+FT34)*$MV34)*$ML34/2,"-"),"-")</f>
        <v>-</v>
      </c>
      <c r="OG34" s="24" t="str">
        <f>IF($A34&lt;=①基本情報と建物情報の入力!$G$20, IF(①基本情報と建物情報の入力!$H56&gt;=3, ((EZ34+FC34)*$MS34+(FF34+FI34)*$MT34+ (FL34+FO34)*$MU34 +(FR34+FU34)*$MV34)*$ML34/2,"-"),"-")</f>
        <v>-</v>
      </c>
      <c r="OH34" s="16" t="str">
        <f>IF($A34&lt;=①基本情報と建物情報の入力!$G$20, IF(①基本情報と建物情報の入力!$H56&gt;=1, (FV34*$MS34/2+FY34*$MT34/2+GB34*$MU34/2+GE34*$MV34/2)*$MM34,"-"),"-")</f>
        <v>-</v>
      </c>
      <c r="OI34" s="16" t="str">
        <f>IF($A34&lt;=①基本情報と建物情報の入力!$G$20, IF(①基本情報と建物情報の入力!$H56&gt;=2, (FW34*$MS34/2+FZ34*$MT34/2+GC34*$MU34/2+GF34*$MV34/2)*$MM34,"-"),"-")</f>
        <v>-</v>
      </c>
      <c r="OJ34" s="16" t="str">
        <f>IF($A34&lt;=①基本情報と建物情報の入力!$G$20, IF(①基本情報と建物情報の入力!$H56&gt;=3, (FX34*$MS34/2+GA34*$MT34/2+GD34*$MU34/2+GG34*$MV34/2)*$MM34,"-"),"-")</f>
        <v>-</v>
      </c>
      <c r="OK34" s="23" t="str">
        <f>IF($A34&lt;=①基本情報と建物情報の入力!$G$20, IF(①基本情報と建物情報の入力!$H56&gt;=1, (GH34*($MS34+$MX34)/2+GK34*($MT34+$MX34)/2+GN34*($MU34+$MX34)/2+GQ34*($MV34+$MX34)/2)*$MN34,"-"),"-")</f>
        <v>-</v>
      </c>
      <c r="OL34" s="16" t="str">
        <f>IF($A34&lt;=①基本情報と建物情報の入力!$G$20, IF(①基本情報と建物情報の入力!$H56&gt;=2, (GI34*($MS34+$MX34)/2+GL34*($MT34+$MX34)/2+GO34*($MU34+$MX34)/2+GR34*($MV34+$MX34)/2)*$MN34,"-"),"-")</f>
        <v>-</v>
      </c>
      <c r="OM34" s="24" t="str">
        <f>IF($A34&lt;=①基本情報と建物情報の入力!$G$20, IF(①基本情報と建物情報の入力!$H56&gt;=3, (GJ34*($MS34+$MX34)/2+GM34*($MT34+$MX34)/2+GP34*($MU34+$MX34)/2+GS34*($MV34+$MX34)/2)*$MN34,"-"),"-")</f>
        <v>-</v>
      </c>
      <c r="ON34" s="23" t="str">
        <f>IF($A34&lt;=①基本情報と建物情報の入力!$G$20, IF(①基本情報と建物情報の入力!$H56&gt;=1, (GT34+GW34)*($MS34+$MX34)/2*$MO34/2,"-"),"-")</f>
        <v>-</v>
      </c>
      <c r="OO34" s="16" t="str">
        <f>IF($A34&lt;=①基本情報と建物情報の入力!$G$20, IF(①基本情報と建物情報の入力!$H56&gt;=2, (GU34+GX34)*($MS34+$MX34)/2*$MO34/2,"-"),"-")</f>
        <v>-</v>
      </c>
      <c r="OP34" s="24" t="str">
        <f>IF($A34&lt;=①基本情報と建物情報の入力!$G$20, IF(①基本情報と建物情報の入力!$H56&gt;=3, (GV34+GY34)*($MS34+$MX34)/2*$MO34/2,"-"),"-")</f>
        <v>-</v>
      </c>
      <c r="OQ34" s="23" t="str">
        <f>IF($A34&lt;=①基本情報と建物情報の入力!$G$20, IF(①基本情報と建物情報の入力!$H56&gt;=1, (HL34+HO34)*$MX34*$MQ34/2 + (HR34+HU34)*$MX34*$MQ34,"-"),"-")</f>
        <v>-</v>
      </c>
      <c r="OR34" s="16" t="str">
        <f>IF($A34&lt;=①基本情報と建物情報の入力!$G$20, IF(①基本情報と建物情報の入力!$H56&gt;=2, (HM34+HP34)*$MX34*$MQ34/2 + (HS34+HV34)*$MX34*$MQ34,"-"),"-")</f>
        <v>-</v>
      </c>
      <c r="OS34" s="24" t="str">
        <f>IF($A34&lt;=①基本情報と建物情報の入力!$G$20, IF(①基本情報と建物情報の入力!$H56&gt;=3, (HN34+HQ34)*$MX34*$MQ34/2 + (HT34+HW34)*$MX34*$MQ34,"-"),"-")</f>
        <v>-</v>
      </c>
      <c r="OT34" s="16" t="str">
        <f>IF($A34&lt;=①基本情報と建物情報の入力!$G$20, IF(①基本情報と建物情報の入力!$H56&gt;=1, SUM(MZ34,NC34,NF34,NI34,NL34)+SUM(NP34,NS34,NV34,NY34,OB34,OE34,OH34,OK34,ON34,OQ34), "-"), "-")</f>
        <v>-</v>
      </c>
      <c r="OU34" s="16" t="str">
        <f>IF($A34&lt;=①基本情報と建物情報の入力!$G$20, IF(①基本情報と建物情報の入力!$H56&gt;=2, SUM(NA34,ND34,NG34,NJ34,NM34)+SUM(NQ34,NT34,NW34,NZ34,OC34,OF34,OI34,OL34,OO34,OR34), "-"), "-")</f>
        <v>-</v>
      </c>
      <c r="OV34" s="16" t="str">
        <f>IF($A34&lt;=①基本情報と建物情報の入力!$G$20, IF(①基本情報と建物情報の入力!$H56&gt;=3, SUM(NB34,NE34,NH34,NK34,NN34)+SUM(NR34,NU34,NX34,OA34,OD34,OG34,OJ34,OM34,OP34,OS34), "-"), "-")</f>
        <v>-</v>
      </c>
      <c r="OW34" s="84" t="str">
        <f>IF($A34&lt;=①基本情報と建物情報の入力!$G$20, IF(①基本情報と建物情報の入力!$H56&gt;=1, ROUNDUP(OT34/HY34*100, 1),"-"),"-")</f>
        <v>-</v>
      </c>
      <c r="OX34" s="85" t="str">
        <f>IF($A34&lt;=①基本情報と建物情報の入力!$G$20, IF(①基本情報と建物情報の入力!$H56&gt;=2, ROUNDUP(OU34/HZ34*100, 1),"-"),"-")</f>
        <v>-</v>
      </c>
      <c r="OY34" s="85" t="str">
        <f>IF($A34&lt;=①基本情報と建物情報の入力!$G$20, IF(①基本情報と建物情報の入力!$H56&gt;=3, ROUNDUP(OV34/IA34*100, 1),"-"),"-")</f>
        <v>-</v>
      </c>
      <c r="OZ34" s="69"/>
      <c r="PA34" s="223" t="str">
        <f>IF($A34&lt;=①基本情報と建物情報の入力!$G$20, 0.93,"-")</f>
        <v>-</v>
      </c>
      <c r="PB34" s="224" t="str">
        <f>IF($A34&lt;=①基本情報と建物情報の入力!$G$20, IF(①基本情報と建物情報の入力!$H56&gt;=1, ①基本情報と建物情報の入力!$H$69,"-"),"-")</f>
        <v>-</v>
      </c>
      <c r="PC34" s="219" t="str">
        <f>IF($A34&lt;=①基本情報と建物情報の入力!$G$20, 0.034*1*IC34, "-")</f>
        <v>-</v>
      </c>
      <c r="PD34" s="219" t="str">
        <f>IF($A34&lt;=①基本情報と建物情報の入力!$G$20, 0.034*1*IH34, "-")</f>
        <v>-</v>
      </c>
      <c r="PE34" s="219" t="str">
        <f>IF($A34&lt;=①基本情報と建物情報の入力!$G$20, IF(①基本情報と建物情報の入力!$H56&gt;=1, $PA34*$PB34,"-"),"-")</f>
        <v>-</v>
      </c>
      <c r="PF34" s="219" t="str">
        <f>IF($A34&lt;=①基本情報と建物情報の入力!$G$20, IF(①基本情報と建物情報の入力!$H56&gt;=1, $PA34*$PB34,"-"),"-")</f>
        <v>-</v>
      </c>
      <c r="PG34" s="219" t="str">
        <f>IF($A34&lt;=①基本情報と建物情報の入力!$G$20, IF(①基本情報と建物情報の入力!$H56&gt;=1, $PA34*$PB34,"-"),"-")</f>
        <v>-</v>
      </c>
      <c r="PH34" s="219" t="str">
        <f>IF($A34&lt;=①基本情報と建物情報の入力!$G$20, IF(①基本情報と建物情報の入力!$H56&gt;=1, $PA34*$PB34,"-"),"-")</f>
        <v>-</v>
      </c>
      <c r="PI34" s="219" t="str">
        <f>IF($A34&lt;=①基本情報と建物情報の入力!$G$20, 0.034*1*IK34, "-")</f>
        <v>-</v>
      </c>
      <c r="PJ34" s="219" t="str">
        <f>IF($A34&lt;=①基本情報と建物情報の入力!$G$20, 0.034*1*IE34, "-")</f>
        <v>-</v>
      </c>
      <c r="PK34" s="69"/>
      <c r="PL34" s="219" t="str">
        <f>IF($A34&lt;=①基本情報と建物情報の入力!$G$20, 0.034*1*IM34, "-")</f>
        <v>-</v>
      </c>
      <c r="PM34" s="219" t="str">
        <f>IF($A34&lt;=①基本情報と建物情報の入力!$G$20, 0.034*1*IN34, "-")</f>
        <v>-</v>
      </c>
      <c r="PN34" s="219" t="str">
        <f>IF($A34&lt;=①基本情報と建物情報の入力!$G$20, 0.034*1*IO34, "-")</f>
        <v>-</v>
      </c>
      <c r="PO34" s="219" t="str">
        <f>IF($A34&lt;=①基本情報と建物情報の入力!$G$20, 0.034*1*IP34, "-")</f>
        <v>-</v>
      </c>
      <c r="PP34" s="219" t="str">
        <f>IF($A34&lt;=①基本情報と建物情報の入力!$G$20, 0.034*1*IQ34, "-")</f>
        <v>-</v>
      </c>
      <c r="PQ34" s="219" t="str">
        <f>IF($A34&lt;=①基本情報と建物情報の入力!$G$20, 0.034*1*IR34, "-")</f>
        <v>-</v>
      </c>
      <c r="PR34" s="219" t="str">
        <f>IF($A34&lt;=①基本情報と建物情報の入力!$G$20, 0.034*1*IS34, "-")</f>
        <v>-</v>
      </c>
      <c r="PS34" s="219" t="str">
        <f>IF($A34&lt;=①基本情報と建物情報の入力!$G$20, 0.034*1*IT34, "-")</f>
        <v>-</v>
      </c>
      <c r="PT34" s="219" t="str">
        <f>IF($A34&lt;=①基本情報と建物情報の入力!$G$20, 0.034*1*IU34, "-")</f>
        <v>-</v>
      </c>
      <c r="PU34" s="219" t="str">
        <f>IF($A34&lt;=①基本情報と建物情報の入力!$G$20, 0.034*1*IV34, "-")</f>
        <v>-</v>
      </c>
      <c r="PV34" s="219" t="str">
        <f>IF($A34&lt;=①基本情報と建物情報の入力!$G$20, 0.034*1*IW34, "-")</f>
        <v>-</v>
      </c>
      <c r="PW34" s="69"/>
      <c r="PX34" s="72" t="str">
        <f>IF($A34&lt;=①基本情報と建物情報の入力!$G$20, INDEX(方位係数!$B$21:$I$30, MATCH(PX$4, 方位係数!$A$21:$A$30,0), MATCH(①基本情報と建物情報の入力!$G$13, 方位係数!$B$20:$I$20,0)),"-")</f>
        <v>-</v>
      </c>
      <c r="PY34" s="71" t="str">
        <f>IF($A34&lt;=①基本情報と建物情報の入力!$G$20, INDEX(方位係数!$B$21:$I$30, MATCH(PY$4, 方位係数!$A$21:$A$30,0), MATCH(①基本情報と建物情報の入力!$G$13, 方位係数!$B$20:$I$20,0)),"-")</f>
        <v>-</v>
      </c>
      <c r="PZ34" s="71" t="str">
        <f>IF($A34&lt;=①基本情報と建物情報の入力!$G$20, INDEX(方位係数!$B$21:$I$30, MATCH(PZ$4, 方位係数!$A$21:$A$30,0), MATCH(①基本情報と建物情報の入力!$G$13, 方位係数!$B$20:$I$20,0)),"-")</f>
        <v>-</v>
      </c>
      <c r="QA34" s="71" t="str">
        <f>IF($A34&lt;=①基本情報と建物情報の入力!$G$20, INDEX(方位係数!$B$21:$I$30, MATCH(QA$4, 方位係数!$A$21:$A$30,0), MATCH(①基本情報と建物情報の入力!$G$13, 方位係数!$B$20:$I$20,0)),"-")</f>
        <v>-</v>
      </c>
      <c r="QB34" s="71" t="str">
        <f>IF($A34&lt;=①基本情報と建物情報の入力!$G$20, INDEX(方位係数!$B$21:$I$30, MATCH(QB$4, 方位係数!$A$21:$A$30,0), MATCH(①基本情報と建物情報の入力!$G$13, 方位係数!$B$20:$I$20,0)),"-")</f>
        <v>-</v>
      </c>
      <c r="QC34" s="71" t="str">
        <f>IF($A34&lt;=①基本情報と建物情報の入力!$G$20, INDEX(方位係数!$B$21:$I$30, MATCH(QC$4, 方位係数!$A$21:$A$30,0), MATCH(①基本情報と建物情報の入力!$G$13, 方位係数!$B$20:$I$20,0)),"-")</f>
        <v>-</v>
      </c>
      <c r="QD34" s="69"/>
      <c r="QE34" s="223" t="str">
        <f>IF($A34&lt;=①基本情報と建物情報の入力!$G$20, IF(①基本情報と建物情報の入力!$H56&gt;=1, W34*$QB34*$PC34,"-"),"-")</f>
        <v>-</v>
      </c>
      <c r="QF34" s="219" t="str">
        <f>IF($A34&lt;=①基本情報と建物情報の入力!$G$20, IF(①基本情報と建物情報の入力!$H56&gt;=2, X34*$QB34*$PC34,"-"),"-")</f>
        <v>-</v>
      </c>
      <c r="QG34" s="219" t="str">
        <f>IF($A34&lt;=①基本情報と建物情報の入力!$G$20, IF(①基本情報と建物情報の入力!$H56&gt;=3, Y34*$QB34*$PC34,"-"),"-")</f>
        <v>-</v>
      </c>
      <c r="QH34" s="223" t="str">
        <f>IF($A34&lt;=①基本情報と建物情報の入力!$G$20, IF(①基本情報と建物情報の入力!$H56&gt;=1, (BB34*$PX34+BE34*$PY34+BH34*$PZ34+BK34*$QA34)*$PD34,"-"),"-")</f>
        <v>-</v>
      </c>
      <c r="QI34" s="219" t="str">
        <f>IF($A34&lt;=①基本情報と建物情報の入力!$G$20, IF(①基本情報と建物情報の入力!$H56&gt;=2, (BC34*$PX34+BF34*$PY34+BI34*$PZ34+BL34*$QA34)*$PD34,"-"),"-")</f>
        <v>-</v>
      </c>
      <c r="QJ34" s="224" t="str">
        <f>IF($A34&lt;=①基本情報と建物情報の入力!$G$20, IF(①基本情報と建物情報の入力!$H56&gt;=3, (BD34*$PX34+BG34*$PY34+BJ34*$PZ34+BM34*$QA34)*$PD34,"-"),"-")</f>
        <v>-</v>
      </c>
      <c r="QK34" s="223" t="str">
        <f>IF($A34&lt;=①基本情報と建物情報の入力!$G$20, IF(①基本情報と建物情報の入力!$H56&gt;=1, AD34*$PX34*$PE34+AG34*$PY34*$PF34+AJ34*$PZ34*$PG34+AM34*$QA34*$PH34,"-"),"-")</f>
        <v>-</v>
      </c>
      <c r="QL34" s="219" t="str">
        <f>IF($A34&lt;=①基本情報と建物情報の入力!$G$20, IF(①基本情報と建物情報の入力!$H56&gt;=2, AE34*$PX34*$PE34+AH34*$PY34*$PF34+AK34*$PZ34*$PG34+AN34*$QA34*$PH34,"-"),"-")</f>
        <v>-</v>
      </c>
      <c r="QM34" s="224" t="str">
        <f>IF($A34&lt;=①基本情報と建物情報の入力!$G$20, IF(①基本情報と建物情報の入力!$H56&gt;=3, AF34*$PX34*$PE34+AI34*$PY34*$PF34+AL34*$PZ34*$PG34+AO34*$QA34*$PH34,"-"),"-")</f>
        <v>-</v>
      </c>
      <c r="QN34" s="223" t="str">
        <f>IF($A34&lt;=①基本情報と建物情報の入力!$G$20, IF(①基本情報と建物情報の入力!$H56&gt;=1, (AP34*PX34+AS34*PY34+AV34*PZ34+AY34*$QA34)*$PI34,"-"),"-")</f>
        <v>-</v>
      </c>
      <c r="QO34" s="219" t="str">
        <f>IF($A34&lt;=①基本情報と建物情報の入力!$G$20, IF(①基本情報と建物情報の入力!$H56&gt;=2, (AQ34*PX34+AT34*PY34+AW34*PZ34+AZ34*$QA34)*$PI34,"-"),"-")</f>
        <v>-</v>
      </c>
      <c r="QP34" s="224" t="str">
        <f>IF($A34&lt;=①基本情報と建物情報の入力!$G$20, IF(①基本情報と建物情報の入力!$H56&gt;=3, (AR34*PX34+AU34*PY34+AX34*PZ34+BA34*$QA34)*$PI34,"-"),"-")</f>
        <v>-</v>
      </c>
      <c r="QQ34" s="223" t="str">
        <f>IF($A34&lt;=①基本情報と建物情報の入力!$G$20, IF(①基本情報と建物情報の入力!$H56&gt;=1, Z34*$QC34*$PJ34,"-"),"-")</f>
        <v>-</v>
      </c>
      <c r="QR34" s="219" t="str">
        <f>IF($A34&lt;=①基本情報と建物情報の入力!$G$20, IF(①基本情報と建物情報の入力!$H56&gt;=2, AA34*$QC34*$PJ34,"-"),"-")</f>
        <v>-</v>
      </c>
      <c r="QS34" s="224" t="str">
        <f>IF($A34&lt;=①基本情報と建物情報の入力!$G$20, IF(①基本情報と建物情報の入力!$H56&gt;=3, AB34*$QC34*$PJ34,"-"),"-")</f>
        <v>-</v>
      </c>
      <c r="QT34" s="69"/>
      <c r="QU34" s="223" t="str">
        <f>IF($A34&lt;=①基本情報と建物情報の入力!$G$20, IF(①基本情報と建物情報の入力!$H56&gt;=1, (CJ34*($QB34+$PX34)/2+CM34*($QB34+$PY34)/2+CP34*($QB34+$PZ34)/2+CS34*($QB34+$QA34)/2)*$PL34,"-"),"-")</f>
        <v>-</v>
      </c>
      <c r="QV34" s="219" t="str">
        <f>IF($A34&lt;=①基本情報と建物情報の入力!$G$20, IF(①基本情報と建物情報の入力!$H56&gt;=2, (CK34*($QB34+$PX34)/2+CN34*($QB34+$PY34)/2+CQ34*($QB34+$PZ34)/2+CT34*($QB34+$QA34)/2)*$PL34,"-"),"-")</f>
        <v>-</v>
      </c>
      <c r="QW34" s="224" t="str">
        <f>IF($A34&lt;=①基本情報と建物情報の入力!$G$20, IF(①基本情報と建物情報の入力!$H56&gt;=3, (CL34*($QB34+$PX34)/2+CO34*($QB34+$PY34)/2+CR34*($QB34+$PZ34)/2+CU34*($QB34+$QA34)/2)*$PL34,"-"),"-")</f>
        <v>-</v>
      </c>
      <c r="QX34" s="223" t="str">
        <f>IF($A34&lt;=①基本情報と建物情報の入力!$G$20, IF(①基本情報と建物情報の入力!$H56&gt;=1, (CV34*($QB34+$PX34)/2+CY34*($QB34+$PX34)/2)*$PM34/2,"-"),"-")</f>
        <v>-</v>
      </c>
      <c r="QY34" s="219" t="str">
        <f>IF($A34&lt;=①基本情報と建物情報の入力!$G$20, IF(①基本情報と建物情報の入力!$H56&gt;=2, (CW34*($QB34+$PX34)/2+CZ34*($QB34+$PX34)/2)*$PM34/2,"-"),"-")</f>
        <v>-</v>
      </c>
      <c r="QZ34" s="224" t="str">
        <f>IF($A34&lt;=①基本情報と建物情報の入力!$G$20, IF(①基本情報と建物情報の入力!$H56&gt;=3, (CX34*($QB34+$PX34)/2+DA34*($QB34+$PX34)/2)*$PM34/2,"-"),"-")</f>
        <v>-</v>
      </c>
      <c r="RA34" s="223" t="str">
        <f>IF($A34&lt;=①基本情報と建物情報の入力!$G$20, IF(①基本情報と建物情報の入力!$H56&gt;=1, (DB34+DE34)*$QB34*$PN34/2 + (DH34+DK34)*$QB34*$PN34,"-"),"-")</f>
        <v>-</v>
      </c>
      <c r="RB34" s="219" t="str">
        <f>IF($A34&lt;=①基本情報と建物情報の入力!$G$20, IF(①基本情報と建物情報の入力!$H56&gt;=2, (DC34+DF34)*$QB34*$PN34/2 + (DI34+DL34)*$QB34*$PN34,"-"),"-")</f>
        <v>-</v>
      </c>
      <c r="RC34" s="224" t="str">
        <f>IF($A34&lt;=①基本情報と建物情報の入力!$G$20, IF(①基本情報と建物情報の入力!$H56&gt;=3, (DD34+DG34)*$QB34*$PN34/2 + (DJ34+DM34)*$QB34*$PN34,"-"),"-")</f>
        <v>-</v>
      </c>
      <c r="RD34" s="223" t="str">
        <f>IF($A34&lt;=①基本情報と建物情報の入力!$G$20, IF(①基本情報と建物情報の入力!$H56&gt;=1, (DN34*($PX34+$PY34)/2 +DW34*($QA34+$PX34)/2 + DQ34*($PY34+$PZ34)/2 + DT34*($PZ34+$QA34)/2)*$PO34,"-"),"-")</f>
        <v>-</v>
      </c>
      <c r="RE34" s="219" t="str">
        <f>IF($A34&lt;=①基本情報と建物情報の入力!$G$20, IF(①基本情報と建物情報の入力!$H56&gt;=2, (DO34*($PX34+$PY34)/2 +DX34*($QA34+$PX34)/2 + DR34*($PY34+$PZ34)/2 + DU34*($PZ34+$QA34)/2)*$PO34,"-"),"-")</f>
        <v>-</v>
      </c>
      <c r="RF34" s="224" t="str">
        <f>IF($A34&lt;=①基本情報と建物情報の入力!$G$20, IF(①基本情報と建物情報の入力!$H56&gt;=3, (DP34*($PX34+$PY34)/2 +DY34*($QA34+$PX34)/2 + DS34*($PY34+$PZ34)/2 + DV34*($PZ34+$QA34)/2)*$PO34,"-"),"-")</f>
        <v>-</v>
      </c>
      <c r="RG34" s="223" t="str">
        <f>IF($A34&lt;=①基本情報と建物情報の入力!$G$20, IF(①基本情報と建物情報の入力!$H56&gt;=1, ((DZ34+EC34)*$PX34+(EF34+EI34)*$PZ34)*$PP34/2 + (EL34*$PX34+EO34*$PY34+ER34*$PZ34+EU34*$QA34)*$PP34,"-"),"-")</f>
        <v>-</v>
      </c>
      <c r="RH34" s="219" t="str">
        <f>IF($A34&lt;=①基本情報と建物情報の入力!$G$20, IF(①基本情報と建物情報の入力!$H56&gt;=2, ((EA34+ED34)*$PX34+(EG34+EJ34)*$PZ34)*$PP34/2 + (EM34*$PX34+EP34*$PY34+ES34*$PZ34+EV34*$QA34)*$PP34,"-"),"-")</f>
        <v>-</v>
      </c>
      <c r="RI34" s="224" t="str">
        <f>IF($A34&lt;=①基本情報と建物情報の入力!$G$20, IF(①基本情報と建物情報の入力!$H56&gt;=3, ((EB34+EE34)*$PX34+(EH34+EK34)*$PZ34)*$PP34/2 + (EN34*$PX34+EQ34*$PY34+ET34*$PZ34+EW34*$QA34)*$PP34,"-"),"-")</f>
        <v>-</v>
      </c>
      <c r="RJ34" s="223" t="str">
        <f>IF($A34&lt;=①基本情報と建物情報の入力!$G$20, IF(①基本情報と建物情報の入力!$H56&gt;=1, ((EX34+FA34)*$PX34+(FD34+FG34)*$PY34+ (FJ34+FM34)*$PZ34 +(FP34+FS34)*$QA34)*$PQ34/2,"-"),"-")</f>
        <v>-</v>
      </c>
      <c r="RK34" s="219" t="str">
        <f>IF($A34&lt;=①基本情報と建物情報の入力!$G$20, IF(①基本情報と建物情報の入力!$H56&gt;=2, ((EY34+FB34)*$PX34+(FE34+FH34)*$PY34+ (FK34+FN34)*$PZ34 +(FQ34+FT34)*$QA34)*$PQ34/2,"-"),"-")</f>
        <v>-</v>
      </c>
      <c r="RL34" s="224" t="str">
        <f>IF($A34&lt;=①基本情報と建物情報の入力!$G$20, IF(①基本情報と建物情報の入力!$H56&gt;=3, ((EZ34+FC34)*$PX34+(FF34+FI34)*$PY34+ (FL34+FO34)*$PZ34 +(FR34+FU34)*$QA34)*$PQ34/2,"-"),"-")</f>
        <v>-</v>
      </c>
      <c r="RM34" s="223" t="str">
        <f>IF($A34&lt;=①基本情報と建物情報の入力!$G$20, IF(①基本情報と建物情報の入力!$H56&gt;=1, (FV34*$PX34/2+FY34*$PY34/2+GB34*$PZ34/2+GE34*$QA34/2)*$PR34,"-"),"-")</f>
        <v>-</v>
      </c>
      <c r="RN34" s="219" t="str">
        <f>IF($A34&lt;=①基本情報と建物情報の入力!$G$20, IF(①基本情報と建物情報の入力!$H56&gt;=2, (FW34*$PX34/2+FZ34*$PY34/2+GC34*$PZ34/2+GF34*$QA34/2)*$PR34,"-"),"-")</f>
        <v>-</v>
      </c>
      <c r="RO34" s="224" t="str">
        <f>IF($A34&lt;=①基本情報と建物情報の入力!$G$20, IF(①基本情報と建物情報の入力!$H56&gt;=3, (FX34*$PX34/2+GA34*$PY34/2+GD34*$PZ34/2+GG34*$QA34/2)*$PR34,"-"),"-")</f>
        <v>-</v>
      </c>
      <c r="RP34" s="223" t="str">
        <f>IF($A34&lt;=①基本情報と建物情報の入力!$G$20, IF(①基本情報と建物情報の入力!$H56&gt;=1, (GH34*($PX34+$QC34)/2+GK34*($PY34+$QC34)/2+GN34*($PZ34+$QC34)/2+GQ34*($QA34+$QC34)/2)*$PS34,"-"),"-")</f>
        <v>-</v>
      </c>
      <c r="RQ34" s="219" t="str">
        <f>IF($A34&lt;=①基本情報と建物情報の入力!$G$20, IF(①基本情報と建物情報の入力!$H56&gt;=2, (GI34*($PX34+$QC34)/2+GL34*($PY34+$QC34)/2+GO34*($PZ34+$QC34)/2+GR34*($QA34+$QC34)/2)*$PS34,"-"),"-")</f>
        <v>-</v>
      </c>
      <c r="RR34" s="224" t="str">
        <f>IF($A34&lt;=①基本情報と建物情報の入力!$G$20, IF(①基本情報と建物情報の入力!$H56&gt;=3, (GJ34*($PX34+$QC34)/2+GM34*($PY34+$QC34)/2+GP34*($PZ34+$QC34)/2+GS34*($QA34+$QC34)/2)*$PS34,"-"),"-")</f>
        <v>-</v>
      </c>
      <c r="RS34" s="223" t="str">
        <f>IF($A34&lt;=①基本情報と建物情報の入力!$G$20, IF(①基本情報と建物情報の入力!$H56&gt;=1, (GT34+GW34)*($PX34+$QC34)/2*$PT34/2,"-"),"-")</f>
        <v>-</v>
      </c>
      <c r="RT34" s="219" t="str">
        <f>IF($A34&lt;=①基本情報と建物情報の入力!$G$20, IF(①基本情報と建物情報の入力!$H56&gt;=2, (GU34+GX34)*($PX34+$QC34)/2*$PT34/2,"-"),"-")</f>
        <v>-</v>
      </c>
      <c r="RU34" s="224" t="str">
        <f>IF($A34&lt;=①基本情報と建物情報の入力!$G$20, IF(①基本情報と建物情報の入力!$H56&gt;=3, (GV34+GY34)*($PX34+$QC34)/2*$PT34/2,"-"),"-")</f>
        <v>-</v>
      </c>
      <c r="RV34" s="223" t="str">
        <f>IF($A34&lt;=①基本情報と建物情報の入力!$G$20, IF(①基本情報と建物情報の入力!$H56&gt;=1, (HL34+HO34)*$QC34*$PV34/2 + (HR34+HU34)*$QC34*$PV34,"-"),"-")</f>
        <v>-</v>
      </c>
      <c r="RW34" s="219" t="str">
        <f>IF($A34&lt;=①基本情報と建物情報の入力!$G$20, IF(①基本情報と建物情報の入力!$H56&gt;=2, (HM34+HP34)*$QC34*$PV34/2 + (HS34+HV34)*$QC34*$PV34,"-"),"-")</f>
        <v>-</v>
      </c>
      <c r="RX34" s="224" t="str">
        <f>IF($A34&lt;=①基本情報と建物情報の入力!$G$20, IF(①基本情報と建物情報の入力!$H56&gt;=3, (HN34+HQ34)*$QC34*$PV34/2 + (HT34+HW34)*$QC34*$PV34,"-"),"-")</f>
        <v>-</v>
      </c>
      <c r="RY34" s="16" t="str">
        <f>IF($A34&lt;=①基本情報と建物情報の入力!$G$20, IF(①基本情報と建物情報の入力!$H56&gt;=1, SUM(QE34,QH34,QK34,QN34,QQ34)+SUM(QU34,QX34,RA34,RD34,RG34,RJ34,RM34,RP34,RS34,RV34), "-"), "-")</f>
        <v>-</v>
      </c>
      <c r="RZ34" s="16" t="str">
        <f>IF($A34&lt;=①基本情報と建物情報の入力!$G$20, IF(①基本情報と建物情報の入力!$H56&gt;=2, SUM(QF34,QI34,QL34,QO34,QR34)+SUM(QV34,QY34,RB34,RE34,RH34,RK34,RN34,RQ34,RT34,RW34), "-"), "-")</f>
        <v>-</v>
      </c>
      <c r="SA34" s="16" t="str">
        <f>IF($A34&lt;=①基本情報と建物情報の入力!$G$20, IF(①基本情報と建物情報の入力!$H56&gt;=3, SUM(QG34,QJ34,QM34,QP34,QS34)+SUM(QW34,QZ34,RC34,RF34,RI34,RL34,RO34,RR34,RU34,RX34), "-"), "-")</f>
        <v>-</v>
      </c>
      <c r="SB34" s="84" t="str">
        <f>IF($A34&lt;=①基本情報と建物情報の入力!$G$20, IF(①基本情報と建物情報の入力!$H56&gt;=1, ROUNDUP(RY34/HY34*100,1),"-"),"-")</f>
        <v>-</v>
      </c>
      <c r="SC34" s="85" t="str">
        <f>IF($A34&lt;=①基本情報と建物情報の入力!$G$20, IF(①基本情報と建物情報の入力!$H56&gt;=2,ROUNDUP(RZ34/HZ34*100,1),"-"),"-")</f>
        <v>-</v>
      </c>
      <c r="SD34" s="86" t="str">
        <f>IF($A34&lt;=①基本情報と建物情報の入力!$G$20, IF(①基本情報と建物情報の入力!$H56&gt;=3, ROUNDUP(SA34/IA34*100,1),"-"),"-")</f>
        <v>-</v>
      </c>
      <c r="SE34" s="69"/>
      <c r="SF34" s="129" t="str">
        <f>IF($A34&lt;=①基本情報と建物情報の入力!$G$20, IF(①基本情報と建物情報の入力!$H56&gt;=1, 1,"-"), "-")</f>
        <v>-</v>
      </c>
      <c r="SG34" s="130" t="str">
        <f>IF($A34&lt;=①基本情報と建物情報の入力!$G$20, IF(①基本情報と建物情報の入力!$H56&gt;=2, 1,"-"), "-")</f>
        <v>-</v>
      </c>
      <c r="SH34" s="131" t="str">
        <f>IF($A34&lt;=①基本情報と建物情報の入力!$G$20, IF(①基本情報と建物情報の入力!$H56&gt;=3, ①基本情報と建物情報の入力!$H56-2,"-"), "-")</f>
        <v>-</v>
      </c>
      <c r="SI34" s="23" t="str">
        <f>IF($A34&lt;=①基本情報と建物情報の入力!$G$20, IF(①基本情報と建物情報の入力!$H56&gt;=1, HY34*SF34, "-"),"-")</f>
        <v>-</v>
      </c>
      <c r="SJ34" s="16" t="str">
        <f>IF($A34&lt;=①基本情報と建物情報の入力!$G$20, IF(①基本情報と建物情報の入力!$H56&gt;=2, HZ34*SG34, "-"),"-")</f>
        <v>-</v>
      </c>
      <c r="SK34" s="24" t="str">
        <f>IF($A34&lt;=①基本情報と建物情報の入力!$G$20, IF(①基本情報と建物情報の入力!$H56&gt;=3, IA34*SH34, "-"),"-")</f>
        <v>-</v>
      </c>
      <c r="SL34" s="23" t="str">
        <f>IF($A34&lt;=①基本情報と建物情報の入力!$G$20, IF(①基本情報と建物情報の入力!$H56&gt;=1,  LN34*SF34, "-"),"-")</f>
        <v>-</v>
      </c>
      <c r="SM34" s="16" t="str">
        <f>IF($A34&lt;=①基本情報と建物情報の入力!$G$20, IF(①基本情報と建物情報の入力!$H56&gt;=2,  LO34*SG34, "-"),"-")</f>
        <v>-</v>
      </c>
      <c r="SN34" s="24" t="str">
        <f>IF($A34&lt;=①基本情報と建物情報の入力!$G$20, IF(①基本情報と建物情報の入力!$H56&gt;=3,  LP34*SH34, "-"),"-")</f>
        <v>-</v>
      </c>
      <c r="SO34" s="23" t="str">
        <f>IF($A34&lt;=①基本情報と建物情報の入力!$G$20, IF(①基本情報と建物情報の入力!$H56&gt;=1,  RY34*SF34, "-"),"-")</f>
        <v>-</v>
      </c>
      <c r="SP34" s="16" t="str">
        <f>IF($A34&lt;=①基本情報と建物情報の入力!$G$20, IF(①基本情報と建物情報の入力!$H56&gt;=2,  RZ34*SG34, "-"),"-")</f>
        <v>-</v>
      </c>
      <c r="SQ34" s="24" t="str">
        <f>IF($A34&lt;=①基本情報と建物情報の入力!$G$20, IF(①基本情報と建物情報の入力!$H56&gt;=3,  SA34*SH34, "-"),"-")</f>
        <v>-</v>
      </c>
      <c r="SR34" s="76"/>
      <c r="SS34" s="76"/>
      <c r="ST34" s="69"/>
      <c r="SU34" s="129" t="str">
        <f>IF($A34&lt;=①基本情報と建物情報の入力!$G$20,IF(①基本情報と建物情報の入力!$H56&gt;=1,③一次エネルギー消費量の計算結果!E96-③一次エネルギー消費量の計算結果!F96,"-"),"-")</f>
        <v>-</v>
      </c>
      <c r="SV34" s="130" t="str">
        <f>IF($A34&lt;=①基本情報と建物情報の入力!$G$20,IF(①基本情報と建物情報の入力!$H56&gt;=2,③一次エネルギー消費量の計算結果!E97-③一次エネルギー消費量の計算結果!F97,"-"),"-")</f>
        <v>-</v>
      </c>
      <c r="SW34" s="131" t="str">
        <f>IF($A34&lt;=①基本情報と建物情報の入力!$G$20,IF(①基本情報と建物情報の入力!$H56&gt;=3,③一次エネルギー消費量の計算結果!E98-③一次エネルギー消費量の計算結果!F98,"-"),"-")</f>
        <v>-</v>
      </c>
      <c r="SX34" s="129" t="str">
        <f>IF($A34&lt;=①基本情報と建物情報の入力!$G$20,IF(①基本情報と建物情報の入力!$H56&gt;=1,③一次エネルギー消費量の計算結果!G96-③一次エネルギー消費量の計算結果!H96,"-"),"-")</f>
        <v>-</v>
      </c>
      <c r="SY34" s="130" t="str">
        <f>IF($A34&lt;=①基本情報と建物情報の入力!$G$20,IF(①基本情報と建物情報の入力!$H56&gt;=2,③一次エネルギー消費量の計算結果!G97-③一次エネルギー消費量の計算結果!H97,"-"),"-")</f>
        <v>-</v>
      </c>
      <c r="SZ34" s="131" t="str">
        <f>IF($A34&lt;=①基本情報と建物情報の入力!$G$20,IF(①基本情報と建物情報の入力!$H56&gt;=3,③一次エネルギー消費量の計算結果!G98-③一次エネルギー消費量の計算結果!H98,"-"),"-")</f>
        <v>-</v>
      </c>
      <c r="TA34" s="129" t="str">
        <f>IF($A34&lt;=①基本情報と建物情報の入力!$G$20, IF(①基本情報と建物情報の入力!$H56&gt;=1,SU34*SF34,"-"), "-")</f>
        <v>-</v>
      </c>
      <c r="TB34" s="130" t="str">
        <f>IF($A34&lt;=①基本情報と建物情報の入力!$G$20, IF(①基本情報と建物情報の入力!$H56&gt;=2,SV34*SG34,"-"), "-")</f>
        <v>-</v>
      </c>
      <c r="TC34" s="131" t="str">
        <f>IF($A34&lt;=①基本情報と建物情報の入力!$G$20, IF(①基本情報と建物情報の入力!$H56&gt;=3,SW34*SH34,"-"), "-")</f>
        <v>-</v>
      </c>
      <c r="TD34" s="129" t="str">
        <f>IF($A34&lt;=①基本情報と建物情報の入力!$G$20, IF(①基本情報と建物情報の入力!$H56&gt;=1,SX34*SF34,"-"), "-")</f>
        <v>-</v>
      </c>
      <c r="TE34" s="130" t="str">
        <f>IF($A34&lt;=①基本情報と建物情報の入力!$G$20, IF(①基本情報と建物情報の入力!$H56&gt;=2,SY34*SG34,"-"), "-")</f>
        <v>-</v>
      </c>
      <c r="TF34" s="130" t="str">
        <f>IF($A34&lt;=①基本情報と建物情報の入力!$G$20, IF(①基本情報と建物情報の入力!$H56&gt;=3,SZ34*SH34,"-"), "-")</f>
        <v>-</v>
      </c>
      <c r="TG34" s="76"/>
      <c r="TH34" s="76"/>
    </row>
    <row r="35" spans="1:528" s="16" customFormat="1" x14ac:dyDescent="0.45">
      <c r="A35" s="17">
        <f t="shared" si="0"/>
        <v>29</v>
      </c>
      <c r="B35" s="93" t="s">
        <v>65</v>
      </c>
      <c r="C35" s="16" t="str">
        <f>IF(A35&lt;=①基本情報と建物情報の入力!$G$20, ①基本情報と建物情報の入力!$G$19/①基本情報と建物情報の入力!$G$20, "-")</f>
        <v>-</v>
      </c>
      <c r="D35" s="16" t="str">
        <f>IF(A35&lt;=①基本情報と建物情報の入力!$G$20, IF(①基本情報と建物情報の入力!H57&gt;=1, (①基本情報と建物情報の入力!$D57+SQRT(①基本情報と建物情報の入力!$D57^2-16*①基本情報と建物情報の入力!$C57))/4, "-"), "-")</f>
        <v>-</v>
      </c>
      <c r="E35" s="16" t="str">
        <f>IF(A35&lt;=①基本情報と建物情報の入力!$G$20, IF(①基本情報と建物情報の入力!H57&gt;=1, (①基本情報と建物情報の入力!$D57-SQRT(①基本情報と建物情報の入力!$D57^2-16*①基本情報と建物情報の入力!$C57))/4, "-"), "-")</f>
        <v>-</v>
      </c>
      <c r="F35" s="16" t="str">
        <f>IF(A35&lt;=①基本情報と建物情報の入力!$G$20, IF(①基本情報と建物情報の入力!H57&gt;=1, IF(A35=①基本情報と建物情報の入力!$G$20, ①基本情報と建物情報の入力!$C57, ①基本情報と建物情報の入力!G57), "-"), "-")</f>
        <v>-</v>
      </c>
      <c r="G35" s="16" t="str">
        <f>IF(A35&lt;=①基本情報と建物情報の入力!$G$20, IF(①基本情報と建物情報の入力!H57&gt;=1, IF(A35=1, 0, ①基本情報と建物情報の入力!F57), "-"), "-")</f>
        <v>-</v>
      </c>
      <c r="H35" s="16" t="str">
        <f>IF(A35&lt;=①基本情報と建物情報の入力!$G$20, IF(①基本情報と建物情報の入力!H57&gt;=1, IF(A35=1, 0, ①基本情報と建物情報の入力!C57-G35), "-"), "-")</f>
        <v>-</v>
      </c>
      <c r="I35" s="16" t="str">
        <f>IF(A35&lt;=①基本情報と建物情報の入力!$G$20, IF(①基本情報と建物情報の入力!H57&gt;=1, IF(A35=1, ①基本情報と建物情報の入力!C57, 0), "-"), "-")</f>
        <v>-</v>
      </c>
      <c r="J35" s="23" t="str">
        <f>IF(A35&lt;=①基本情報と建物情報の入力!$G$20,IF(①基本情報と建物情報の入力!H57&gt;=1, ①基本情報と建物情報の入力!$E57*(1-(0.24/①基本情報と建物情報の入力!$H57))*0.64,"-"), "-")</f>
        <v>-</v>
      </c>
      <c r="K35" s="16" t="str">
        <f>IF(A35&lt;=①基本情報と建物情報の入力!$G$20,IF(①基本情報と建物情報の入力!H57&gt;=1,①基本情報と建物情報の入力!$E57*0.12/①基本情報と建物情報の入力!$H57,"-"), "-")</f>
        <v>-</v>
      </c>
      <c r="L35" s="16" t="str">
        <f>IF(A35&lt;=①基本情報と建物情報の入力!$G$20,IF(①基本情報と建物情報の入力!H57&gt;=1,①基本情報と建物情報の入力!$E57*(1-(0.24/①基本情報と建物情報の入力!$H57))*0.36,"-"), "-")</f>
        <v>-</v>
      </c>
      <c r="M35" s="24" t="str">
        <f>IF(A35&lt;=①基本情報と建物情報の入力!$G$20,IF(①基本情報と建物情報の入力!H57&gt;=1,①基本情報と建物情報の入力!$E57*0.12/①基本情報と建物情報の入力!$H57,"-"), "-")</f>
        <v>-</v>
      </c>
      <c r="N35" s="23" t="str">
        <f>IF(A35&lt;=①基本情報と建物情報の入力!$G$20, IF(①基本情報と建物情報の入力!H57&gt;=1,①基本情報と建物情報の入力!C57/①基本情報と建物情報の入力!H57, "-"), "-")</f>
        <v>-</v>
      </c>
      <c r="O35" s="16" t="str">
        <f>IF(A35&lt;=①基本情報と建物情報の入力!$G$20, IF(①基本情報と建物情報の入力!H57&gt;=2, ①基本情報と建物情報の入力!C57/①基本情報と建物情報の入力!H57, "-"),"-")</f>
        <v>-</v>
      </c>
      <c r="P35" s="24" t="str">
        <f>IF(A35&lt;=①基本情報と建物情報の入力!$G$20, IF(①基本情報と建物情報の入力!H57&gt;=3, ①基本情報と建物情報の入力!C57/①基本情報と建物情報の入力!H57, "-"),"-")</f>
        <v>-</v>
      </c>
      <c r="Q35" s="23" t="str">
        <f>IF($A35&lt;=①基本情報と建物情報の入力!$G$20, IF(①基本情報と建物情報の入力!$H57&gt;=1, IF(①基本情報と建物情報の入力!$I57="有り", N35*室面積の比率!$B$4, N35*室面積の比率!$B$5),"-"), "-")</f>
        <v>-</v>
      </c>
      <c r="R35" s="16" t="str">
        <f>IF($A35&lt;=①基本情報と建物情報の入力!$G$20, IF(①基本情報と建物情報の入力!$H57&gt;=2, IF(①基本情報と建物情報の入力!$I57="有り", O35*室面積の比率!$B$4, O35*室面積の比率!$B$5),"-"), "-")</f>
        <v>-</v>
      </c>
      <c r="S35" s="24" t="str">
        <f>IF($A35&lt;=①基本情報と建物情報の入力!$G$20, IF(①基本情報と建物情報の入力!$H57&gt;=3, IF(①基本情報と建物情報の入力!$I57="有り", P35*室面積の比率!$B$4, P35*室面積の比率!$B$5),"-"), "-")</f>
        <v>-</v>
      </c>
      <c r="T35" s="23" t="str">
        <f>IF($A35&lt;=①基本情報と建物情報の入力!$G$20, IF(①基本情報と建物情報の入力!$H57&gt;=1, IF(①基本情報と建物情報の入力!$I57="有り", N35*室面積の比率!$C$4, 0),"-"), "-")</f>
        <v>-</v>
      </c>
      <c r="U35" s="16" t="str">
        <f>IF($A35&lt;=①基本情報と建物情報の入力!$G$20, IF(①基本情報と建物情報の入力!$H57&gt;=2, IF(①基本情報と建物情報の入力!$I57="有り", O35*室面積の比率!$C$4, 0),"-"), "-")</f>
        <v>-</v>
      </c>
      <c r="V35" s="24" t="str">
        <f>IF($A35&lt;=①基本情報と建物情報の入力!$G$20, IF(①基本情報と建物情報の入力!$H57&gt;=3, IF(①基本情報と建物情報の入力!$I57="有り", P35*室面積の比率!$C$4, 0),"-"), "-")</f>
        <v>-</v>
      </c>
      <c r="W35" s="23" t="str">
        <f>IF(A35&lt;=①基本情報と建物情報の入力!$G$20, IF(①基本情報と建物情報の入力!H57&gt;=1, F35/①基本情報と建物情報の入力!H57, "-"),"-")</f>
        <v>-</v>
      </c>
      <c r="X35" s="16" t="str">
        <f>IF(A35&lt;=①基本情報と建物情報の入力!$G$20, IF(①基本情報と建物情報の入力!H57&gt;=2, F35/①基本情報と建物情報の入力!H57, "-"),"-")</f>
        <v>-</v>
      </c>
      <c r="Y35" s="24" t="str">
        <f>IF(A35&lt;=①基本情報と建物情報の入力!$G$20, IF(①基本情報と建物情報の入力!H57&gt;=3, F35/①基本情報と建物情報の入力!H57, "-"),"-")</f>
        <v>-</v>
      </c>
      <c r="Z35" s="23" t="str">
        <f>IF(A35&lt;=①基本情報と建物情報の入力!$G$20, IF(①基本情報と建物情報の入力!H57&gt;=1, G35/①基本情報と建物情報の入力!H57, "-"),"-")</f>
        <v>-</v>
      </c>
      <c r="AA35" s="16" t="str">
        <f>IF(A35&lt;=①基本情報と建物情報の入力!$G$20, IF(①基本情報と建物情報の入力!H57&gt;=2, G35/①基本情報と建物情報の入力!H57, "-"),"-")</f>
        <v>-</v>
      </c>
      <c r="AB35" s="24" t="str">
        <f>IF(A35&lt;=①基本情報と建物情報の入力!$G$20, IF(①基本情報と建物情報の入力!H57&gt;=3, G35/①基本情報と建物情報の入力!H57, "-"),"-")</f>
        <v>-</v>
      </c>
      <c r="AC35" s="69"/>
      <c r="AD35" s="23" t="str">
        <f>IF(A35&lt;=①基本情報と建物情報の入力!$G$20, IF(①基本情報と建物情報の入力!H57&gt;=1,J35/①基本情報と建物情報の入力!H57,"-"), "-")</f>
        <v>-</v>
      </c>
      <c r="AE35" s="16" t="str">
        <f>IF(A35&lt;=①基本情報と建物情報の入力!$G$20, IF(①基本情報と建物情報の入力!H57&gt;=2,J35/①基本情報と建物情報の入力!H57,"-"), "-")</f>
        <v>-</v>
      </c>
      <c r="AF35" s="24" t="str">
        <f>IF(A35&lt;=①基本情報と建物情報の入力!$G$20, IF(①基本情報と建物情報の入力!H57&gt;=3,J35/①基本情報と建物情報の入力!H57,"-"), "-")</f>
        <v>-</v>
      </c>
      <c r="AG35" s="23" t="str">
        <f>IF(A35&lt;=①基本情報と建物情報の入力!$G$20,IF(①基本情報と建物情報の入力!H57&gt;=1,K35,"-"), "-")</f>
        <v>-</v>
      </c>
      <c r="AH35" s="16" t="str">
        <f>IF(A35&lt;=①基本情報と建物情報の入力!$G$20,IF(①基本情報と建物情報の入力!H57&gt;=2,0,"-"), "-")</f>
        <v>-</v>
      </c>
      <c r="AI35" s="24" t="str">
        <f>IF(A35&lt;=①基本情報と建物情報の入力!$G$20,IF(①基本情報と建物情報の入力!H57&gt;=3,0,"-"), "-")</f>
        <v>-</v>
      </c>
      <c r="AJ35" s="16" t="str">
        <f>IF(A35&lt;=①基本情報と建物情報の入力!$G$20, IF(①基本情報と建物情報の入力!H57&gt;=1,L35/①基本情報と建物情報の入力!H57,"-"), "-")</f>
        <v>-</v>
      </c>
      <c r="AK35" s="16" t="str">
        <f>IF(A35&lt;=①基本情報と建物情報の入力!$G$20, IF(①基本情報と建物情報の入力!H57&gt;=2,L35/①基本情報と建物情報の入力!H57,"-"), "-")</f>
        <v>-</v>
      </c>
      <c r="AL35" s="16" t="str">
        <f>IF(A35&lt;=①基本情報と建物情報の入力!$G$20, IF(①基本情報と建物情報の入力!H57&gt;=3,L35/①基本情報と建物情報の入力!H57,"-"), "-")</f>
        <v>-</v>
      </c>
      <c r="AM35" s="23" t="str">
        <f>IF(A35&lt;=①基本情報と建物情報の入力!$G$20,IF(①基本情報と建物情報の入力!H57&gt;=1,IF(①基本情報と建物情報の入力!H57=1, M35,0), "-"),"-")</f>
        <v>-</v>
      </c>
      <c r="AN35" s="16" t="str">
        <f>IF(A35&lt;=①基本情報と建物情報の入力!$G$20, IF(①基本情報と建物情報の入力!H57&gt;=2, M35, "-"), "-")</f>
        <v>-</v>
      </c>
      <c r="AO35" s="24" t="str">
        <f>IF(A35&lt;=①基本情報と建物情報の入力!$G$20,IF(①基本情報と建物情報の入力!H57&gt;=3, 0, "-"),"-")</f>
        <v>-</v>
      </c>
      <c r="AP35" s="23" t="str">
        <f>IF(A35&lt;=①基本情報と建物情報の入力!$G$20,IF(①基本情報と建物情報の入力!H57&gt;=1,0,"-"), "-")</f>
        <v>-</v>
      </c>
      <c r="AQ35" s="16" t="str">
        <f>IF(A35&lt;=①基本情報と建物情報の入力!$G$20,IF(①基本情報と建物情報の入力!H57&gt;=2,0,"-"), "-")</f>
        <v>-</v>
      </c>
      <c r="AR35" s="24" t="str">
        <f>IF(A35&lt;=①基本情報と建物情報の入力!$G$20,IF(①基本情報と建物情報の入力!H57&gt;=3,0,"-"), "-")</f>
        <v>-</v>
      </c>
      <c r="AS35" s="23" t="str">
        <f>IF(A35&lt;=①基本情報と建物情報の入力!$G$20,IF(①基本情報と建物情報の入力!H57&gt;=1,0,"-"), "-")</f>
        <v>-</v>
      </c>
      <c r="AT35" s="16" t="str">
        <f>IF(A35&lt;=①基本情報と建物情報の入力!$G$20,IF(①基本情報と建物情報の入力!H57&gt;=2,0,"-"), "-")</f>
        <v>-</v>
      </c>
      <c r="AU35" s="24" t="str">
        <f>IF(A35&lt;=①基本情報と建物情報の入力!$G$20,IF(①基本情報と建物情報の入力!H57&gt;=3,0,"-"), "-")</f>
        <v>-</v>
      </c>
      <c r="AV35" s="23" t="str">
        <f>IF(A35&lt;=①基本情報と建物情報の入力!$G$20,IF(①基本情報と建物情報の入力!H57&gt;=1,1.6,"-"), "-")</f>
        <v>-</v>
      </c>
      <c r="AW35" s="16" t="str">
        <f>IF(A35&lt;=①基本情報と建物情報の入力!$G$20,IF(①基本情報と建物情報の入力!H57&gt;=2,1.6,"-"), "-")</f>
        <v>-</v>
      </c>
      <c r="AX35" s="24" t="str">
        <f>IF(A35&lt;=①基本情報と建物情報の入力!$G$20,IF(①基本情報と建物情報の入力!H57&gt;=3,1.6,"-"), "-")</f>
        <v>-</v>
      </c>
      <c r="AY35" s="16" t="str">
        <f>IF(A35&lt;=①基本情報と建物情報の入力!$G$20,IF(①基本情報と建物情報の入力!H57&gt;=1,0,"-"), "-")</f>
        <v>-</v>
      </c>
      <c r="AZ35" s="16" t="str">
        <f>IF(A35&lt;=①基本情報と建物情報の入力!$G$20,IF(①基本情報と建物情報の入力!H57&gt;=2,0,"-"), "-")</f>
        <v>-</v>
      </c>
      <c r="BA35" s="16" t="str">
        <f>IF(A35&lt;=①基本情報と建物情報の入力!$G$20,IF(①基本情報と建物情報の入力!H57&gt;=3,0,"-"), "-")</f>
        <v>-</v>
      </c>
      <c r="BB35" s="23" t="str">
        <f>IF(A35&lt;=①基本情報と建物情報の入力!$G$20, IF(①基本情報と建物情報の入力!H57&gt;=1,(D35*C35-J35)/①基本情報と建物情報の入力!H57, "-"), "-")</f>
        <v>-</v>
      </c>
      <c r="BC35" s="16" t="str">
        <f>IF(A35&lt;=①基本情報と建物情報の入力!$G$20, IF(①基本情報と建物情報の入力!H57&gt;=2,(D35*C35-J35)/①基本情報と建物情報の入力!H57, "-"), "-")</f>
        <v>-</v>
      </c>
      <c r="BD35" s="24" t="str">
        <f>IF(A35&lt;=①基本情報と建物情報の入力!$G$20, IF(①基本情報と建物情報の入力!H57&gt;=3,(D35*C35-J35)/①基本情報と建物情報の入力!H57, "-"), "-")</f>
        <v>-</v>
      </c>
      <c r="BE35" s="16" t="str">
        <f>IF(A35&lt;=①基本情報と建物情報の入力!$G$20, IF(①基本情報と建物情報の入力!H57&gt;=1,E35*C35-K35, "-"), "-")</f>
        <v>-</v>
      </c>
      <c r="BF35" s="16" t="str">
        <f>IF(A35&lt;=①基本情報と建物情報の入力!$G$20, IF(①基本情報と建物情報の入力!H57&gt;=2,0, "-"), "-")</f>
        <v>-</v>
      </c>
      <c r="BG35" s="16" t="str">
        <f>IF(A35&lt;=①基本情報と建物情報の入力!$G$20, IF(①基本情報と建物情報の入力!H57&gt;=3,0, "-"), "-")</f>
        <v>-</v>
      </c>
      <c r="BH35" s="23" t="str">
        <f>IF(A35&lt;=①基本情報と建物情報の入力!$G$20, IF(①基本情報と建物情報の入力!H57&gt;=1,(D35*C35-L35)/①基本情報と建物情報の入力!H57-AV35, "-"), "-")</f>
        <v>-</v>
      </c>
      <c r="BI35" s="16" t="str">
        <f>IF(A35&lt;=①基本情報と建物情報の入力!$G$20, IF(①基本情報と建物情報の入力!H57&gt;=2,(D35*C35-L35)/①基本情報と建物情報の入力!H57-AV35, "-"), "-")</f>
        <v>-</v>
      </c>
      <c r="BJ35" s="24" t="str">
        <f>IF(A35&lt;=①基本情報と建物情報の入力!$G$20, IF(①基本情報と建物情報の入力!H57&gt;=3,(D35*C35-L35)/①基本情報と建物情報の入力!H57-AV35, "-"), "-")</f>
        <v>-</v>
      </c>
      <c r="BK35" s="23" t="str">
        <f>IF(A35&lt;=①基本情報と建物情報の入力!$G$20, IF(①基本情報と建物情報の入力!H57&gt;=1,IF(①基本情報と建物情報の入力!H57=1, E35*C35-K35, 0), "-"), "-")</f>
        <v>-</v>
      </c>
      <c r="BL35" s="16" t="str">
        <f>IF(A35&lt;=①基本情報と建物情報の入力!$G$20, IF(①基本情報と建物情報の入力!H57&gt;=2,E35*C35-M35, "-"), "-")</f>
        <v>-</v>
      </c>
      <c r="BM35" s="24" t="str">
        <f>IF(A35&lt;=①基本情報と建物情報の入力!$G$20, IF(①基本情報と建物情報の入力!H57&gt;=3,0, "-"), "-")</f>
        <v>-</v>
      </c>
      <c r="BN35" s="16" t="str">
        <f>IF(A35&lt;=①基本情報と建物情報の入力!$G$20, IF(①基本情報と建物情報の入力!H57&gt;=1, 0, "-"), "-")</f>
        <v>-</v>
      </c>
      <c r="BO35" s="16" t="str">
        <f>IF(A35&lt;=①基本情報と建物情報の入力!$G$20, IF(①基本情報と建物情報の入力!H57&gt;=2, 0, "-"), "-")</f>
        <v>-</v>
      </c>
      <c r="BP35" s="24" t="str">
        <f>IF(A35&lt;=①基本情報と建物情報の入力!$G$20, IF(①基本情報と建物情報の入力!H57&gt;=3, 0, "-"), "-")</f>
        <v>-</v>
      </c>
      <c r="BQ35" s="16" t="str">
        <f>IF(A35&lt;=①基本情報と建物情報の入力!$G$20, IF(①基本情報と建物情報の入力!H57&gt;=1, 0, "-"), "-")</f>
        <v>-</v>
      </c>
      <c r="BR35" s="16" t="str">
        <f>IF(A35&lt;=①基本情報と建物情報の入力!$G$20, IF(①基本情報と建物情報の入力!H57&gt;=2, E35*C35, "-"), "-")</f>
        <v>-</v>
      </c>
      <c r="BS35" s="24" t="str">
        <f>IF(A35&lt;=①基本情報と建物情報の入力!$G$20, IF(①基本情報と建物情報の入力!H57&gt;=3, E35*C35, "-"), "-")</f>
        <v>-</v>
      </c>
      <c r="BT35" s="16" t="str">
        <f>IF(A35&lt;=①基本情報と建物情報の入力!$G$20, IF(①基本情報と建物情報の入力!H57&gt;=1, 0, "-"), "-")</f>
        <v>-</v>
      </c>
      <c r="BU35" s="16" t="str">
        <f>IF(A35&lt;=①基本情報と建物情報の入力!$G$20, IF(①基本情報と建物情報の入力!H57&gt;=2, 0, "-"), "-")</f>
        <v>-</v>
      </c>
      <c r="BV35" s="24" t="str">
        <f>IF(A35&lt;=①基本情報と建物情報の入力!$G$20, IF(①基本情報と建物情報の入力!H57&gt;=3, 0, "-"), "-")</f>
        <v>-</v>
      </c>
      <c r="BW35" s="23" t="str">
        <f>IF(A35&lt;=①基本情報と建物情報の入力!$G$20, IF(①基本情報と建物情報の入力!H57&gt;=1, IF(①基本情報と建物情報の入力!H57=1, 0, E35*C35), "-"), "-")</f>
        <v>-</v>
      </c>
      <c r="BX35" s="16" t="str">
        <f>IF(A35&lt;=①基本情報と建物情報の入力!$G$20, IF(①基本情報と建物情報の入力!H57&gt;=2, 0, "-"), "-")</f>
        <v>-</v>
      </c>
      <c r="BY35" s="24" t="str">
        <f>IF(A35&lt;=①基本情報と建物情報の入力!$G$20, IF(①基本情報と建物情報の入力!H57&gt;=3, E35*C35, "-"), "-")</f>
        <v>-</v>
      </c>
      <c r="BZ35" s="16" t="str">
        <f>IF(A35&lt;=①基本情報と建物情報の入力!$G$20, IF(①基本情報と建物情報の入力!H57&gt;=1,  H35/①基本情報と建物情報の入力!H57, "-"), "-")</f>
        <v>-</v>
      </c>
      <c r="CA35" s="16" t="str">
        <f>IF(A35&lt;=①基本情報と建物情報の入力!$G$20, IF(①基本情報と建物情報の入力!H57&gt;=2,  H35/①基本情報と建物情報の入力!H57, "-"), "-")</f>
        <v>-</v>
      </c>
      <c r="CB35" s="16" t="str">
        <f>IF(A35&lt;=①基本情報と建物情報の入力!$G$20, IF(①基本情報と建物情報の入力!H57&gt;=3,  H35/①基本情報と建物情報の入力!H57, "-"), "-")</f>
        <v>-</v>
      </c>
      <c r="CC35" s="23" t="str">
        <f>IF(A35&lt;=①基本情報と建物情報の入力!$G$20, IF(①基本情報と建物情報の入力!H57&gt;=1, I35/①基本情報と建物情報の入力!H57, "-"), "-")</f>
        <v>-</v>
      </c>
      <c r="CD35" s="16" t="str">
        <f>IF(A35&lt;=①基本情報と建物情報の入力!$G$20, IF(①基本情報と建物情報の入力!H57&gt;=2, I35/①基本情報と建物情報の入力!H57, "-"), "-")</f>
        <v>-</v>
      </c>
      <c r="CE35" s="24" t="str">
        <f>IF(A35&lt;=①基本情報と建物情報の入力!$G$20, IF(①基本情報と建物情報の入力!H57&gt;=3, I35/①基本情報と建物情報の入力!H57, "-"), "-")</f>
        <v>-</v>
      </c>
      <c r="CF35" s="16" t="str">
        <f>IF(A35&lt;=①基本情報と建物情報の入力!$G$20, IF(①基本情報と建物情報の入力!H57&gt;=1, IF(A35=①基本情報と建物情報の入力!$G$20, 0,(①基本情報と建物情報の入力!C57-F35)/①基本情報と建物情報の入力!H57), "-"), "-")</f>
        <v>-</v>
      </c>
      <c r="CG35" s="16" t="str">
        <f>IF(A35&lt;=①基本情報と建物情報の入力!$G$20, IF(①基本情報と建物情報の入力!H57&gt;=2, IF(A35=①基本情報と建物情報の入力!$G$20, 0,(①基本情報と建物情報の入力!C57-F35)/①基本情報と建物情報の入力!H57), "-"), "-")</f>
        <v>-</v>
      </c>
      <c r="CH35" s="16" t="str">
        <f>IF(A35&lt;=①基本情報と建物情報の入力!$G$20, IF(①基本情報と建物情報の入力!H57&gt;=3, IF(A35=①基本情報と建物情報の入力!$G$20, 0,(①基本情報と建物情報の入力!C57-F35)/①基本情報と建物情報の入力!H57), "-"), "-")</f>
        <v>-</v>
      </c>
      <c r="CI35" s="69"/>
      <c r="CJ35" s="23" t="str">
        <f>IF(A35&lt;=①基本情報と建物情報の入力!$G$20, IF(①基本情報と建物情報の入力!H57&gt;=1, IF(F35=0, 0, D35/①基本情報と建物情報の入力!H57), "-"), "-")</f>
        <v>-</v>
      </c>
      <c r="CK35" s="16" t="str">
        <f>IF(A35&lt;=①基本情報と建物情報の入力!$G$20, IF(①基本情報と建物情報の入力!H57&gt;=2, IF(F35=0, 0, D35/①基本情報と建物情報の入力!H57), "-"), "-")</f>
        <v>-</v>
      </c>
      <c r="CL35" s="24" t="str">
        <f>IF(A35&lt;=①基本情報と建物情報の入力!$G$20, IF(①基本情報と建物情報の入力!H57&gt;=3, IF(F35=0, 0, D35/①基本情報と建物情報の入力!H57), "-"), "-")</f>
        <v>-</v>
      </c>
      <c r="CM35" s="23" t="str">
        <f>IF(A35&lt;=①基本情報と建物情報の入力!$G$20, IF(①基本情報と建物情報の入力!H57&gt;=1, F35/D35, "-"), "-")</f>
        <v>-</v>
      </c>
      <c r="CN35" s="16" t="str">
        <f>IF(A35&lt;=①基本情報と建物情報の入力!$G$20, IF(①基本情報と建物情報の入力!H57&gt;=2, 0, "-"), "-")</f>
        <v>-</v>
      </c>
      <c r="CO35" s="24" t="str">
        <f>IF(A35&lt;=①基本情報と建物情報の入力!$G$20, IF(①基本情報と建物情報の入力!H57&gt;=3, 0, "-"), "-")</f>
        <v>-</v>
      </c>
      <c r="CP35" s="23" t="str">
        <f>IF(A35&lt;=①基本情報と建物情報の入力!$G$20, IF(①基本情報と建物情報の入力!H57&gt;=1, IF(A35=①基本情報と建物情報の入力!$G$20, D35/①基本情報と建物情報の入力!H57, 0), "-"), "-")</f>
        <v>-</v>
      </c>
      <c r="CQ35" s="16" t="str">
        <f>IF(A35&lt;=①基本情報と建物情報の入力!$G$20, IF(①基本情報と建物情報の入力!H57&gt;=2, IF(A35=①基本情報と建物情報の入力!$G$20, D35/①基本情報と建物情報の入力!H57, 0), "-"), "-")</f>
        <v>-</v>
      </c>
      <c r="CR35" s="24" t="str">
        <f>IF(A35&lt;=①基本情報と建物情報の入力!$G$20, IF(①基本情報と建物情報の入力!H57&gt;=3, IF(A35=①基本情報と建物情報の入力!$G$20, D35/①基本情報と建物情報の入力!H57, 0), "-"), "-")</f>
        <v>-</v>
      </c>
      <c r="CS35" s="23" t="str">
        <f>IF(A35&lt;=①基本情報と建物情報の入力!$G$20, IF(①基本情報と建物情報の入力!H57&gt;=1, IF(①基本情報と建物情報の入力!H57=1, F35/D35, 0), "-"), "-")</f>
        <v>-</v>
      </c>
      <c r="CT35" s="16" t="str">
        <f>IF(A35&lt;=①基本情報と建物情報の入力!$G$20, IF(①基本情報と建物情報の入力!H57&gt;=2, F35/D35, "-"), "-")</f>
        <v>-</v>
      </c>
      <c r="CU35" s="24" t="str">
        <f>IF(A35&lt;=①基本情報と建物情報の入力!$G$20, IF(①基本情報と建物情報の入力!H57&gt;=3, 0, "-"), "-")</f>
        <v>-</v>
      </c>
      <c r="CV35" s="16" t="str">
        <f>IF(A35&lt;=①基本情報と建物情報の入力!$G$20, IF(①基本情報と建物情報の入力!H57&gt;=1, IF(OR(F35=0,A35=①基本情報と建物情報の入力!$G$20), 0, D35/①基本情報と建物情報の入力!H57), "-"), "-")</f>
        <v>-</v>
      </c>
      <c r="CW35" s="16" t="str">
        <f>IF(A35&lt;=①基本情報と建物情報の入力!$G$20, IF(①基本情報と建物情報の入力!H57&gt;=2, IF(OR(F35=0,A35=①基本情報と建物情報の入力!$G$20), 0, D35/①基本情報と建物情報の入力!H57), "-"), "-")</f>
        <v>-</v>
      </c>
      <c r="CX35" s="16" t="str">
        <f>IF(A35&lt;=①基本情報と建物情報の入力!$G$20, IF(①基本情報と建物情報の入力!H57&gt;=3, IF(OR(F35=0,A35=①基本情報と建物情報の入力!$G$20), 0, D35/①基本情報と建物情報の入力!H57), "-"), "-")</f>
        <v>-</v>
      </c>
      <c r="CY35" s="23" t="str">
        <f>IF(A35&lt;=①基本情報と建物情報の入力!$G$20, IF(①基本情報と建物情報の入力!H57&gt;=1, IF(OR(F34=0,A35=1), 0, D35/①基本情報と建物情報の入力!H57), "-"), "-")</f>
        <v>-</v>
      </c>
      <c r="CZ35" s="16" t="str">
        <f>IF(A35&lt;=①基本情報と建物情報の入力!$G$20, IF(①基本情報と建物情報の入力!H57&gt;=2, IF(OR(F34=0,A35=1), 0, D35/①基本情報と建物情報の入力!H57), "-"), "-")</f>
        <v>-</v>
      </c>
      <c r="DA35" s="24" t="str">
        <f>IF(A35&lt;=①基本情報と建物情報の入力!$G$20, IF(①基本情報と建物情報の入力!H57&gt;=3, IF(OR(F34=0,A35=1), 0, D35/①基本情報と建物情報の入力!H57), "-"), "-")</f>
        <v>-</v>
      </c>
      <c r="DB35" s="23" t="str">
        <f>IF(A35&lt;=①基本情報と建物情報の入力!$G$20, IF(①基本情報と建物情報の入力!H57&gt;=1, 0, "-"), "-")</f>
        <v>-</v>
      </c>
      <c r="DC35" s="16" t="str">
        <f>IF(A35&lt;=①基本情報と建物情報の入力!$G$20, IF(①基本情報と建物情報の入力!H57&gt;=2, IF(①基本情報と建物情報の入力!H57=1, 0, F35/D35), "-"), "-")</f>
        <v>-</v>
      </c>
      <c r="DD35" s="24" t="str">
        <f>IF(A35&lt;=①基本情報と建物情報の入力!$G$20, IF(①基本情報と建物情報の入力!H57&gt;=3, IF(①基本情報と建物情報の入力!H57=1, 0, F35/D35), "-"), "-")</f>
        <v>-</v>
      </c>
      <c r="DE35" s="16" t="str">
        <f>IF(A35&lt;=①基本情報と建物情報の入力!$G$20, IF(①基本情報と建物情報の入力!H57&gt;=1, IF(①基本情報と建物情報の入力!H57=1, 0, F35/D35), "-"), "-")</f>
        <v>-</v>
      </c>
      <c r="DF35" s="16" t="str">
        <f>IF(A35&lt;=①基本情報と建物情報の入力!$G$20, IF(①基本情報と建物情報の入力!H57&gt;=2, 0, "-"), "-")</f>
        <v>-</v>
      </c>
      <c r="DG35" s="16" t="str">
        <f>IF(A35&lt;=①基本情報と建物情報の入力!$G$20, IF(①基本情報と建物情報の入力!H57&gt;=3, IF(①基本情報と建物情報の入力!H57=1, 0, F35/D35), "-"), "-")</f>
        <v>-</v>
      </c>
      <c r="DH35" s="23" t="str">
        <f>IF(A35&lt;=①基本情報と建物情報の入力!$G$20, IF(①基本情報と建物情報の入力!H57&gt;=1, (F35/D35)*(D35/①基本情報と建物情報の入力!H57/20), "-"), "-")</f>
        <v>-</v>
      </c>
      <c r="DI35" s="16" t="str">
        <f>IF(A35&lt;=①基本情報と建物情報の入力!$G$20, IF(①基本情報と建物情報の入力!H57&gt;=2, (F35/D35)*(D35/①基本情報と建物情報の入力!H57/20), "-"), "-")</f>
        <v>-</v>
      </c>
      <c r="DJ35" s="24" t="str">
        <f>IF(A35&lt;=①基本情報と建物情報の入力!$G$20, IF(①基本情報と建物情報の入力!H57&gt;=3, (F35/D35)*(D35/①基本情報と建物情報の入力!H57/20), "-"), "-")</f>
        <v>-</v>
      </c>
      <c r="DK35" s="23" t="str">
        <f>IF(A35&lt;=①基本情報と建物情報の入力!$G$20, IF(①基本情報と建物情報の入力!H57&gt;=1, (D35/①基本情報と建物情報の入力!H57)*(F35/D35/20), "-"), "-")</f>
        <v>-</v>
      </c>
      <c r="DL35" s="16" t="str">
        <f>IF(A35&lt;=①基本情報と建物情報の入力!$G$20, IF(①基本情報と建物情報の入力!H57&gt;=2, (D35/①基本情報と建物情報の入力!H57)*(F35/D35/20), "-"), "-")</f>
        <v>-</v>
      </c>
      <c r="DM35" s="24" t="str">
        <f>IF(A35&lt;=①基本情報と建物情報の入力!$G$20, IF(①基本情報と建物情報の入力!H57&gt;=3, (D35/①基本情報と建物情報の入力!H57)*(F35/D35/20), "-"), "-")</f>
        <v>-</v>
      </c>
      <c r="DN35" s="23" t="str">
        <f>IF(A35&lt;=①基本情報と建物情報の入力!$G$20, IF(①基本情報と建物情報の入力!H57&gt;=1,  C35, "-"), "-")</f>
        <v>-</v>
      </c>
      <c r="DO35" s="16" t="str">
        <f>IF(A35&lt;=①基本情報と建物情報の入力!$G$20, IF(①基本情報と建物情報の入力!H57&gt;=2, 0, "-"), "-")</f>
        <v>-</v>
      </c>
      <c r="DP35" s="24" t="str">
        <f>IF(A35&lt;=①基本情報と建物情報の入力!$G$20, IF(①基本情報と建物情報の入力!H57&gt;=3, 0, "-"), "-")</f>
        <v>-</v>
      </c>
      <c r="DQ35" s="23" t="str">
        <f>IF(A35&lt;=①基本情報と建物情報の入力!$G$20, IF(①基本情報と建物情報の入力!H57&gt;=1,  C35, "-"), "-")</f>
        <v>-</v>
      </c>
      <c r="DR35" s="16" t="str">
        <f>IF(A35&lt;=①基本情報と建物情報の入力!$G$20, IF(①基本情報と建物情報の入力!H57&gt;=2, 0, "-"), "-")</f>
        <v>-</v>
      </c>
      <c r="DS35" s="24" t="str">
        <f>IF(A35&lt;=①基本情報と建物情報の入力!$G$20, IF(①基本情報と建物情報の入力!H57&gt;=3, 0, "-"), "-")</f>
        <v>-</v>
      </c>
      <c r="DT35" s="23" t="str">
        <f>IF(A35&lt;=①基本情報と建物情報の入力!$G$20, IF(①基本情報と建物情報の入力!H57&gt;=1, IF(①基本情報と建物情報の入力!H57=1, C35, 0), "-"), "-")</f>
        <v>-</v>
      </c>
      <c r="DU35" s="16" t="str">
        <f>IF(A35&lt;=①基本情報と建物情報の入力!$G$20, IF(①基本情報と建物情報の入力!H57&gt;=2, C35, "-"), "-")</f>
        <v>-</v>
      </c>
      <c r="DV35" s="24" t="str">
        <f>IF(A35&lt;=①基本情報と建物情報の入力!$G$20, IF(①基本情報と建物情報の入力!H57&gt;=3, 0, "-"), "-")</f>
        <v>-</v>
      </c>
      <c r="DW35" s="23" t="str">
        <f>IF(A35&lt;=①基本情報と建物情報の入力!$G$20, IF(①基本情報と建物情報の入力!H57&gt;=1, IF(①基本情報と建物情報の入力!H57=1, C35, 0), "-"), "-")</f>
        <v>-</v>
      </c>
      <c r="DX35" s="16" t="str">
        <f>IF(A35&lt;=①基本情報と建物情報の入力!$G$20, IF(①基本情報と建物情報の入力!H57&gt;=2, C35, "-"), "-")</f>
        <v>-</v>
      </c>
      <c r="DY35" s="24" t="str">
        <f>IF(A35&lt;=①基本情報と建物情報の入力!$G$20, IF(①基本情報と建物情報の入力!H57&gt;=3, 0, "-"), "-")</f>
        <v>-</v>
      </c>
      <c r="DZ35" s="23" t="str">
        <f>IF(A35&lt;=①基本情報と建物情報の入力!$G$20, IF(①基本情報と建物情報の入力!H57&gt;=1, 0, "-"), "-")</f>
        <v>-</v>
      </c>
      <c r="EA35" s="16" t="str">
        <f>IF(A35&lt;=①基本情報と建物情報の入力!$G$20, IF(①基本情報と建物情報の入力!H57&gt;=2, IF(①基本情報と建物情報の入力!H57=1, 0, C35), "-"), "-")</f>
        <v>-</v>
      </c>
      <c r="EB35" s="24" t="str">
        <f>IF(A35&lt;=①基本情報と建物情報の入力!$G$20, IF(①基本情報と建物情報の入力!H57&gt;=3, IF(①基本情報と建物情報の入力!H57=1, 0, C35), "-"), "-")</f>
        <v>-</v>
      </c>
      <c r="EC35" s="23" t="str">
        <f>IF(A35&lt;=①基本情報と建物情報の入力!$G$20, IF(①基本情報と建物情報の入力!H57&gt;=1, IF(①基本情報と建物情報の入力!H57=1, 0, C35), "-"), "-")</f>
        <v>-</v>
      </c>
      <c r="ED35" s="16" t="str">
        <f>IF(A35&lt;=①基本情報と建物情報の入力!$G$20, IF(①基本情報と建物情報の入力!H57&gt;=2, 0, "-"), "-")</f>
        <v>-</v>
      </c>
      <c r="EE35" s="24" t="str">
        <f>IF(A35&lt;=①基本情報と建物情報の入力!$G$20, IF(①基本情報と建物情報の入力!H57&gt;=3, IF(①基本情報と建物情報の入力!H57=1, 0, C35), "-"), "-")</f>
        <v>-</v>
      </c>
      <c r="EF35" s="23" t="str">
        <f>IF(A35&lt;=①基本情報と建物情報の入力!$G$20, IF(①基本情報と建物情報の入力!H57&gt;=1, 0, "-"), "-")</f>
        <v>-</v>
      </c>
      <c r="EG35" s="16" t="str">
        <f>IF(A35&lt;=①基本情報と建物情報の入力!$G$20, IF(①基本情報と建物情報の入力!H57&gt;=2, IF(①基本情報と建物情報の入力!H57=1, 0, C35), "-"), "-")</f>
        <v>-</v>
      </c>
      <c r="EH35" s="24" t="str">
        <f>IF(A35&lt;=①基本情報と建物情報の入力!$G$20, IF(①基本情報と建物情報の入力!H57&gt;=3, IF(①基本情報と建物情報の入力!H57=1, 0, C35), "-"), "-")</f>
        <v>-</v>
      </c>
      <c r="EI35" s="16" t="str">
        <f>IF(A35&lt;=①基本情報と建物情報の入力!$G$20, IF(①基本情報と建物情報の入力!H57&gt;=1, IF(①基本情報と建物情報の入力!H57=1, 0, C35), "-"), "-")</f>
        <v>-</v>
      </c>
      <c r="EJ35" s="16" t="str">
        <f>IF(A35&lt;=①基本情報と建物情報の入力!$G$20, IF(①基本情報と建物情報の入力!H57&gt;=2, 0, "-"), "-")</f>
        <v>-</v>
      </c>
      <c r="EK35" s="16" t="str">
        <f>IF(A35&lt;=①基本情報と建物情報の入力!$G$20, IF(①基本情報と建物情報の入力!H57&gt;=3, IF(①基本情報と建物情報の入力!H57=1, 0, C35), "-"), "-")</f>
        <v>-</v>
      </c>
      <c r="EL35" s="23" t="str">
        <f>IF(A35&lt;=①基本情報と建物情報の入力!$G$20, IF(①基本情報と建物情報の入力!H57&gt;=1, C35*D35/①基本情報と建物情報の入力!H57/20, "-"), "-")</f>
        <v>-</v>
      </c>
      <c r="EM35" s="16" t="str">
        <f>IF(A35&lt;=①基本情報と建物情報の入力!$G$20, IF(①基本情報と建物情報の入力!H57&gt;=2, C35*D35/①基本情報と建物情報の入力!H57/20, "-"), "-")</f>
        <v>-</v>
      </c>
      <c r="EN35" s="24" t="str">
        <f>IF(A35&lt;=①基本情報と建物情報の入力!$G$20, IF(①基本情報と建物情報の入力!H57&gt;=3, C35*D35/①基本情報と建物情報の入力!H57/20, "-"), "-")</f>
        <v>-</v>
      </c>
      <c r="EO35" s="23" t="str">
        <f>IF(A35&lt;=①基本情報と建物情報の入力!$G$20, IF(①基本情報と建物情報の入力!H57&gt;=1, C35*E35/20, "-"), "-")</f>
        <v>-</v>
      </c>
      <c r="EP35" s="16" t="str">
        <f>IF(A35&lt;=①基本情報と建物情報の入力!$G$20, IF(①基本情報と建物情報の入力!H57&gt;=2, 0, "-"), "-")</f>
        <v>-</v>
      </c>
      <c r="EQ35" s="24" t="str">
        <f>IF(A35&lt;=①基本情報と建物情報の入力!$G$20, IF(①基本情報と建物情報の入力!H57&gt;=3, 0, "-"), "-")</f>
        <v>-</v>
      </c>
      <c r="ER35" s="23" t="str">
        <f>IF(A35&lt;=①基本情報と建物情報の入力!$G$20, IF(①基本情報と建物情報の入力!H57&gt;=1, C35*D35/①基本情報と建物情報の入力!H57/20, "-"), "-")</f>
        <v>-</v>
      </c>
      <c r="ES35" s="16" t="str">
        <f>IF(A35&lt;=①基本情報と建物情報の入力!$G$20, IF(①基本情報と建物情報の入力!H57&gt;=2, C35*D35/①基本情報と建物情報の入力!H57/20, "-"), "-")</f>
        <v>-</v>
      </c>
      <c r="ET35" s="24" t="str">
        <f>IF(A35&lt;=①基本情報と建物情報の入力!$G$20, IF(①基本情報と建物情報の入力!H57&gt;=3, C35*D35/①基本情報と建物情報の入力!H57/20, "-"), "-")</f>
        <v>-</v>
      </c>
      <c r="EU35" s="23" t="str">
        <f>IF(A35&lt;=①基本情報と建物情報の入力!$G$20, IF(①基本情報と建物情報の入力!H57&gt;=1, IF(①基本情報と建物情報の入力!H57=1, C35*E35/20, 0), "-"), "-")</f>
        <v>-</v>
      </c>
      <c r="EV35" s="16" t="str">
        <f>IF(A35&lt;=①基本情報と建物情報の入力!$G$20, IF(①基本情報と建物情報の入力!H57&gt;=2, C35*E35/20, "-"), "-")</f>
        <v>-</v>
      </c>
      <c r="EW35" s="24" t="str">
        <f>IF(A35&lt;=①基本情報と建物情報の入力!$G$20, IF(①基本情報と建物情報の入力!H57&gt;=3, 0, "-"), "-")</f>
        <v>-</v>
      </c>
      <c r="EX35" s="23" t="str">
        <f>IF(A35&lt;=①基本情報と建物情報の入力!$G$20, IF(①基本情報と建物情報の入力!H57&gt;=1, IF(A35=①基本情報と建物情報の入力!$G$20, 0, IF(AND(W35=0, G36=0), D35/①基本情報と建物情報の入力!H57, 0)), "-"), "-")</f>
        <v>-</v>
      </c>
      <c r="EY35" s="16" t="str">
        <f>IF(A35&lt;=①基本情報と建物情報の入力!$G$20, IF(①基本情報と建物情報の入力!H57&gt;=2, IF(A35=①基本情報と建物情報の入力!$G$20, 0, IF(AND(X35=0, G36=0), D35/①基本情報と建物情報の入力!H57, 0)), "-"), "-")</f>
        <v>-</v>
      </c>
      <c r="EZ35" s="24" t="str">
        <f>IF(A35&lt;=①基本情報と建物情報の入力!$G$20, IF(①基本情報と建物情報の入力!H57&gt;=3, IF(A35=①基本情報と建物情報の入力!$G$20, 0, IF(AND(Y35=0, G36=0), D35/①基本情報と建物情報の入力!H57, 0)), "-"), "-")</f>
        <v>-</v>
      </c>
      <c r="FA35" s="23" t="str">
        <f>IF(A35&lt;=①基本情報と建物情報の入力!$G$20, IF(①基本情報と建物情報の入力!H57&gt;=1, IF(A35=1, 0, IF(AND(F34=0, Z35=0), D35/①基本情報と建物情報の入力!H57, 0)), "-"), "-")</f>
        <v>-</v>
      </c>
      <c r="FB35" s="16" t="str">
        <f>IF(A35&lt;=①基本情報と建物情報の入力!$G$20, IF(①基本情報と建物情報の入力!H57&gt;=2, IF(A35=1, 0, IF(AND(F34=0, AA35=0), D35/①基本情報と建物情報の入力!H57, 0)), "-"), "-")</f>
        <v>-</v>
      </c>
      <c r="FC35" s="24" t="str">
        <f>IF(A35&lt;=①基本情報と建物情報の入力!$G$20, IF(①基本情報と建物情報の入力!H57&gt;=3, IF(A35=1, 0, IF(AND(F34=0, AB35=0), D35/①基本情報と建物情報の入力!H57, 0)), "-"), "-")</f>
        <v>-</v>
      </c>
      <c r="FD35" s="23" t="str">
        <f>IF(A35&lt;=①基本情報と建物情報の入力!$G$20, IF(①基本情報と建物情報の入力!H57&gt;=1, IF(A35=①基本情報と建物情報の入力!$G$20, 0, E35-F35/D35), "-"), "-")</f>
        <v>-</v>
      </c>
      <c r="FE35" s="16" t="str">
        <f>IF(A35&lt;=①基本情報と建物情報の入力!$G$20, IF(①基本情報と建物情報の入力!H57&gt;=2, 0, "-"), "-")</f>
        <v>-</v>
      </c>
      <c r="FF35" s="24" t="str">
        <f>IF(A35&lt;=①基本情報と建物情報の入力!$G$20, IF(①基本情報と建物情報の入力!H57&gt;=3, 0, "-"), "-")</f>
        <v>-</v>
      </c>
      <c r="FG35" s="23" t="str">
        <f>IF(A35&lt;=①基本情報と建物情報の入力!$G$20, IF(①基本情報と建物情報の入力!H57&gt;=1, IF(A35=1, 0, E35-G35/D35), "-"), "-")</f>
        <v>-</v>
      </c>
      <c r="FH35" s="16" t="str">
        <f>IF(A35&lt;=①基本情報と建物情報の入力!$G$20, IF(①基本情報と建物情報の入力!H57&gt;=2, 0, "-"), "-")</f>
        <v>-</v>
      </c>
      <c r="FI35" s="24" t="str">
        <f>IF(A35&lt;=①基本情報と建物情報の入力!$G$20, IF(①基本情報と建物情報の入力!H57&gt;=3, 0, "-"), "-")</f>
        <v>-</v>
      </c>
      <c r="FJ35" s="23" t="str">
        <f>IF(A35&lt;=①基本情報と建物情報の入力!$G$20, IF(①基本情報と建物情報の入力!H57&gt;=1, IF(A35=①基本情報と建物情報の入力!$G$20, 0, D35/①基本情報と建物情報の入力!H57), "-"), "-")</f>
        <v>-</v>
      </c>
      <c r="FK35" s="16" t="str">
        <f>IF(A35&lt;=①基本情報と建物情報の入力!$G$20, IF(①基本情報と建物情報の入力!H57&gt;=2, IF(A35=①基本情報と建物情報の入力!$G$20, 0, D35/①基本情報と建物情報の入力!H57), "-"), "-")</f>
        <v>-</v>
      </c>
      <c r="FL35" s="24" t="str">
        <f>IF(A35&lt;=①基本情報と建物情報の入力!$G$20, IF(①基本情報と建物情報の入力!H57&gt;=3, IF(A35=①基本情報と建物情報の入力!$G$20, 0, D35/①基本情報と建物情報の入力!H57), "-"), "-")</f>
        <v>-</v>
      </c>
      <c r="FM35" s="23" t="str">
        <f>IF(A35&lt;=①基本情報と建物情報の入力!$G$20, IF(①基本情報と建物情報の入力!H57&gt;=1, IF(A35=1, 0, D35/①基本情報と建物情報の入力!H57), "-"), "-")</f>
        <v>-</v>
      </c>
      <c r="FN35" s="16" t="str">
        <f>IF(A35&lt;=①基本情報と建物情報の入力!$G$20, IF(①基本情報と建物情報の入力!H57&gt;=2, IF(A35=1, 0, D35/①基本情報と建物情報の入力!H57), "-"), "-")</f>
        <v>-</v>
      </c>
      <c r="FO35" s="24" t="str">
        <f>IF(A35&lt;=①基本情報と建物情報の入力!$G$20, IF(①基本情報と建物情報の入力!H57&gt;=3, IF(A35=1, 0, D35/①基本情報と建物情報の入力!H57), "-"), "-")</f>
        <v>-</v>
      </c>
      <c r="FP35" s="23" t="str">
        <f>IF(A35&lt;=①基本情報と建物情報の入力!$G$20, IF(①基本情報と建物情報の入力!H57&gt;=1, IF(A35=①基本情報と建物情報の入力!$G$20, 0, IF(①基本情報と建物情報の入力!H57=1, E35-F35/D35, 0)), "-"), "-")</f>
        <v>-</v>
      </c>
      <c r="FQ35" s="16" t="str">
        <f>IF(A35&lt;=①基本情報と建物情報の入力!$G$20, IF(①基本情報と建物情報の入力!H57&gt;=2, IF(A35=①基本情報と建物情報の入力!$G$20, 0, E35-F35/D35), "-"), "-")</f>
        <v>-</v>
      </c>
      <c r="FR35" s="24" t="str">
        <f>IF(A35&lt;=①基本情報と建物情報の入力!$G$20, IF(①基本情報と建物情報の入力!H57&gt;=3, 0, "-"), "-")</f>
        <v>-</v>
      </c>
      <c r="FS35" s="23" t="str">
        <f>IF(A35&lt;=①基本情報と建物情報の入力!$G$20, IF(①基本情報と建物情報の入力!H57&gt;=1, IF(A35=1, 0, IF(①基本情報と建物情報の入力!H57=1, E35-G35/D35, 0)), "-"), "-")</f>
        <v>-</v>
      </c>
      <c r="FT35" s="16" t="str">
        <f>IF(A35&lt;=①基本情報と建物情報の入力!$G$20, IF(①基本情報と建物情報の入力!H57&gt;=2, IF(A35=1, 0, E35-G35/D35), "-"), "-")</f>
        <v>-</v>
      </c>
      <c r="FU35" s="24" t="str">
        <f>IF(A35&lt;=①基本情報と建物情報の入力!$G$20, IF(①基本情報と建物情報の入力!H57&gt;=3, 0, "-"), "-")</f>
        <v>-</v>
      </c>
      <c r="FV35" s="23" t="str">
        <f>IF(A35&lt;=①基本情報と建物情報の入力!$G$20, IF(①基本情報と建物情報の入力!H57&gt;=1, IF(A35=1, D35/①基本情報と建物情報の入力!H57, 0), "-"), "-")</f>
        <v>-</v>
      </c>
      <c r="FW35" s="16" t="str">
        <f>IF(A35&lt;=①基本情報と建物情報の入力!$G$20, IF(①基本情報と建物情報の入力!H57&gt;=2, IF(A35=1, D35/①基本情報と建物情報の入力!H57, 0), "-"), "-")</f>
        <v>-</v>
      </c>
      <c r="FX35" s="24" t="str">
        <f>IF(A35&lt;=①基本情報と建物情報の入力!$G$20, IF(①基本情報と建物情報の入力!H57&gt;=3, IF(A35=1, D35/①基本情報と建物情報の入力!H57, 0), "-"), "-")</f>
        <v>-</v>
      </c>
      <c r="FY35" s="23" t="str">
        <f>IF(A35&lt;=①基本情報と建物情報の入力!$G$20, IF(①基本情報と建物情報の入力!H57&gt;=1, IF(A35=1, E35, 0), "-"), "-")</f>
        <v>-</v>
      </c>
      <c r="FZ35" s="16" t="str">
        <f>IF(A35&lt;=①基本情報と建物情報の入力!$G$20, IF(①基本情報と建物情報の入力!H57&gt;=2, 0, "-"), "-")</f>
        <v>-</v>
      </c>
      <c r="GA35" s="24" t="str">
        <f>IF(A35&lt;=①基本情報と建物情報の入力!$G$20, IF(①基本情報と建物情報の入力!H57&gt;=3, 0, "-"), "-")</f>
        <v>-</v>
      </c>
      <c r="GB35" s="23" t="str">
        <f>IF(A35&lt;=①基本情報と建物情報の入力!$G$20, IF(①基本情報と建物情報の入力!H57&gt;=1, IF(A35=1, D35/①基本情報と建物情報の入力!H57, 0), "-"), "-")</f>
        <v>-</v>
      </c>
      <c r="GC35" s="16" t="str">
        <f>IF(A35&lt;=①基本情報と建物情報の入力!$G$20, IF(①基本情報と建物情報の入力!H57&gt;=2, IF(A35=1, D35/①基本情報と建物情報の入力!H57, 0), "-"), "-")</f>
        <v>-</v>
      </c>
      <c r="GD35" s="24" t="str">
        <f>IF(A35&lt;=①基本情報と建物情報の入力!$G$20, IF(①基本情報と建物情報の入力!H57&gt;=3, IF(A35=1, D35/①基本情報と建物情報の入力!H57, 0), "-"), "-")</f>
        <v>-</v>
      </c>
      <c r="GE35" s="23" t="str">
        <f>IF(A35&lt;=①基本情報と建物情報の入力!$G$20, IF(①基本情報と建物情報の入力!H57&gt;=1, IF(A35=1, IF(①基本情報と建物情報の入力!H57=1, E35, 0), 0), "-"), "-")</f>
        <v>-</v>
      </c>
      <c r="GF35" s="16" t="str">
        <f>IF(A35&lt;=①基本情報と建物情報の入力!$G$20, IF(①基本情報と建物情報の入力!H57&gt;=2, IF(A35=1, E35, 0), "-"), "-")</f>
        <v>-</v>
      </c>
      <c r="GG35" s="24" t="str">
        <f>IF(A35&lt;=①基本情報と建物情報の入力!$G$20, IF(①基本情報と建物情報の入力!H57&gt;=3, 0, "-"), "-")</f>
        <v>-</v>
      </c>
      <c r="GH35" s="23" t="str">
        <f>IF(A35&lt;=①基本情報と建物情報の入力!$G$20, IF(①基本情報と建物情報の入力!H57&gt;=1, IF(G35=0, 0, D35/①基本情報と建物情報の入力!H57), "-"), "-")</f>
        <v>-</v>
      </c>
      <c r="GI35" s="16" t="str">
        <f>IF(A35&lt;=①基本情報と建物情報の入力!$G$20, IF(①基本情報と建物情報の入力!H57&gt;=2, IF(G35=0, 0, D35/①基本情報と建物情報の入力!H57), "-"), "-")</f>
        <v>-</v>
      </c>
      <c r="GJ35" s="24" t="str">
        <f>IF(A35&lt;=①基本情報と建物情報の入力!$G$20, IF(①基本情報と建物情報の入力!H57&gt;=3, IF(G35=0, 0, D35/①基本情報と建物情報の入力!H57), "-"), "-")</f>
        <v>-</v>
      </c>
      <c r="GK35" s="23" t="str">
        <f>IF(A35&lt;=①基本情報と建物情報の入力!$G$20, IF(①基本情報と建物情報の入力!H57&gt;=1, G35/D35, "-"), "-")</f>
        <v>-</v>
      </c>
      <c r="GL35" s="16" t="str">
        <f>IF(A35&lt;=①基本情報と建物情報の入力!$G$20, IF(①基本情報と建物情報の入力!H57&gt;=2, 0, "-"), "-")</f>
        <v>-</v>
      </c>
      <c r="GM35" s="24" t="str">
        <f>IF(A35&lt;=①基本情報と建物情報の入力!$G$20, IF(①基本情報と建物情報の入力!H57&gt;=3, 0, "-"), "-")</f>
        <v>-</v>
      </c>
      <c r="GN35" s="16" t="str">
        <f>IF(A35&lt;=①基本情報と建物情報の入力!$G$20, IF(①基本情報と建物情報の入力!H57&gt;=1, 0, "-"), "-")</f>
        <v>-</v>
      </c>
      <c r="GO35" s="16" t="str">
        <f>IF(A35&lt;=①基本情報と建物情報の入力!$G$20, IF(①基本情報と建物情報の入力!H57&gt;=2, 0, "-"), "-")</f>
        <v>-</v>
      </c>
      <c r="GP35" s="16" t="str">
        <f>IF(A35&lt;=①基本情報と建物情報の入力!$G$20, IF(①基本情報と建物情報の入力!H57&gt;=3, 0, "-"), "-")</f>
        <v>-</v>
      </c>
      <c r="GQ35" s="23" t="str">
        <f>IF(A35&lt;=①基本情報と建物情報の入力!$G$20, IF(①基本情報と建物情報の入力!H57&gt;=1, IF(①基本情報と建物情報の入力!H57=1, G35/D35, 0), "-"), "-")</f>
        <v>-</v>
      </c>
      <c r="GR35" s="16" t="str">
        <f>IF(A35&lt;=①基本情報と建物情報の入力!$G$20, IF(①基本情報と建物情報の入力!H57&gt;=2, G35/D35, "-"), "-")</f>
        <v>-</v>
      </c>
      <c r="GS35" s="24" t="str">
        <f>IF(A35&lt;=①基本情報と建物情報の入力!$G$20, IF(①基本情報と建物情報の入力!H57&gt;=3, 0, "-"), "-")</f>
        <v>-</v>
      </c>
      <c r="GT35" s="23" t="str">
        <f>IF(A35&lt;=①基本情報と建物情報の入力!$G$20, IF(①基本情報と建物情報の入力!H57&gt;=1, IF(OR(G36=0,A35=①基本情報と建物情報の入力!$G$20), 0, D35/①基本情報と建物情報の入力!H57), "-"), "-")</f>
        <v>-</v>
      </c>
      <c r="GU35" s="16" t="str">
        <f>IF(A35&lt;=①基本情報と建物情報の入力!$G$20, IF(①基本情報と建物情報の入力!H57&gt;=2, IF(OR(G36=0,A35=①基本情報と建物情報の入力!$G$20), 0, D35/①基本情報と建物情報の入力!H57), "-"), "-")</f>
        <v>-</v>
      </c>
      <c r="GV35" s="24" t="str">
        <f>IF(A35&lt;=①基本情報と建物情報の入力!$G$20, IF(①基本情報と建物情報の入力!H57&gt;=3, IF(OR(G36=0,A35=①基本情報と建物情報の入力!$G$20), 0, D35/①基本情報と建物情報の入力!H57), "-"), "-")</f>
        <v>-</v>
      </c>
      <c r="GW35" s="23" t="str">
        <f>IF(A35&lt;=①基本情報と建物情報の入力!$G$20, IF(①基本情報と建物情報の入力!H57&gt;=1, IF(G35=0, 0, D35/①基本情報と建物情報の入力!H57), "-"), "-")</f>
        <v>-</v>
      </c>
      <c r="GX35" s="16" t="str">
        <f>IF(A35&lt;=①基本情報と建物情報の入力!$G$20, IF(①基本情報と建物情報の入力!H57&gt;=2, IF(G35=0, 0, D35/①基本情報と建物情報の入力!H57), "-"), "-")</f>
        <v>-</v>
      </c>
      <c r="GY35" s="24" t="str">
        <f>IF(A35&lt;=①基本情報と建物情報の入力!$G$20, IF(①基本情報と建物情報の入力!H57&gt;=3, IF(G35=0, 0, D35/①基本情報と建物情報の入力!H57), "-"), "-")</f>
        <v>-</v>
      </c>
      <c r="GZ35" s="23" t="str">
        <f>IF(A35&lt;=①基本情報と建物情報の入力!$G$20, IF(①基本情報と建物情報の入力!H57&gt;=1, 0, "-"), "-")</f>
        <v>-</v>
      </c>
      <c r="HA35" s="16" t="str">
        <f>IF(A35&lt;=①基本情報と建物情報の入力!$G$20, IF(①基本情報と建物情報の入力!H57&gt;=2, IF(OR(①基本情報と建物情報の入力!H57=1,A35&lt;&gt;1), 0, E35), "-"), "-")</f>
        <v>-</v>
      </c>
      <c r="HB35" s="24" t="str">
        <f>IF(A35&lt;=①基本情報と建物情報の入力!$G$20, IF(①基本情報と建物情報の入力!H57&gt;=3, IF(OR(①基本情報と建物情報の入力!H57=1,A35&lt;&gt;1), 0, E35), "-"), "-")</f>
        <v>-</v>
      </c>
      <c r="HC35" s="23" t="str">
        <f>IF(A35&lt;=①基本情報と建物情報の入力!$G$20, IF(①基本情報と建物情報の入力!H57&gt;=1, IF(OR(①基本情報と建物情報の入力!H57=1,A35&lt;&gt;1), 0, E35), "-"), "-")</f>
        <v>-</v>
      </c>
      <c r="HD35" s="16" t="str">
        <f>IF(A35&lt;=①基本情報と建物情報の入力!$G$20, IF(①基本情報と建物情報の入力!H57&gt;=2, 0, "-"), "-")</f>
        <v>-</v>
      </c>
      <c r="HE35" s="24" t="str">
        <f>IF(A35&lt;=①基本情報と建物情報の入力!$G$20, IF(①基本情報と建物情報の入力!H57&gt;=3, IF(OR(①基本情報と建物情報の入力!H57=1,A35&lt;&gt;1), 0, E35), "-"), "-")</f>
        <v>-</v>
      </c>
      <c r="HF35" s="23" t="str">
        <f>IF(A35&lt;=①基本情報と建物情報の入力!$G$20, IF(①基本情報と建物情報の入力!H57&gt;=1, IF(A35=1, E35*(D35/①基本情報と建物情報の入力!H57/20), 0), "-"), "-")</f>
        <v>-</v>
      </c>
      <c r="HG35" s="16" t="str">
        <f>IF(A35&lt;=①基本情報と建物情報の入力!$G$20, IF(①基本情報と建物情報の入力!H57&gt;=2, IF(A35=1, E35*(D35/①基本情報と建物情報の入力!H57/20), 0), "-"), "-")</f>
        <v>-</v>
      </c>
      <c r="HH35" s="24" t="str">
        <f>IF(A35&lt;=①基本情報と建物情報の入力!$G$20, IF(①基本情報と建物情報の入力!H57&gt;=3, IF(A35=1, E35*(D35/①基本情報と建物情報の入力!H57/20), 0), "-"), "-")</f>
        <v>-</v>
      </c>
      <c r="HI35" s="23" t="str">
        <f>IF(A35&lt;=①基本情報と建物情報の入力!$G$20, IF(①基本情報と建物情報の入力!H57&gt;=1, IF(A35=1, D35*(E35/①基本情報と建物情報の入力!H57/20), 0), "-"), "-")</f>
        <v>-</v>
      </c>
      <c r="HJ35" s="16" t="str">
        <f>IF(A35&lt;=①基本情報と建物情報の入力!$G$20, IF(①基本情報と建物情報の入力!H57&gt;=2, IF(A35=1, D35*(E35/①基本情報と建物情報の入力!H57/20), 0), "-"), "-")</f>
        <v>-</v>
      </c>
      <c r="HK35" s="24" t="str">
        <f>IF(A35&lt;=①基本情報と建物情報の入力!$G$20, IF(①基本情報と建物情報の入力!H57&gt;=3, IF(A35=1, D35*(E35/①基本情報と建物情報の入力!H57/20), 0), "-"), "-")</f>
        <v>-</v>
      </c>
      <c r="HL35" s="23" t="str">
        <f>IF(A35&lt;=①基本情報と建物情報の入力!$G$20, IF(①基本情報と建物情報の入力!H57&gt;=1, 0, "-"), "-")</f>
        <v>-</v>
      </c>
      <c r="HM35" s="16" t="str">
        <f>IF(A35&lt;=①基本情報と建物情報の入力!$G$20, IF(①基本情報と建物情報の入力!H57&gt;=2, IF(①基本情報と建物情報の入力!H57=1, 0, G35/D35), "-"), "-")</f>
        <v>-</v>
      </c>
      <c r="HN35" s="24" t="str">
        <f>IF(A35&lt;=①基本情報と建物情報の入力!$G$20, IF(①基本情報と建物情報の入力!H57&gt;=3, IF(①基本情報と建物情報の入力!H57=1, 0, G35/D35), "-"), "-")</f>
        <v>-</v>
      </c>
      <c r="HO35" s="23" t="str">
        <f>IF(A35&lt;=①基本情報と建物情報の入力!$G$20, IF(①基本情報と建物情報の入力!H57&gt;=1, IF(①基本情報と建物情報の入力!H57=1, 0, G35/D35), "-"), "-")</f>
        <v>-</v>
      </c>
      <c r="HP35" s="16" t="str">
        <f>IF(A35&lt;=①基本情報と建物情報の入力!$G$20, IF(①基本情報と建物情報の入力!H57&gt;=2, 0, "-"), "-")</f>
        <v>-</v>
      </c>
      <c r="HQ35" s="24" t="str">
        <f>IF(A35&lt;=①基本情報と建物情報の入力!$G$20, IF(①基本情報と建物情報の入力!H57&gt;=3, IF(①基本情報と建物情報の入力!H57=1, 0, G35/D35), "-"), "-")</f>
        <v>-</v>
      </c>
      <c r="HR35" s="23" t="str">
        <f>IF(A35&lt;=①基本情報と建物情報の入力!$G$20, IF(①基本情報と建物情報の入力!H57&gt;=1, (G35/D35)*(D35/①基本情報と建物情報の入力!H57/20), "-"), "-")</f>
        <v>-</v>
      </c>
      <c r="HS35" s="16" t="str">
        <f>IF(A35&lt;=①基本情報と建物情報の入力!$G$20, IF(①基本情報と建物情報の入力!H57&gt;=2, (G35/D35)*(D35/①基本情報と建物情報の入力!H57/20), "-"), "-")</f>
        <v>-</v>
      </c>
      <c r="HT35" s="24" t="str">
        <f>IF(A35&lt;=①基本情報と建物情報の入力!$G$20, IF(①基本情報と建物情報の入力!H57&gt;=3, (G35/D35)*(D35/①基本情報と建物情報の入力!H57/20), "-"), "-")</f>
        <v>-</v>
      </c>
      <c r="HU35" s="23" t="str">
        <f>IF(A35&lt;=①基本情報と建物情報の入力!$G$20, IF(①基本情報と建物情報の入力!H57&gt;=1, (D35/①基本情報と建物情報の入力!H57)*(G35/D35/20), "-"), "-")</f>
        <v>-</v>
      </c>
      <c r="HV35" s="16" t="str">
        <f>IF(A35&lt;=①基本情報と建物情報の入力!$G$20, IF(①基本情報と建物情報の入力!H57&gt;=2, (D35/①基本情報と建物情報の入力!H57)*(G35/D35/20), "-"), "-")</f>
        <v>-</v>
      </c>
      <c r="HW35" s="24" t="str">
        <f>IF(A35&lt;=①基本情報と建物情報の入力!$G$20, IF(①基本情報と建物情報の入力!H57&gt;=3, (D35/①基本情報と建物情報の入力!H57)*(G35/D35/20), "-"), "-")</f>
        <v>-</v>
      </c>
      <c r="HX35" s="69"/>
      <c r="HY35" s="16" t="str">
        <f>IF($A35&lt;=①基本情報と建物情報の入力!$G$20, IF(①基本情報と建物情報の入力!$H57&gt;=1, SUM(W35,CF35,Z35,BZ35,CC35,AD35,AG35,AJ35,AM35,AP35,AS35,AV35,AY35,BB35,BE35,BH35,BK35,BN35,BQ35,BT35,BW35),"-"),"-")</f>
        <v>-</v>
      </c>
      <c r="HZ35" s="16" t="str">
        <f>IF($A35&lt;=①基本情報と建物情報の入力!$G$20, IF(①基本情報と建物情報の入力!$H57&gt;=2, SUM(X35,CG35,AA35,CA35,CD35,AE35,AH35,AK35,AN35,AQ35,AT35,AW35,AZ35,BC35,BF35,BI35,BL35,BO35,BR35,BU35,BX35),"-"),"-")</f>
        <v>-</v>
      </c>
      <c r="IA35" s="16" t="str">
        <f>IF($A35&lt;=①基本情報と建物情報の入力!$G$20, IF(①基本情報と建物情報の入力!$H57&gt;=3, SUM(Y35,CH35,AB35,CB35,CE35,AF35,AI35,AL35,AO35,AR35,AU35,AX35,BA35,BD35,BG35,BJ35,BM35,BP35,BS35,BV35,BY35),"-"),"-")</f>
        <v>-</v>
      </c>
      <c r="IB35" s="69"/>
      <c r="IC35" s="16" t="str">
        <f>IF($A35&lt;=①基本情報と建物情報の入力!$G$20, ①基本情報と建物情報の入力!H$62, "-")</f>
        <v>-</v>
      </c>
      <c r="ID35" s="16" t="str">
        <f>IF(A35&lt;=①基本情報と建物情報の入力!$G$20, ①基本情報と建物情報の入力!$H$66/(2*(0.09-0.15)*①基本情報と建物情報の入力!$H$66+1),"-")</f>
        <v>-</v>
      </c>
      <c r="IE35" s="16" t="str">
        <f>IF($A35&lt;=①基本情報と建物情報の入力!$G$20, ①基本情報と建物情報の入力!H$64, "-")</f>
        <v>-</v>
      </c>
      <c r="IF35" s="16" t="str">
        <f>IF($A35&lt;=①基本情報と建物情報の入力!$G$20, ①基本情報と建物情報の入力!H$63, "-")</f>
        <v>-</v>
      </c>
      <c r="IG35" s="16" t="str">
        <f>IF($A35&lt;=①基本情報と建物情報の入力!$G$20, ①基本情報と建物情報の入力!H$66, "-")</f>
        <v>-</v>
      </c>
      <c r="IH35" s="16" t="str">
        <f>IF($A35&lt;=①基本情報と建物情報の入力!$G$20, ①基本情報と建物情報の入力!H$61, "-")</f>
        <v>-</v>
      </c>
      <c r="II35" s="16" t="str">
        <f>IF($A35&lt;=①基本情報と建物情報の入力!$G$20, ①基本情報と建物情報の入力!H$65, "-")</f>
        <v>-</v>
      </c>
      <c r="IJ35" s="16" t="str">
        <f>IF($A35&lt;=①基本情報と建物情報の入力!$G$20, ①基本情報と建物情報の入力!H$67, "-")</f>
        <v>-</v>
      </c>
      <c r="IK35" s="24" t="str">
        <f>IF($A35&lt;=①基本情報と建物情報の入力!$G$20, 4.65, "-")</f>
        <v>-</v>
      </c>
      <c r="IL35" s="69"/>
      <c r="IM35" s="23" t="str">
        <f t="array" ref="IM35">IF($A35&lt;=①基本情報と建物情報の入力!$G$20,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5" s="16" t="str">
        <f t="array" ref="IN35">IF($A35&lt;=①基本情報と建物情報の入力!$G$20,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5" s="16" t="str">
        <f t="array" ref="IO35">IF($A35&lt;=①基本情報と建物情報の入力!$G$20,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5" s="16" t="str">
        <f>IF($A35&lt;=①基本情報と建物情報の入力!$G$20,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5" s="16" t="str">
        <f t="array" ref="IQ35">IF($A35&lt;=①基本情報と建物情報の入力!$G$20,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5" s="16" t="str">
        <f t="array" ref="IR35">IF($A35&lt;=①基本情報と建物情報の入力!$G$20,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5" s="16" t="str">
        <f t="array" ref="IS35">IF($A35&lt;=①基本情報と建物情報の入力!$G$20,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5" s="16" t="str">
        <f t="array" ref="IT35">IF($A35&lt;=①基本情報と建物情報の入力!$G$20,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5" s="16" t="str">
        <f t="array" ref="IU35">IF($A35&lt;=①基本情報と建物情報の入力!$G$20,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5" s="16" t="str">
        <f t="array" ref="IV35">IF($A35&lt;=①基本情報と建物情報の入力!$G$20,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5" s="24" t="str">
        <f t="array" ref="IW35">IF($A35&lt;=①基本情報と建物情報の入力!$G$20,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5" s="69"/>
      <c r="IY35" s="23" t="str">
        <f>IF($A35&lt;=①基本情報と建物情報の入力!$G$20, 温度差係数!$A$10, "-")</f>
        <v>-</v>
      </c>
      <c r="IZ35" s="16" t="str">
        <f>IF($A35&lt;=①基本情報と建物情報の入力!$G$20,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5" s="16" t="str">
        <f>IF($A35&lt;=①基本情報と建物情報の入力!$G$20, 温度差係数!$B$10, "-")</f>
        <v>-</v>
      </c>
      <c r="JB35" s="24" t="str">
        <f>IF($A35&lt;=①基本情報と建物情報の入力!$G$20, INDEX(温度差係数!$C$10:$J$10, 0, MATCH(①基本情報と建物情報の入力!$G$13, 温度差係数!$C$9:$J$9, 0)), "-")</f>
        <v>-</v>
      </c>
      <c r="JC35" s="69"/>
      <c r="JD35" s="23" t="str">
        <f>IF($A35&lt;=①基本情報と建物情報の入力!$G$20, IF(①基本情報と建物情報の入力!$H57&gt;=1, W35*$IY35*$IC35,"-"),"-")</f>
        <v>-</v>
      </c>
      <c r="JE35" s="16" t="str">
        <f>IF($A35&lt;=①基本情報と建物情報の入力!$G$20, IF(①基本情報と建物情報の入力!$H57&gt;=2, X35*$IY35*$IC35,"-"),"-")</f>
        <v>-</v>
      </c>
      <c r="JF35" s="24" t="str">
        <f>IF($A35&lt;=①基本情報と建物情報の入力!$G$20, IF(①基本情報と建物情報の入力!$H57&gt;=3, Y35*$IY35*$IC35,"-"),"-")</f>
        <v>-</v>
      </c>
      <c r="JG35" s="23" t="str">
        <f>IF($A35&lt;=①基本情報と建物情報の入力!$G$20, IF(①基本情報と建物情報の入力!$H57&gt;=1, CF35*$JB35*$ID35,"-"),"-")</f>
        <v>-</v>
      </c>
      <c r="JH35" s="16" t="str">
        <f>IF($A35&lt;=①基本情報と建物情報の入力!$G$20, IF(①基本情報と建物情報の入力!$H57&gt;=2, CG35*$JB35*$ID35,"-"),"-")</f>
        <v>-</v>
      </c>
      <c r="JI35" s="24" t="str">
        <f>IF($A35&lt;=①基本情報と建物情報の入力!$G$20, IF(①基本情報と建物情報の入力!$H57&gt;=3, CH35*$JB35*$ID35,"-"),"-")</f>
        <v>-</v>
      </c>
      <c r="JJ35" s="23" t="str">
        <f>IF($A35&lt;=①基本情報と建物情報の入力!$G$20, IF(①基本情報と建物情報の入力!$H57&gt;=1, ((BB35+BE35+BK35)*$IY35+BH35*$IZ35)*$IH35,"-"),"-")</f>
        <v>-</v>
      </c>
      <c r="JK35" s="16" t="str">
        <f>IF($A35&lt;=①基本情報と建物情報の入力!$G$20, IF(①基本情報と建物情報の入力!$H57&gt;=2, ((BC35+BF35+BL35)*$IY35+BI35*$IZ35)*$IH35,"-"),"-")</f>
        <v>-</v>
      </c>
      <c r="JL35" s="24" t="str">
        <f>IF($A35&lt;=①基本情報と建物情報の入力!$G$20, IF(①基本情報と建物情報の入力!$H57&gt;=3, ((BD35+BG35+BM35)*$IY35+BJ35*$IZ35)*$IH35,"-"),"-")</f>
        <v>-</v>
      </c>
      <c r="JM35" s="23" t="str">
        <f>IF($A35&lt;=①基本情報と建物情報の入力!$G$20, IF(①基本情報と建物情報の入力!$H57&gt;=1, (BN35+BQ35+BT35+BW35)*$JB35*$II35,"-"),"-")</f>
        <v>-</v>
      </c>
      <c r="JN35" s="16" t="str">
        <f>IF($A35&lt;=①基本情報と建物情報の入力!$G$20, IF(①基本情報と建物情報の入力!$H57&gt;=2, (BO35+BR35+BU35+BX35)*$JB35*$II35,"-"),"-")</f>
        <v>-</v>
      </c>
      <c r="JO35" s="24" t="str">
        <f>IF($A35&lt;=①基本情報と建物情報の入力!$G$20, IF(①基本情報と建物情報の入力!$H57&gt;=3, (BP35+BS35+BV35+BY35)*$JB35*$II35,"-"),"-")</f>
        <v>-</v>
      </c>
      <c r="JP35" s="23" t="str">
        <f>IF($A35&lt;=①基本情報と建物情報の入力!$G$20, IF(①基本情報と建物情報の入力!$H57&gt;=1, ((AD35+AG35+AM35)*$IY35+AJ35*$IZ35)*$IJ35,"-"),"-")</f>
        <v>-</v>
      </c>
      <c r="JQ35" s="16" t="str">
        <f>IF($A35&lt;=①基本情報と建物情報の入力!$G$20, IF(①基本情報と建物情報の入力!$H57&gt;=2, ((AE35+AH35+AN35)*$IY35+AK35*$IZ35)*$IJ35,"-"),"-")</f>
        <v>-</v>
      </c>
      <c r="JR35" s="24" t="str">
        <f>IF($A35&lt;=①基本情報と建物情報の入力!$G$20, IF(①基本情報と建物情報の入力!$H57&gt;=3, ((AF35+AI35+AO35)*$IY35+AL35*$IZ35)*$IJ35,"-"),"-")</f>
        <v>-</v>
      </c>
      <c r="JS35" s="23" t="str">
        <f>IF($A35&lt;=①基本情報と建物情報の入力!$G$20, IF(①基本情報と建物情報の入力!$H57&gt;=1, ((AP35+AS35+AY35)*IY35+AV35*$IZ35)*$IK35,"-"),"-")</f>
        <v>-</v>
      </c>
      <c r="JT35" s="16" t="str">
        <f>IF($A35&lt;=①基本情報と建物情報の入力!$G$20, IF(①基本情報と建物情報の入力!$H57&gt;=2, ((AQ35+AT35+AZ35)*IY35+AW35*$IZ35)*$IK35,"-"),"-")</f>
        <v>-</v>
      </c>
      <c r="JU35" s="24" t="str">
        <f>IF($A35&lt;=①基本情報と建物情報の入力!$G$20, IF(①基本情報と建物情報の入力!$H57&gt;=3, ((AR35+AU35+BA35)*IY35+AX35*$IZ35)*$IK35,"-"),"-")</f>
        <v>-</v>
      </c>
      <c r="JV35" s="23" t="str">
        <f>IF($A35&lt;=①基本情報と建物情報の入力!$G$20, IF(①基本情報と建物情報の入力!$H57&gt;=1, BZ35*$JB35*$IG35,"-"),"-")</f>
        <v>-</v>
      </c>
      <c r="JW35" s="16" t="str">
        <f>IF($A35&lt;=①基本情報と建物情報の入力!$G$20, IF(①基本情報と建物情報の入力!$H57&gt;=2, CA35*$JB35*$IG35,"-"),"-")</f>
        <v>-</v>
      </c>
      <c r="JX35" s="24" t="str">
        <f>IF($A35&lt;=①基本情報と建物情報の入力!$G$20, IF(①基本情報と建物情報の入力!$H57&gt;=3, CB35*$IG35*$JB35,"-"),"-")</f>
        <v>-</v>
      </c>
      <c r="JY35" s="23" t="str">
        <f>IF($A35&lt;=①基本情報と建物情報の入力!$G$20, IF(①基本情報と建物情報の入力!$H57&gt;=1, CC35*$JA35*$IF35,"-"),"-")</f>
        <v>-</v>
      </c>
      <c r="JZ35" s="16" t="str">
        <f>IF($A35&lt;=①基本情報と建物情報の入力!$G$20, IF(①基本情報と建物情報の入力!$H57&gt;=2, CD35*$JA35*$IF35,"-"),"-")</f>
        <v>-</v>
      </c>
      <c r="KA35" s="24" t="str">
        <f>IF($A35&lt;=①基本情報と建物情報の入力!$G$20, IF(①基本情報と建物情報の入力!$H57&gt;=3, CE35*$JA35*$IF35,"-"),"-")</f>
        <v>-</v>
      </c>
      <c r="KB35" s="23" t="str">
        <f>IF($A35&lt;=①基本情報と建物情報の入力!$G$20, IF(①基本情報と建物情報の入力!$H57&gt;=1, Z35*$IY35*$IE35,"-"),"-")</f>
        <v>-</v>
      </c>
      <c r="KC35" s="16" t="str">
        <f>IF($A35&lt;=①基本情報と建物情報の入力!$G$20, IF(①基本情報と建物情報の入力!$H57&gt;=2, AA35*$IY35*$IE35,"-"),"-")</f>
        <v>-</v>
      </c>
      <c r="KD35" s="24" t="str">
        <f>IF($A35&lt;=①基本情報と建物情報の入力!$G$20, IF(①基本情報と建物情報の入力!$H57&gt;=3, AB35*$IY35*$IE35,"-"),"-")</f>
        <v>-</v>
      </c>
      <c r="KE35" s="69"/>
      <c r="KF35" s="23" t="str">
        <f>IF($A35&lt;=①基本情報と建物情報の入力!$G$20, IF(①基本情報と建物情報の入力!$H57&gt;=1, (CJ35+CM35+CP35+CS35)*$IY35*$IM35,"-"),"-")</f>
        <v>-</v>
      </c>
      <c r="KG35" s="16" t="str">
        <f>IF($A35&lt;=①基本情報と建物情報の入力!$G$20, IF(①基本情報と建物情報の入力!$H57&gt;=2, (CK35+CN35+CQ35+CT35)*$IY35*$IM35,"-"),"-")</f>
        <v>-</v>
      </c>
      <c r="KH35" s="24" t="str">
        <f>IF($A35&lt;=①基本情報と建物情報の入力!$G$20, IF(①基本情報と建物情報の入力!$H57&gt;=3, (CL35+CO35+CR35+CU35)*$IY35*$IM35,"-"),"-")</f>
        <v>-</v>
      </c>
      <c r="KI35" s="23" t="str">
        <f>IF($A35&lt;=①基本情報と建物情報の入力!$G$20, IF(①基本情報と建物情報の入力!$H57&gt;=1, (CV35+CY35)*$IY35*$IN35/2,"-"),"-")</f>
        <v>-</v>
      </c>
      <c r="KJ35" s="16" t="str">
        <f>IF($A35&lt;=①基本情報と建物情報の入力!$G$20, IF(①基本情報と建物情報の入力!$H57&gt;=2, (CW35+CZ35)*$IY35*$IN35/2,"-"),"-")</f>
        <v>-</v>
      </c>
      <c r="KK35" s="24" t="str">
        <f>IF($A35&lt;=①基本情報と建物情報の入力!$G$20, IF(①基本情報と建物情報の入力!$H57&gt;=3, (CX35+DA35)*$IY35*$IN35/2,"-"),"-")</f>
        <v>-</v>
      </c>
      <c r="KL35" s="23" t="str">
        <f>IF($A35&lt;=①基本情報と建物情報の入力!$G$20, IF(①基本情報と建物情報の入力!$H57&gt;=1, (DB35+DE35)*$IY35*$IO35/2 + (DH35+DK35)*$IY35*$IO35,"-"),"-")</f>
        <v>-</v>
      </c>
      <c r="KM35" s="16" t="str">
        <f>IF($A35&lt;=①基本情報と建物情報の入力!$G$20, IF(①基本情報と建物情報の入力!$H57&gt;=2, (DC35+DF35)*$IY35*$IO35/2 + (DI35+DL35)*$IY35*$IO35,"-"),"-")</f>
        <v>-</v>
      </c>
      <c r="KN35" s="24" t="str">
        <f>IF($A35&lt;=①基本情報と建物情報の入力!$G$20, IF(①基本情報と建物情報の入力!$H57&gt;=3, (DD35+DG35)*$IY35*$IO35/2 + (DJ35+DM35)*$IY35*$IO35,"-"),"-")</f>
        <v>-</v>
      </c>
      <c r="KO35" s="23" t="str">
        <f>IF($A35&lt;=①基本情報と建物情報の入力!$G$20, IF(①基本情報と建物情報の入力!$H57&gt;=1, ((DN35+DW35)*$IY35 + DQ35*($IY35/2+$IZ35/2) + DT35*($IZ35/2+$IY35/2))*$IP35,"-"),"-")</f>
        <v>-</v>
      </c>
      <c r="KP35" s="16" t="str">
        <f>IF($A35&lt;=①基本情報と建物情報の入力!$G$20, IF(①基本情報と建物情報の入力!$H57&gt;=2, ((DO35+DX35)*$IY35 + DR35*($IY35/2+$IZ35/2) + DU35*($IZ35/2+$IY35/2))*$IP35,"-"),"-")</f>
        <v>-</v>
      </c>
      <c r="KQ35" s="24" t="str">
        <f>IF($A35&lt;=①基本情報と建物情報の入力!$G$20, IF(①基本情報と建物情報の入力!$H57&gt;=3, ((DP35+DY35)*$IY35 + DS35*($IY35/2+$IZ35/2) + DV35*($IZ35/2+$IY35/2))*$IP35,"-"),"-")</f>
        <v>-</v>
      </c>
      <c r="KR35" s="23" t="str">
        <f>IF($A35&lt;=①基本情報と建物情報の入力!$G$20, IF(①基本情報と建物情報の入力!$H57&gt;=1, ((DZ35+EC35)*$IY35+(EF35+EI35)*$IZ35)*$IQ35/2 + ((EL35+EO35+EU35)*$IY35+ER35*$IZ35)*$IQ35,"-"),"-")</f>
        <v>-</v>
      </c>
      <c r="KS35" s="16" t="str">
        <f>IF($A35&lt;=①基本情報と建物情報の入力!$G$20, IF(①基本情報と建物情報の入力!$H57&gt;=2, ((EA35+ED35)*$IY35+(EG35+EJ35)*$IZ35)*$IQ35/2 + ((EM35+EP35+EV35)*$IY35+ES35*$IZ35)*$IQ35,"-"),"-")</f>
        <v>-</v>
      </c>
      <c r="KT35" s="24" t="str">
        <f>IF($A35&lt;=①基本情報と建物情報の入力!$G$20, IF(①基本情報と建物情報の入力!$H57&gt;=3, ((EB35+EE35)*$IY35+(EH35+EK35)*$IZ35)*$IQ35/2 + ((EN35+EQ35+EW35)*$IY35+ET35*$IZ35)*$IQ35,"-"),"-")</f>
        <v>-</v>
      </c>
      <c r="KU35" s="23" t="str">
        <f>IF($A35&lt;=①基本情報と建物情報の入力!$G$20, IF(①基本情報と建物情報の入力!$H57&gt;=1, ((EX35+FA35+FD35+FG35+FP35+FS35)*$IY35 + (FJ35+FM35)*$IZ35)*$IR35/2,"-"),"-")</f>
        <v>-</v>
      </c>
      <c r="KV35" s="16" t="str">
        <f>IF($A35&lt;=①基本情報と建物情報の入力!$G$20, IF(①基本情報と建物情報の入力!$H57&gt;=2, ((EY35+FB35+FE35+FH35+FQ35+FT35)*$IY35 + (FK35+FN35)*$IZ35)*$IR35/2,"-"),"-")</f>
        <v>-</v>
      </c>
      <c r="KW35" s="24" t="str">
        <f>IF($A35&lt;=①基本情報と建物情報の入力!$G$20, IF(①基本情報と建物情報の入力!$H57&gt;=3, ((EZ35+FC35+FF35+FI35+FR35+FU35)*$IY35 + (FL35+FO35)*$IZ35)*$IR35/2,"-"),"-")</f>
        <v>-</v>
      </c>
      <c r="KX35" s="23" t="str">
        <f>IF($A35&lt;=①基本情報と建物情報の入力!$G$20, IF(①基本情報と建物情報の入力!$H57&gt;=1, ((FV35+FY35+GE35)*$IY35 + GB35*$IZ35)*$IS35,"-"),"-")</f>
        <v>-</v>
      </c>
      <c r="KY35" s="16" t="str">
        <f>IF($A35&lt;=①基本情報と建物情報の入力!$G$20, IF(①基本情報と建物情報の入力!$H57&gt;=2, ((FW35+FZ35+GF35)*$IY35 + GC35*$IZ35)*$IS35,"-"),"-")</f>
        <v>-</v>
      </c>
      <c r="KZ35" s="24" t="str">
        <f>IF($A35&lt;=①基本情報と建物情報の入力!$G$20, IF(①基本情報と建物情報の入力!$H57&gt;=3, ((FX35+GA35+GG35)*$IY35 + GD35*$IZ35)*$IS35,"-"),"-")</f>
        <v>-</v>
      </c>
      <c r="LA35" s="23" t="str">
        <f>IF($A35&lt;=①基本情報と建物情報の入力!$G$20, IF(①基本情報と建物情報の入力!$H57&gt;=1, (GH35+GK35+GN35+GQ35)*$IY35*$IT35,"-"),"-")</f>
        <v>-</v>
      </c>
      <c r="LB35" s="16" t="str">
        <f>IF($A35&lt;=①基本情報と建物情報の入力!$G$20, IF(①基本情報と建物情報の入力!$H57&gt;=2, (GI35+GL35+GO35+GR35)*$IY35*$IT35,"-"),"-")</f>
        <v>-</v>
      </c>
      <c r="LC35" s="24" t="str">
        <f>IF($A35&lt;=①基本情報と建物情報の入力!$G$20, IF(①基本情報と建物情報の入力!$H57&gt;=3, (GJ35+GM35+GP35+GS35)*$IY35*$IT35,"-"),"-")</f>
        <v>-</v>
      </c>
      <c r="LD35" s="23" t="str">
        <f>IF($A35&lt;=①基本情報と建物情報の入力!$G$20, IF(①基本情報と建物情報の入力!$H57&gt;=1, (GT35+GW35)*$IY35*$IU35/2,"-"),"-")</f>
        <v>-</v>
      </c>
      <c r="LE35" s="16" t="str">
        <f>IF($A35&lt;=①基本情報と建物情報の入力!$G$20, IF(①基本情報と建物情報の入力!$H57&gt;=2, (GU35+GX35)*$IY35*$IU35/2,"-"),"-")</f>
        <v>-</v>
      </c>
      <c r="LF35" s="24" t="str">
        <f>IF($A35&lt;=①基本情報と建物情報の入力!$G$20, IF(①基本情報と建物情報の入力!$H57&gt;=3, (GV35+GY35)*$IY35*$IU35/2,"-"),"-")</f>
        <v>-</v>
      </c>
      <c r="LG35" s="23" t="str">
        <f>IF($A35&lt;=①基本情報と建物情報の入力!$G$20, IF(①基本情報と建物情報の入力!$H57&gt;=1, (GZ35+HC35)*$JA35*$IV35/2 + (HF35+HI35)*$JA35*$IV35,"-"),"-")</f>
        <v>-</v>
      </c>
      <c r="LH35" s="16" t="str">
        <f>IF($A35&lt;=①基本情報と建物情報の入力!$G$20, IF(①基本情報と建物情報の入力!$H57&gt;=2, (HA35+HD35)*$JA35*$IV35/2 + (HG35+HJ35)*$JA35*$IV35,"-"),"-")</f>
        <v>-</v>
      </c>
      <c r="LI35" s="24" t="str">
        <f>IF($A35&lt;=①基本情報と建物情報の入力!$G$20, IF(①基本情報と建物情報の入力!$H57&gt;=3, (HB35+HE35)*$JA35*$IV35/2 + (HH35+HK35)*$JA35*$IV35,"-"),"-")</f>
        <v>-</v>
      </c>
      <c r="LJ35" s="23" t="str">
        <f>IF($A35&lt;=①基本情報と建物情報の入力!$G$20, IF(①基本情報と建物情報の入力!$H57&gt;=1, (HL35+HO35)*$IY35*$IW35/2 + (HR35+HU35)*$IY35*$IW35,"-"),"-")</f>
        <v>-</v>
      </c>
      <c r="LK35" s="16" t="str">
        <f>IF($A35&lt;=①基本情報と建物情報の入力!$G$20, IF(①基本情報と建物情報の入力!$H57&gt;=2, (HM35+HP35)*$IY35*$IW35/2 + (HS35+HV35)*$IY35*$IW35,"-"),"-")</f>
        <v>-</v>
      </c>
      <c r="LL35" s="24" t="str">
        <f>IF($A35&lt;=①基本情報と建物情報の入力!$G$20, IF(①基本情報と建物情報の入力!$H57&gt;=3, (HN35+HQ35)*$IY35*$IW35/2 + (HT35+HW35)*$IY35*$IW35,"-"),"-")</f>
        <v>-</v>
      </c>
      <c r="LM35" s="69"/>
      <c r="LN35" s="23" t="str">
        <f>IF($A35&lt;=①基本情報と建物情報の入力!$G$20, IF(①基本情報と建物情報の入力!$H57&gt;=1, SUM(JJ35,JD35,JY35,KB35,JM35,JV35,JG35,JP35,JS35)+SUM(KO35,KF35,LA35,KR35,KL35,KU35,LJ35,KI35,LD35,KX35,LG35),"-"),"-")</f>
        <v>-</v>
      </c>
      <c r="LO35" s="16" t="str">
        <f>IF($A35&lt;=①基本情報と建物情報の入力!$G$20, IF(①基本情報と建物情報の入力!$H57&gt;=2, SUM(JK35,JE35,JZ35,KC35,JN35,JW35,JH35,JQ35,JT35)+SUM(KP35,KG35,LB35,KS35,KM35,KV35,LK35,KJ35,LE35,KY35,LH35),"-"),"-")</f>
        <v>-</v>
      </c>
      <c r="LP35" s="24" t="str">
        <f>IF($A35&lt;=①基本情報と建物情報の入力!$G$20, IF(①基本情報と建物情報の入力!$H57&gt;=3, SUM(JL35,JF35,KA35,KD35,JO35,JX35,JI35,JR35,JU35)+SUM(KQ35,KH35,LC35,KT35,KN35,KW35,LL35,KK35,LF35,KZ35,LI35),"-"),"-")</f>
        <v>-</v>
      </c>
      <c r="LQ35" s="16" t="str">
        <f>IF($A35&lt;=①基本情報と建物情報の入力!$G$20, IF(①基本情報と建物情報の入力!$H57&gt;=1, ROUNDUP(LN35/HY35, 2),"-"),"-")</f>
        <v>-</v>
      </c>
      <c r="LR35" s="16" t="str">
        <f>IF($A35&lt;=①基本情報と建物情報の入力!$G$20, IF(①基本情報と建物情報の入力!$H57&gt;=2, ROUNDUP(LO35/HZ35, 2),"-"),"-")</f>
        <v>-</v>
      </c>
      <c r="LS35" s="16" t="str">
        <f>IF($A35&lt;=①基本情報と建物情報の入力!$G$20, IF(①基本情報と建物情報の入力!$H57&gt;=3, ROUNDUP(LP35/IA35, 2),"-"),"-")</f>
        <v>-</v>
      </c>
      <c r="LT35" s="69"/>
      <c r="LU35" s="16" t="str">
        <f>IF($A35&lt;=①基本情報と建物情報の入力!$G$20, 0.51,"-")</f>
        <v>-</v>
      </c>
      <c r="LV35" s="16" t="str">
        <f>IF($A35&lt;=①基本情報と建物情報の入力!$G$20, IF(①基本情報と建物情報の入力!$H57&gt;=1, ①基本情報と建物情報の入力!$H$68,"-"),"-")</f>
        <v>-</v>
      </c>
      <c r="LW35" s="69"/>
      <c r="LX35" s="223" t="str">
        <f>IF($A35&lt;=①基本情報と建物情報の入力!$G$20, 0.034*1*IC35, "-")</f>
        <v>-</v>
      </c>
      <c r="LY35" s="219" t="str">
        <f>IF($A35&lt;=①基本情報と建物情報の入力!$G$20, 0.034*1*IH35, "-")</f>
        <v>-</v>
      </c>
      <c r="LZ35" s="219" t="str">
        <f>IF($A35&lt;=①基本情報と建物情報の入力!$G$20, IF(①基本情報と建物情報の入力!$H57&gt;=1, $LU35*$LV35,"-"),"-")</f>
        <v>-</v>
      </c>
      <c r="MA35" s="219" t="str">
        <f>IF($A35&lt;=①基本情報と建物情報の入力!$G$20, IF(①基本情報と建物情報の入力!$H57&gt;=1, $LU35*$LV35,"-"),"-")</f>
        <v>-</v>
      </c>
      <c r="MB35" s="219" t="str">
        <f>IF($A35&lt;=①基本情報と建物情報の入力!$G$20, IF(①基本情報と建物情報の入力!$H57&gt;=1, $LU35*$LV35,"-"),"-")</f>
        <v>-</v>
      </c>
      <c r="MC35" s="219" t="str">
        <f>IF($A35&lt;=①基本情報と建物情報の入力!$G$20, IF(①基本情報と建物情報の入力!$H57&gt;=1, $LU35*$LV35,"-"),"-")</f>
        <v>-</v>
      </c>
      <c r="MD35" s="219" t="str">
        <f>IF($A35&lt;=①基本情報と建物情報の入力!$G$20, 0.034*1*IK35, "-")</f>
        <v>-</v>
      </c>
      <c r="ME35" s="219" t="str">
        <f>IF($A35&lt;=①基本情報と建物情報の入力!$G$20, 0.034*1*IE35, "-")</f>
        <v>-</v>
      </c>
      <c r="MF35" s="69"/>
      <c r="MG35" s="219" t="str">
        <f>IF($A35&lt;=①基本情報と建物情報の入力!$G$20, 0.034*1*IM35, "-")</f>
        <v>-</v>
      </c>
      <c r="MH35" s="219" t="str">
        <f>IF($A35&lt;=①基本情報と建物情報の入力!$G$20, 0.034*1*IN35, "-")</f>
        <v>-</v>
      </c>
      <c r="MI35" s="219" t="str">
        <f>IF($A35&lt;=①基本情報と建物情報の入力!$G$20, 0.034*1*IO35, "-")</f>
        <v>-</v>
      </c>
      <c r="MJ35" s="219" t="str">
        <f>IF($A35&lt;=①基本情報と建物情報の入力!$G$20, 0.034*1*IP35, "-")</f>
        <v>-</v>
      </c>
      <c r="MK35" s="219" t="str">
        <f>IF($A35&lt;=①基本情報と建物情報の入力!$G$20, 0.034*1*IQ35, "-")</f>
        <v>-</v>
      </c>
      <c r="ML35" s="219" t="str">
        <f>IF($A35&lt;=①基本情報と建物情報の入力!$G$20, 0.034*1*IR35, "-")</f>
        <v>-</v>
      </c>
      <c r="MM35" s="219" t="str">
        <f>IF($A35&lt;=①基本情報と建物情報の入力!$G$20, 0.034*1*IS35, "-")</f>
        <v>-</v>
      </c>
      <c r="MN35" s="219" t="str">
        <f>IF($A35&lt;=①基本情報と建物情報の入力!$G$20, 0.034*1*IT35, "-")</f>
        <v>-</v>
      </c>
      <c r="MO35" s="219" t="str">
        <f>IF($A35&lt;=①基本情報と建物情報の入力!$G$20, 0.034*1*IU35, "-")</f>
        <v>-</v>
      </c>
      <c r="MP35" s="219" t="str">
        <f>IF($A35&lt;=①基本情報と建物情報の入力!$G$20, 0.034*1*IV35, "-")</f>
        <v>-</v>
      </c>
      <c r="MQ35" s="224" t="str">
        <f>IF($A35&lt;=①基本情報と建物情報の入力!$G$20, 0.034*1*IW35, "-")</f>
        <v>-</v>
      </c>
      <c r="MR35" s="69"/>
      <c r="MS35" s="71" t="str">
        <f>IF($A35&lt;=①基本情報と建物情報の入力!$G$20, INDEX(方位係数!$B$7:$H$16, MATCH(MS$4, 方位係数!$A$7:$A$16,0), MATCH(①基本情報と建物情報の入力!$G$13, 方位係数!$B$6:$I$6,0)),"-")</f>
        <v>-</v>
      </c>
      <c r="MT35" s="71" t="str">
        <f>IF($A35&lt;=①基本情報と建物情報の入力!$G$20, INDEX(方位係数!$B$7:$H$16, MATCH(MT$4, 方位係数!$A$7:$A$16,0), MATCH(①基本情報と建物情報の入力!$G$13, 方位係数!$B$6:$I$6,0)),"-")</f>
        <v>-</v>
      </c>
      <c r="MU35" s="71" t="str">
        <f>IF($A35&lt;=①基本情報と建物情報の入力!$G$20, INDEX(方位係数!$B$7:$H$16, MATCH(MU$4, 方位係数!$A$7:$A$16,0), MATCH(①基本情報と建物情報の入力!$G$13, 方位係数!$B$6:$I$6,0)),"-")</f>
        <v>-</v>
      </c>
      <c r="MV35" s="71" t="str">
        <f>IF($A35&lt;=①基本情報と建物情報の入力!$G$20, INDEX(方位係数!$B$7:$H$16, MATCH(MV$4, 方位係数!$A$7:$A$16,0), MATCH(①基本情報と建物情報の入力!$G$13, 方位係数!$B$6:$I$6,0)),"-")</f>
        <v>-</v>
      </c>
      <c r="MW35" s="71" t="str">
        <f>IF($A35&lt;=①基本情報と建物情報の入力!$G$20, INDEX(方位係数!$B$7:$H$16, MATCH(MW$4, 方位係数!$A$7:$A$16,0), MATCH(①基本情報と建物情報の入力!$G$13, 方位係数!$B$6:$I$6,0)),"-")</f>
        <v>-</v>
      </c>
      <c r="MX35" s="71" t="str">
        <f>IF($A35&lt;=①基本情報と建物情報の入力!$G$20, INDEX(方位係数!$B$7:$H$16, MATCH(MX$4, 方位係数!$A$7:$A$16,0), MATCH(①基本情報と建物情報の入力!$G$13, 方位係数!$B$6:$I$6,0)),"-")</f>
        <v>-</v>
      </c>
      <c r="MY35" s="69"/>
      <c r="MZ35" s="23" t="str">
        <f>IF($A35&lt;=①基本情報と建物情報の入力!$G$20, IF(①基本情報と建物情報の入力!$H57&gt;=1, W35*$MW35*$LX35,"-"),"-")</f>
        <v>-</v>
      </c>
      <c r="NA35" s="16" t="str">
        <f>IF($A35&lt;=①基本情報と建物情報の入力!$G$20, IF(①基本情報と建物情報の入力!$H57&gt;=2, X35*$MW35*$LX35,"-"),"-")</f>
        <v>-</v>
      </c>
      <c r="NB35" s="24" t="str">
        <f>IF($A35&lt;=①基本情報と建物情報の入力!$G$20, IF(①基本情報と建物情報の入力!$H57&gt;=3, Y35*$MW35*$LX35,"-"),"-")</f>
        <v>-</v>
      </c>
      <c r="NC35" s="23" t="str">
        <f>IF($A35&lt;=①基本情報と建物情報の入力!$G$20, IF(①基本情報と建物情報の入力!$H57&gt;=1, (BB35*$MS35+BE35*$MT35+BH35*$MU35+BK35*$MV35)*$LY35,"-"),"-")</f>
        <v>-</v>
      </c>
      <c r="ND35" s="16" t="str">
        <f>IF($A35&lt;=①基本情報と建物情報の入力!$G$20, IF(①基本情報と建物情報の入力!$H57&gt;=2, (BC35*$MS35+BF35*$MT35+BI35*$MU35+BL35*$MV35)*$LY35,"-"),"-")</f>
        <v>-</v>
      </c>
      <c r="NE35" s="24" t="str">
        <f>IF($A35&lt;=①基本情報と建物情報の入力!$G$20, IF(①基本情報と建物情報の入力!$H57&gt;=3, (BD35*$MS35+BG35*$MT35+BJ35*$MU35+BM35*$MV35)*$LY35,"-"),"-")</f>
        <v>-</v>
      </c>
      <c r="NF35" s="23" t="str">
        <f>IF($A35&lt;=①基本情報と建物情報の入力!$G$20, IF(①基本情報と建物情報の入力!$H57&gt;=1, AD35*$MS35*$LZ35+AG35*$MT35*$MA35+AJ35*$MU35*$MB35+AM35*$MV35*$MC35,"-"),"-")</f>
        <v>-</v>
      </c>
      <c r="NG35" s="16" t="str">
        <f>IF($A35&lt;=①基本情報と建物情報の入力!$G$20, IF(①基本情報と建物情報の入力!$H57&gt;=2, AE35*$MS35*$LZ35+AH35*$MT35*$MA35+AK35*$MU35*$MB35+AN35*$MV35*$MC35,"-"),"-")</f>
        <v>-</v>
      </c>
      <c r="NH35" s="24" t="str">
        <f>IF($A35&lt;=①基本情報と建物情報の入力!$G$20, IF(①基本情報と建物情報の入力!$H57&gt;=3, AF35*$MS35*$LZ35+AI35*$MT35*$MA35+AL35*$MU35*$MB35+AO35*$MV35*$MC35,"-"),"-")</f>
        <v>-</v>
      </c>
      <c r="NI35" s="23" t="str">
        <f>IF($A35&lt;=①基本情報と建物情報の入力!$G$20, IF(①基本情報と建物情報の入力!$H57&gt;=1, (AP35*MS35+AS35*MT35+AV35*MU35+AY35*$MV35)*$MD35,"-"),"-")</f>
        <v>-</v>
      </c>
      <c r="NJ35" s="16" t="str">
        <f>IF($A35&lt;=①基本情報と建物情報の入力!$G$20, IF(①基本情報と建物情報の入力!$H57&gt;=2, (AQ35*MS35+AT35*MT35+AW35*MU35+AZ35*$MV35)*$MD35,"-"),"-")</f>
        <v>-</v>
      </c>
      <c r="NK35" s="24" t="str">
        <f>IF($A35&lt;=①基本情報と建物情報の入力!$G$20, IF(①基本情報と建物情報の入力!$H57&gt;=3, (AR35*MS35+AU35*MT35+AX35*MU35+BA35*$MV35)*$MD35,"-"),"-")</f>
        <v>-</v>
      </c>
      <c r="NL35" s="23" t="str">
        <f>IF($A35&lt;=①基本情報と建物情報の入力!$G$20, IF(①基本情報と建物情報の入力!$H57&gt;=1, Z35*$MX35*$ME35,"-"),"-")</f>
        <v>-</v>
      </c>
      <c r="NM35" s="16" t="str">
        <f>IF($A35&lt;=①基本情報と建物情報の入力!$G$20, IF(①基本情報と建物情報の入力!$H57&gt;=2, AA35*$MX35*$ME35,"-"),"-")</f>
        <v>-</v>
      </c>
      <c r="NN35" s="24" t="str">
        <f>IF($A35&lt;=①基本情報と建物情報の入力!$G$20, IF(①基本情報と建物情報の入力!$H57&gt;=3, AB35*$MX35*$ME35,"-"),"-")</f>
        <v>-</v>
      </c>
      <c r="NO35" s="69"/>
      <c r="NP35" s="23" t="str">
        <f>IF($A35&lt;=①基本情報と建物情報の入力!$G$20, IF(①基本情報と建物情報の入力!$H57&gt;=1, (CJ35*($MW35+$MS35)/2+CM35*($MW35+$MT35)/2+CP35*($MW35+$MU35)/2+CS35*($MW35+$MV35)/2)*$MG35,"-"),"-")</f>
        <v>-</v>
      </c>
      <c r="NQ35" s="16" t="str">
        <f>IF($A35&lt;=①基本情報と建物情報の入力!$G$20, IF(①基本情報と建物情報の入力!$H57&gt;=2, (CK35*($MW35+$MS35)/2+CN35*($MW35+$MT35)/2+CQ35*($MW35+$MU35)/2+CT35*($MW35+$MV35)/2)*$MG35,"-"),"-")</f>
        <v>-</v>
      </c>
      <c r="NR35" s="24" t="str">
        <f>IF($A35&lt;=①基本情報と建物情報の入力!$G$20, IF(①基本情報と建物情報の入力!$H57&gt;=3, (CL35*($MW35+$MS35)/2+CO35*($MW35+$MT35)/2+CR35*($MW35+$MU35)/2+CU35*($MW35+$MV35)/2)*$MG35,"-"),"-")</f>
        <v>-</v>
      </c>
      <c r="NS35" s="23" t="str">
        <f>IF($A35&lt;=①基本情報と建物情報の入力!$G$20, IF(①基本情報と建物情報の入力!$H57&gt;=1, (CV35*($MW35+$MS35)/2+CY35*($MW35+$MS35)/2)*$MH35/2,"-"),"-")</f>
        <v>-</v>
      </c>
      <c r="NT35" s="16" t="str">
        <f>IF($A35&lt;=①基本情報と建物情報の入力!$G$20, IF(①基本情報と建物情報の入力!$H57&gt;=2, (CW35*($MW35+$MS35)/2+CZ35*($MW35+$MS35)/2)*$MH35/2,"-"),"-")</f>
        <v>-</v>
      </c>
      <c r="NU35" s="24" t="str">
        <f>IF($A35&lt;=①基本情報と建物情報の入力!$G$20, IF(①基本情報と建物情報の入力!$H57&gt;=3, (CX35*($MW35+$MS35)/2+DA35*($MW35+$MS35)/2)*$MH35/2,"-"),"-")</f>
        <v>-</v>
      </c>
      <c r="NV35" s="23" t="str">
        <f>IF($A35&lt;=①基本情報と建物情報の入力!$G$20, IF(①基本情報と建物情報の入力!$H57&gt;=1, (DB35+DE35)*$MW35*$MI35/2 + (DH35+DK35)*$MW35*$MI35,"-"),"-")</f>
        <v>-</v>
      </c>
      <c r="NW35" s="16" t="str">
        <f>IF($A35&lt;=①基本情報と建物情報の入力!$G$20, IF(①基本情報と建物情報の入力!$H57&gt;=2, (DC35+DF35)*$MW35*$MI35/2 + (DI35+DL35)*$MW35*$MI35,"-"),"-")</f>
        <v>-</v>
      </c>
      <c r="NX35" s="24" t="str">
        <f>IF($A35&lt;=①基本情報と建物情報の入力!$G$20, IF(①基本情報と建物情報の入力!$H57&gt;=3, (DD35+DG35)*$MW35*$MI35/2 + (DJ35+DM35)*$MW35*$MI35,"-"),"-")</f>
        <v>-</v>
      </c>
      <c r="NY35" s="23" t="str">
        <f>IF($A35&lt;=①基本情報と建物情報の入力!$G$20, IF(①基本情報と建物情報の入力!$H57&gt;=1, (DN35*($MS35+$MT35)/2 +DW35*($MV35+$MS35)/2 + DQ35*($MT35+$MU35)/2 + DT35*($MU35+$MV35)/2)*$MJ35,"-"),"-")</f>
        <v>-</v>
      </c>
      <c r="NZ35" s="16" t="str">
        <f>IF($A35&lt;=①基本情報と建物情報の入力!$G$20, IF(①基本情報と建物情報の入力!$H57&gt;=2, (DO35*($MS35+$MT35)/2 +DX35*($MV35+$MS35)/2 + DR35*($MT35+$MU35)/2 + DU35*($MU35+$MV35)/2)*$MJ35,"-"),"-")</f>
        <v>-</v>
      </c>
      <c r="OA35" s="24" t="str">
        <f>IF($A35&lt;=①基本情報と建物情報の入力!$G$20, IF(①基本情報と建物情報の入力!$H57&gt;=3, (DP35*($MS35+$MT35)/2 +DY35*($MV35+$MS35)/2 + DS35*($MT35+$MU35)/2 + DV35*($MU35+$MV35)/2)*$MJ35,"-"),"-")</f>
        <v>-</v>
      </c>
      <c r="OB35" s="23" t="str">
        <f>IF($A35&lt;=①基本情報と建物情報の入力!$G$20, IF(①基本情報と建物情報の入力!$H57&gt;=1, ((DZ35+EC35)*$MS35+(EF35+EI35)*$MU35)*$MK35/2 + (EL35*$MS35+EO35*$MT35+ER35*$MU35+EU35*$MV35)*$MK35,"-"),"-")</f>
        <v>-</v>
      </c>
      <c r="OC35" s="16" t="str">
        <f>IF($A35&lt;=①基本情報と建物情報の入力!$G$20, IF(①基本情報と建物情報の入力!$H57&gt;=2, ((EA35+ED35)*$MS35+(EG35+EJ35)*$MU35)*$MK35/2 + (EM35*$MS35+EP35*$MT35+ES35*$MU35+EV35*$MV35)*$MK35,"-"),"-")</f>
        <v>-</v>
      </c>
      <c r="OD35" s="24" t="str">
        <f>IF($A35&lt;=①基本情報と建物情報の入力!$G$20, IF(①基本情報と建物情報の入力!$H57&gt;=3, ((EB35+EE35)*$MS35+(EH35+EK35)*$MU35)*$MK35/2 + (EN35*$MS35+EQ35*$MT35+ET35*$MU35+EW35*$MV35)*$MK35,"-"),"-")</f>
        <v>-</v>
      </c>
      <c r="OE35" s="23" t="str">
        <f>IF($A35&lt;=①基本情報と建物情報の入力!$G$20, IF(①基本情報と建物情報の入力!$H57&gt;=1, ((EX35+FA35)*$MS35+(FD35+FG35)*$MT35+ (FJ35+FM35)*$MU35 +(FP35+FS35)*$MV35)*$ML35/2,"-"),"-")</f>
        <v>-</v>
      </c>
      <c r="OF35" s="16" t="str">
        <f>IF($A35&lt;=①基本情報と建物情報の入力!$G$20, IF(①基本情報と建物情報の入力!$H57&gt;=2, ((EY35+FB35)*$MS35+(FE35+FH35)*$MT35+ (FK35+FN35)*$MU35 +(FQ35+FT35)*$MV35)*$ML35/2,"-"),"-")</f>
        <v>-</v>
      </c>
      <c r="OG35" s="24" t="str">
        <f>IF($A35&lt;=①基本情報と建物情報の入力!$G$20, IF(①基本情報と建物情報の入力!$H57&gt;=3, ((EZ35+FC35)*$MS35+(FF35+FI35)*$MT35+ (FL35+FO35)*$MU35 +(FR35+FU35)*$MV35)*$ML35/2,"-"),"-")</f>
        <v>-</v>
      </c>
      <c r="OH35" s="16" t="str">
        <f>IF($A35&lt;=①基本情報と建物情報の入力!$G$20, IF(①基本情報と建物情報の入力!$H57&gt;=1, (FV35*$MS35/2+FY35*$MT35/2+GB35*$MU35/2+GE35*$MV35/2)*$MM35,"-"),"-")</f>
        <v>-</v>
      </c>
      <c r="OI35" s="16" t="str">
        <f>IF($A35&lt;=①基本情報と建物情報の入力!$G$20, IF(①基本情報と建物情報の入力!$H57&gt;=2, (FW35*$MS35/2+FZ35*$MT35/2+GC35*$MU35/2+GF35*$MV35/2)*$MM35,"-"),"-")</f>
        <v>-</v>
      </c>
      <c r="OJ35" s="16" t="str">
        <f>IF($A35&lt;=①基本情報と建物情報の入力!$G$20, IF(①基本情報と建物情報の入力!$H57&gt;=3, (FX35*$MS35/2+GA35*$MT35/2+GD35*$MU35/2+GG35*$MV35/2)*$MM35,"-"),"-")</f>
        <v>-</v>
      </c>
      <c r="OK35" s="23" t="str">
        <f>IF($A35&lt;=①基本情報と建物情報の入力!$G$20, IF(①基本情報と建物情報の入力!$H57&gt;=1, (GH35*($MS35+$MX35)/2+GK35*($MT35+$MX35)/2+GN35*($MU35+$MX35)/2+GQ35*($MV35+$MX35)/2)*$MN35,"-"),"-")</f>
        <v>-</v>
      </c>
      <c r="OL35" s="16" t="str">
        <f>IF($A35&lt;=①基本情報と建物情報の入力!$G$20, IF(①基本情報と建物情報の入力!$H57&gt;=2, (GI35*($MS35+$MX35)/2+GL35*($MT35+$MX35)/2+GO35*($MU35+$MX35)/2+GR35*($MV35+$MX35)/2)*$MN35,"-"),"-")</f>
        <v>-</v>
      </c>
      <c r="OM35" s="24" t="str">
        <f>IF($A35&lt;=①基本情報と建物情報の入力!$G$20, IF(①基本情報と建物情報の入力!$H57&gt;=3, (GJ35*($MS35+$MX35)/2+GM35*($MT35+$MX35)/2+GP35*($MU35+$MX35)/2+GS35*($MV35+$MX35)/2)*$MN35,"-"),"-")</f>
        <v>-</v>
      </c>
      <c r="ON35" s="23" t="str">
        <f>IF($A35&lt;=①基本情報と建物情報の入力!$G$20, IF(①基本情報と建物情報の入力!$H57&gt;=1, (GT35+GW35)*($MS35+$MX35)/2*$MO35/2,"-"),"-")</f>
        <v>-</v>
      </c>
      <c r="OO35" s="16" t="str">
        <f>IF($A35&lt;=①基本情報と建物情報の入力!$G$20, IF(①基本情報と建物情報の入力!$H57&gt;=2, (GU35+GX35)*($MS35+$MX35)/2*$MO35/2,"-"),"-")</f>
        <v>-</v>
      </c>
      <c r="OP35" s="24" t="str">
        <f>IF($A35&lt;=①基本情報と建物情報の入力!$G$20, IF(①基本情報と建物情報の入力!$H57&gt;=3, (GV35+GY35)*($MS35+$MX35)/2*$MO35/2,"-"),"-")</f>
        <v>-</v>
      </c>
      <c r="OQ35" s="23" t="str">
        <f>IF($A35&lt;=①基本情報と建物情報の入力!$G$20, IF(①基本情報と建物情報の入力!$H57&gt;=1, (HL35+HO35)*$MX35*$MQ35/2 + (HR35+HU35)*$MX35*$MQ35,"-"),"-")</f>
        <v>-</v>
      </c>
      <c r="OR35" s="16" t="str">
        <f>IF($A35&lt;=①基本情報と建物情報の入力!$G$20, IF(①基本情報と建物情報の入力!$H57&gt;=2, (HM35+HP35)*$MX35*$MQ35/2 + (HS35+HV35)*$MX35*$MQ35,"-"),"-")</f>
        <v>-</v>
      </c>
      <c r="OS35" s="24" t="str">
        <f>IF($A35&lt;=①基本情報と建物情報の入力!$G$20, IF(①基本情報と建物情報の入力!$H57&gt;=3, (HN35+HQ35)*$MX35*$MQ35/2 + (HT35+HW35)*$MX35*$MQ35,"-"),"-")</f>
        <v>-</v>
      </c>
      <c r="OT35" s="16" t="str">
        <f>IF($A35&lt;=①基本情報と建物情報の入力!$G$20, IF(①基本情報と建物情報の入力!$H57&gt;=1, SUM(MZ35,NC35,NF35,NI35,NL35)+SUM(NP35,NS35,NV35,NY35,OB35,OE35,OH35,OK35,ON35,OQ35), "-"), "-")</f>
        <v>-</v>
      </c>
      <c r="OU35" s="16" t="str">
        <f>IF($A35&lt;=①基本情報と建物情報の入力!$G$20, IF(①基本情報と建物情報の入力!$H57&gt;=2, SUM(NA35,ND35,NG35,NJ35,NM35)+SUM(NQ35,NT35,NW35,NZ35,OC35,OF35,OI35,OL35,OO35,OR35), "-"), "-")</f>
        <v>-</v>
      </c>
      <c r="OV35" s="16" t="str">
        <f>IF($A35&lt;=①基本情報と建物情報の入力!$G$20, IF(①基本情報と建物情報の入力!$H57&gt;=3, SUM(NB35,NE35,NH35,NK35,NN35)+SUM(NR35,NU35,NX35,OA35,OD35,OG35,OJ35,OM35,OP35,OS35), "-"), "-")</f>
        <v>-</v>
      </c>
      <c r="OW35" s="84" t="str">
        <f>IF($A35&lt;=①基本情報と建物情報の入力!$G$20, IF(①基本情報と建物情報の入力!$H57&gt;=1, ROUNDUP(OT35/HY35*100, 1),"-"),"-")</f>
        <v>-</v>
      </c>
      <c r="OX35" s="85" t="str">
        <f>IF($A35&lt;=①基本情報と建物情報の入力!$G$20, IF(①基本情報と建物情報の入力!$H57&gt;=2, ROUNDUP(OU35/HZ35*100, 1),"-"),"-")</f>
        <v>-</v>
      </c>
      <c r="OY35" s="85" t="str">
        <f>IF($A35&lt;=①基本情報と建物情報の入力!$G$20, IF(①基本情報と建物情報の入力!$H57&gt;=3, ROUNDUP(OV35/IA35*100, 1),"-"),"-")</f>
        <v>-</v>
      </c>
      <c r="OZ35" s="69"/>
      <c r="PA35" s="223" t="str">
        <f>IF($A35&lt;=①基本情報と建物情報の入力!$G$20, 0.93,"-")</f>
        <v>-</v>
      </c>
      <c r="PB35" s="224" t="str">
        <f>IF($A35&lt;=①基本情報と建物情報の入力!$G$20, IF(①基本情報と建物情報の入力!$H57&gt;=1, ①基本情報と建物情報の入力!$H$69,"-"),"-")</f>
        <v>-</v>
      </c>
      <c r="PC35" s="219" t="str">
        <f>IF($A35&lt;=①基本情報と建物情報の入力!$G$20, 0.034*1*IC35, "-")</f>
        <v>-</v>
      </c>
      <c r="PD35" s="219" t="str">
        <f>IF($A35&lt;=①基本情報と建物情報の入力!$G$20, 0.034*1*IH35, "-")</f>
        <v>-</v>
      </c>
      <c r="PE35" s="219" t="str">
        <f>IF($A35&lt;=①基本情報と建物情報の入力!$G$20, IF(①基本情報と建物情報の入力!$H57&gt;=1, $PA35*$PB35,"-"),"-")</f>
        <v>-</v>
      </c>
      <c r="PF35" s="219" t="str">
        <f>IF($A35&lt;=①基本情報と建物情報の入力!$G$20, IF(①基本情報と建物情報の入力!$H57&gt;=1, $PA35*$PB35,"-"),"-")</f>
        <v>-</v>
      </c>
      <c r="PG35" s="219" t="str">
        <f>IF($A35&lt;=①基本情報と建物情報の入力!$G$20, IF(①基本情報と建物情報の入力!$H57&gt;=1, $PA35*$PB35,"-"),"-")</f>
        <v>-</v>
      </c>
      <c r="PH35" s="219" t="str">
        <f>IF($A35&lt;=①基本情報と建物情報の入力!$G$20, IF(①基本情報と建物情報の入力!$H57&gt;=1, $PA35*$PB35,"-"),"-")</f>
        <v>-</v>
      </c>
      <c r="PI35" s="219" t="str">
        <f>IF($A35&lt;=①基本情報と建物情報の入力!$G$20, 0.034*1*IK35, "-")</f>
        <v>-</v>
      </c>
      <c r="PJ35" s="219" t="str">
        <f>IF($A35&lt;=①基本情報と建物情報の入力!$G$20, 0.034*1*IE35, "-")</f>
        <v>-</v>
      </c>
      <c r="PK35" s="69"/>
      <c r="PL35" s="219" t="str">
        <f>IF($A35&lt;=①基本情報と建物情報の入力!$G$20, 0.034*1*IM35, "-")</f>
        <v>-</v>
      </c>
      <c r="PM35" s="219" t="str">
        <f>IF($A35&lt;=①基本情報と建物情報の入力!$G$20, 0.034*1*IN35, "-")</f>
        <v>-</v>
      </c>
      <c r="PN35" s="219" t="str">
        <f>IF($A35&lt;=①基本情報と建物情報の入力!$G$20, 0.034*1*IO35, "-")</f>
        <v>-</v>
      </c>
      <c r="PO35" s="219" t="str">
        <f>IF($A35&lt;=①基本情報と建物情報の入力!$G$20, 0.034*1*IP35, "-")</f>
        <v>-</v>
      </c>
      <c r="PP35" s="219" t="str">
        <f>IF($A35&lt;=①基本情報と建物情報の入力!$G$20, 0.034*1*IQ35, "-")</f>
        <v>-</v>
      </c>
      <c r="PQ35" s="219" t="str">
        <f>IF($A35&lt;=①基本情報と建物情報の入力!$G$20, 0.034*1*IR35, "-")</f>
        <v>-</v>
      </c>
      <c r="PR35" s="219" t="str">
        <f>IF($A35&lt;=①基本情報と建物情報の入力!$G$20, 0.034*1*IS35, "-")</f>
        <v>-</v>
      </c>
      <c r="PS35" s="219" t="str">
        <f>IF($A35&lt;=①基本情報と建物情報の入力!$G$20, 0.034*1*IT35, "-")</f>
        <v>-</v>
      </c>
      <c r="PT35" s="219" t="str">
        <f>IF($A35&lt;=①基本情報と建物情報の入力!$G$20, 0.034*1*IU35, "-")</f>
        <v>-</v>
      </c>
      <c r="PU35" s="219" t="str">
        <f>IF($A35&lt;=①基本情報と建物情報の入力!$G$20, 0.034*1*IV35, "-")</f>
        <v>-</v>
      </c>
      <c r="PV35" s="219" t="str">
        <f>IF($A35&lt;=①基本情報と建物情報の入力!$G$20, 0.034*1*IW35, "-")</f>
        <v>-</v>
      </c>
      <c r="PW35" s="69"/>
      <c r="PX35" s="72" t="str">
        <f>IF($A35&lt;=①基本情報と建物情報の入力!$G$20, INDEX(方位係数!$B$21:$I$30, MATCH(PX$4, 方位係数!$A$21:$A$30,0), MATCH(①基本情報と建物情報の入力!$G$13, 方位係数!$B$20:$I$20,0)),"-")</f>
        <v>-</v>
      </c>
      <c r="PY35" s="71" t="str">
        <f>IF($A35&lt;=①基本情報と建物情報の入力!$G$20, INDEX(方位係数!$B$21:$I$30, MATCH(PY$4, 方位係数!$A$21:$A$30,0), MATCH(①基本情報と建物情報の入力!$G$13, 方位係数!$B$20:$I$20,0)),"-")</f>
        <v>-</v>
      </c>
      <c r="PZ35" s="71" t="str">
        <f>IF($A35&lt;=①基本情報と建物情報の入力!$G$20, INDEX(方位係数!$B$21:$I$30, MATCH(PZ$4, 方位係数!$A$21:$A$30,0), MATCH(①基本情報と建物情報の入力!$G$13, 方位係数!$B$20:$I$20,0)),"-")</f>
        <v>-</v>
      </c>
      <c r="QA35" s="71" t="str">
        <f>IF($A35&lt;=①基本情報と建物情報の入力!$G$20, INDEX(方位係数!$B$21:$I$30, MATCH(QA$4, 方位係数!$A$21:$A$30,0), MATCH(①基本情報と建物情報の入力!$G$13, 方位係数!$B$20:$I$20,0)),"-")</f>
        <v>-</v>
      </c>
      <c r="QB35" s="71" t="str">
        <f>IF($A35&lt;=①基本情報と建物情報の入力!$G$20, INDEX(方位係数!$B$21:$I$30, MATCH(QB$4, 方位係数!$A$21:$A$30,0), MATCH(①基本情報と建物情報の入力!$G$13, 方位係数!$B$20:$I$20,0)),"-")</f>
        <v>-</v>
      </c>
      <c r="QC35" s="71" t="str">
        <f>IF($A35&lt;=①基本情報と建物情報の入力!$G$20, INDEX(方位係数!$B$21:$I$30, MATCH(QC$4, 方位係数!$A$21:$A$30,0), MATCH(①基本情報と建物情報の入力!$G$13, 方位係数!$B$20:$I$20,0)),"-")</f>
        <v>-</v>
      </c>
      <c r="QD35" s="69"/>
      <c r="QE35" s="223" t="str">
        <f>IF($A35&lt;=①基本情報と建物情報の入力!$G$20, IF(①基本情報と建物情報の入力!$H57&gt;=1, W35*$QB35*$PC35,"-"),"-")</f>
        <v>-</v>
      </c>
      <c r="QF35" s="219" t="str">
        <f>IF($A35&lt;=①基本情報と建物情報の入力!$G$20, IF(①基本情報と建物情報の入力!$H57&gt;=2, X35*$QB35*$PC35,"-"),"-")</f>
        <v>-</v>
      </c>
      <c r="QG35" s="219" t="str">
        <f>IF($A35&lt;=①基本情報と建物情報の入力!$G$20, IF(①基本情報と建物情報の入力!$H57&gt;=3, Y35*$QB35*$PC35,"-"),"-")</f>
        <v>-</v>
      </c>
      <c r="QH35" s="223" t="str">
        <f>IF($A35&lt;=①基本情報と建物情報の入力!$G$20, IF(①基本情報と建物情報の入力!$H57&gt;=1, (BB35*$PX35+BE35*$PY35+BH35*$PZ35+BK35*$QA35)*$PD35,"-"),"-")</f>
        <v>-</v>
      </c>
      <c r="QI35" s="219" t="str">
        <f>IF($A35&lt;=①基本情報と建物情報の入力!$G$20, IF(①基本情報と建物情報の入力!$H57&gt;=2, (BC35*$PX35+BF35*$PY35+BI35*$PZ35+BL35*$QA35)*$PD35,"-"),"-")</f>
        <v>-</v>
      </c>
      <c r="QJ35" s="224" t="str">
        <f>IF($A35&lt;=①基本情報と建物情報の入力!$G$20, IF(①基本情報と建物情報の入力!$H57&gt;=3, (BD35*$PX35+BG35*$PY35+BJ35*$PZ35+BM35*$QA35)*$PD35,"-"),"-")</f>
        <v>-</v>
      </c>
      <c r="QK35" s="223" t="str">
        <f>IF($A35&lt;=①基本情報と建物情報の入力!$G$20, IF(①基本情報と建物情報の入力!$H57&gt;=1, AD35*$PX35*$PE35+AG35*$PY35*$PF35+AJ35*$PZ35*$PG35+AM35*$QA35*$PH35,"-"),"-")</f>
        <v>-</v>
      </c>
      <c r="QL35" s="219" t="str">
        <f>IF($A35&lt;=①基本情報と建物情報の入力!$G$20, IF(①基本情報と建物情報の入力!$H57&gt;=2, AE35*$PX35*$PE35+AH35*$PY35*$PF35+AK35*$PZ35*$PG35+AN35*$QA35*$PH35,"-"),"-")</f>
        <v>-</v>
      </c>
      <c r="QM35" s="224" t="str">
        <f>IF($A35&lt;=①基本情報と建物情報の入力!$G$20, IF(①基本情報と建物情報の入力!$H57&gt;=3, AF35*$PX35*$PE35+AI35*$PY35*$PF35+AL35*$PZ35*$PG35+AO35*$QA35*$PH35,"-"),"-")</f>
        <v>-</v>
      </c>
      <c r="QN35" s="223" t="str">
        <f>IF($A35&lt;=①基本情報と建物情報の入力!$G$20, IF(①基本情報と建物情報の入力!$H57&gt;=1, (AP35*PX35+AS35*PY35+AV35*PZ35+AY35*$QA35)*$PI35,"-"),"-")</f>
        <v>-</v>
      </c>
      <c r="QO35" s="219" t="str">
        <f>IF($A35&lt;=①基本情報と建物情報の入力!$G$20, IF(①基本情報と建物情報の入力!$H57&gt;=2, (AQ35*PX35+AT35*PY35+AW35*PZ35+AZ35*$QA35)*$PI35,"-"),"-")</f>
        <v>-</v>
      </c>
      <c r="QP35" s="224" t="str">
        <f>IF($A35&lt;=①基本情報と建物情報の入力!$G$20, IF(①基本情報と建物情報の入力!$H57&gt;=3, (AR35*PX35+AU35*PY35+AX35*PZ35+BA35*$QA35)*$PI35,"-"),"-")</f>
        <v>-</v>
      </c>
      <c r="QQ35" s="223" t="str">
        <f>IF($A35&lt;=①基本情報と建物情報の入力!$G$20, IF(①基本情報と建物情報の入力!$H57&gt;=1, Z35*$QC35*$PJ35,"-"),"-")</f>
        <v>-</v>
      </c>
      <c r="QR35" s="219" t="str">
        <f>IF($A35&lt;=①基本情報と建物情報の入力!$G$20, IF(①基本情報と建物情報の入力!$H57&gt;=2, AA35*$QC35*$PJ35,"-"),"-")</f>
        <v>-</v>
      </c>
      <c r="QS35" s="224" t="str">
        <f>IF($A35&lt;=①基本情報と建物情報の入力!$G$20, IF(①基本情報と建物情報の入力!$H57&gt;=3, AB35*$QC35*$PJ35,"-"),"-")</f>
        <v>-</v>
      </c>
      <c r="QT35" s="69"/>
      <c r="QU35" s="223" t="str">
        <f>IF($A35&lt;=①基本情報と建物情報の入力!$G$20, IF(①基本情報と建物情報の入力!$H57&gt;=1, (CJ35*($QB35+$PX35)/2+CM35*($QB35+$PY35)/2+CP35*($QB35+$PZ35)/2+CS35*($QB35+$QA35)/2)*$PL35,"-"),"-")</f>
        <v>-</v>
      </c>
      <c r="QV35" s="219" t="str">
        <f>IF($A35&lt;=①基本情報と建物情報の入力!$G$20, IF(①基本情報と建物情報の入力!$H57&gt;=2, (CK35*($QB35+$PX35)/2+CN35*($QB35+$PY35)/2+CQ35*($QB35+$PZ35)/2+CT35*($QB35+$QA35)/2)*$PL35,"-"),"-")</f>
        <v>-</v>
      </c>
      <c r="QW35" s="224" t="str">
        <f>IF($A35&lt;=①基本情報と建物情報の入力!$G$20, IF(①基本情報と建物情報の入力!$H57&gt;=3, (CL35*($QB35+$PX35)/2+CO35*($QB35+$PY35)/2+CR35*($QB35+$PZ35)/2+CU35*($QB35+$QA35)/2)*$PL35,"-"),"-")</f>
        <v>-</v>
      </c>
      <c r="QX35" s="223" t="str">
        <f>IF($A35&lt;=①基本情報と建物情報の入力!$G$20, IF(①基本情報と建物情報の入力!$H57&gt;=1, (CV35*($QB35+$PX35)/2+CY35*($QB35+$PX35)/2)*$PM35/2,"-"),"-")</f>
        <v>-</v>
      </c>
      <c r="QY35" s="219" t="str">
        <f>IF($A35&lt;=①基本情報と建物情報の入力!$G$20, IF(①基本情報と建物情報の入力!$H57&gt;=2, (CW35*($QB35+$PX35)/2+CZ35*($QB35+$PX35)/2)*$PM35/2,"-"),"-")</f>
        <v>-</v>
      </c>
      <c r="QZ35" s="224" t="str">
        <f>IF($A35&lt;=①基本情報と建物情報の入力!$G$20, IF(①基本情報と建物情報の入力!$H57&gt;=3, (CX35*($QB35+$PX35)/2+DA35*($QB35+$PX35)/2)*$PM35/2,"-"),"-")</f>
        <v>-</v>
      </c>
      <c r="RA35" s="223" t="str">
        <f>IF($A35&lt;=①基本情報と建物情報の入力!$G$20, IF(①基本情報と建物情報の入力!$H57&gt;=1, (DB35+DE35)*$QB35*$PN35/2 + (DH35+DK35)*$QB35*$PN35,"-"),"-")</f>
        <v>-</v>
      </c>
      <c r="RB35" s="219" t="str">
        <f>IF($A35&lt;=①基本情報と建物情報の入力!$G$20, IF(①基本情報と建物情報の入力!$H57&gt;=2, (DC35+DF35)*$QB35*$PN35/2 + (DI35+DL35)*$QB35*$PN35,"-"),"-")</f>
        <v>-</v>
      </c>
      <c r="RC35" s="224" t="str">
        <f>IF($A35&lt;=①基本情報と建物情報の入力!$G$20, IF(①基本情報と建物情報の入力!$H57&gt;=3, (DD35+DG35)*$QB35*$PN35/2 + (DJ35+DM35)*$QB35*$PN35,"-"),"-")</f>
        <v>-</v>
      </c>
      <c r="RD35" s="223" t="str">
        <f>IF($A35&lt;=①基本情報と建物情報の入力!$G$20, IF(①基本情報と建物情報の入力!$H57&gt;=1, (DN35*($PX35+$PY35)/2 +DW35*($QA35+$PX35)/2 + DQ35*($PY35+$PZ35)/2 + DT35*($PZ35+$QA35)/2)*$PO35,"-"),"-")</f>
        <v>-</v>
      </c>
      <c r="RE35" s="219" t="str">
        <f>IF($A35&lt;=①基本情報と建物情報の入力!$G$20, IF(①基本情報と建物情報の入力!$H57&gt;=2, (DO35*($PX35+$PY35)/2 +DX35*($QA35+$PX35)/2 + DR35*($PY35+$PZ35)/2 + DU35*($PZ35+$QA35)/2)*$PO35,"-"),"-")</f>
        <v>-</v>
      </c>
      <c r="RF35" s="224" t="str">
        <f>IF($A35&lt;=①基本情報と建物情報の入力!$G$20, IF(①基本情報と建物情報の入力!$H57&gt;=3, (DP35*($PX35+$PY35)/2 +DY35*($QA35+$PX35)/2 + DS35*($PY35+$PZ35)/2 + DV35*($PZ35+$QA35)/2)*$PO35,"-"),"-")</f>
        <v>-</v>
      </c>
      <c r="RG35" s="223" t="str">
        <f>IF($A35&lt;=①基本情報と建物情報の入力!$G$20, IF(①基本情報と建物情報の入力!$H57&gt;=1, ((DZ35+EC35)*$PX35+(EF35+EI35)*$PZ35)*$PP35/2 + (EL35*$PX35+EO35*$PY35+ER35*$PZ35+EU35*$QA35)*$PP35,"-"),"-")</f>
        <v>-</v>
      </c>
      <c r="RH35" s="219" t="str">
        <f>IF($A35&lt;=①基本情報と建物情報の入力!$G$20, IF(①基本情報と建物情報の入力!$H57&gt;=2, ((EA35+ED35)*$PX35+(EG35+EJ35)*$PZ35)*$PP35/2 + (EM35*$PX35+EP35*$PY35+ES35*$PZ35+EV35*$QA35)*$PP35,"-"),"-")</f>
        <v>-</v>
      </c>
      <c r="RI35" s="224" t="str">
        <f>IF($A35&lt;=①基本情報と建物情報の入力!$G$20, IF(①基本情報と建物情報の入力!$H57&gt;=3, ((EB35+EE35)*$PX35+(EH35+EK35)*$PZ35)*$PP35/2 + (EN35*$PX35+EQ35*$PY35+ET35*$PZ35+EW35*$QA35)*$PP35,"-"),"-")</f>
        <v>-</v>
      </c>
      <c r="RJ35" s="223" t="str">
        <f>IF($A35&lt;=①基本情報と建物情報の入力!$G$20, IF(①基本情報と建物情報の入力!$H57&gt;=1, ((EX35+FA35)*$PX35+(FD35+FG35)*$PY35+ (FJ35+FM35)*$PZ35 +(FP35+FS35)*$QA35)*$PQ35/2,"-"),"-")</f>
        <v>-</v>
      </c>
      <c r="RK35" s="219" t="str">
        <f>IF($A35&lt;=①基本情報と建物情報の入力!$G$20, IF(①基本情報と建物情報の入力!$H57&gt;=2, ((EY35+FB35)*$PX35+(FE35+FH35)*$PY35+ (FK35+FN35)*$PZ35 +(FQ35+FT35)*$QA35)*$PQ35/2,"-"),"-")</f>
        <v>-</v>
      </c>
      <c r="RL35" s="224" t="str">
        <f>IF($A35&lt;=①基本情報と建物情報の入力!$G$20, IF(①基本情報と建物情報の入力!$H57&gt;=3, ((EZ35+FC35)*$PX35+(FF35+FI35)*$PY35+ (FL35+FO35)*$PZ35 +(FR35+FU35)*$QA35)*$PQ35/2,"-"),"-")</f>
        <v>-</v>
      </c>
      <c r="RM35" s="223" t="str">
        <f>IF($A35&lt;=①基本情報と建物情報の入力!$G$20, IF(①基本情報と建物情報の入力!$H57&gt;=1, (FV35*$PX35/2+FY35*$PY35/2+GB35*$PZ35/2+GE35*$QA35/2)*$PR35,"-"),"-")</f>
        <v>-</v>
      </c>
      <c r="RN35" s="219" t="str">
        <f>IF($A35&lt;=①基本情報と建物情報の入力!$G$20, IF(①基本情報と建物情報の入力!$H57&gt;=2, (FW35*$PX35/2+FZ35*$PY35/2+GC35*$PZ35/2+GF35*$QA35/2)*$PR35,"-"),"-")</f>
        <v>-</v>
      </c>
      <c r="RO35" s="224" t="str">
        <f>IF($A35&lt;=①基本情報と建物情報の入力!$G$20, IF(①基本情報と建物情報の入力!$H57&gt;=3, (FX35*$PX35/2+GA35*$PY35/2+GD35*$PZ35/2+GG35*$QA35/2)*$PR35,"-"),"-")</f>
        <v>-</v>
      </c>
      <c r="RP35" s="223" t="str">
        <f>IF($A35&lt;=①基本情報と建物情報の入力!$G$20, IF(①基本情報と建物情報の入力!$H57&gt;=1, (GH35*($PX35+$QC35)/2+GK35*($PY35+$QC35)/2+GN35*($PZ35+$QC35)/2+GQ35*($QA35+$QC35)/2)*$PS35,"-"),"-")</f>
        <v>-</v>
      </c>
      <c r="RQ35" s="219" t="str">
        <f>IF($A35&lt;=①基本情報と建物情報の入力!$G$20, IF(①基本情報と建物情報の入力!$H57&gt;=2, (GI35*($PX35+$QC35)/2+GL35*($PY35+$QC35)/2+GO35*($PZ35+$QC35)/2+GR35*($QA35+$QC35)/2)*$PS35,"-"),"-")</f>
        <v>-</v>
      </c>
      <c r="RR35" s="224" t="str">
        <f>IF($A35&lt;=①基本情報と建物情報の入力!$G$20, IF(①基本情報と建物情報の入力!$H57&gt;=3, (GJ35*($PX35+$QC35)/2+GM35*($PY35+$QC35)/2+GP35*($PZ35+$QC35)/2+GS35*($QA35+$QC35)/2)*$PS35,"-"),"-")</f>
        <v>-</v>
      </c>
      <c r="RS35" s="223" t="str">
        <f>IF($A35&lt;=①基本情報と建物情報の入力!$G$20, IF(①基本情報と建物情報の入力!$H57&gt;=1, (GT35+GW35)*($PX35+$QC35)/2*$PT35/2,"-"),"-")</f>
        <v>-</v>
      </c>
      <c r="RT35" s="219" t="str">
        <f>IF($A35&lt;=①基本情報と建物情報の入力!$G$20, IF(①基本情報と建物情報の入力!$H57&gt;=2, (GU35+GX35)*($PX35+$QC35)/2*$PT35/2,"-"),"-")</f>
        <v>-</v>
      </c>
      <c r="RU35" s="224" t="str">
        <f>IF($A35&lt;=①基本情報と建物情報の入力!$G$20, IF(①基本情報と建物情報の入力!$H57&gt;=3, (GV35+GY35)*($PX35+$QC35)/2*$PT35/2,"-"),"-")</f>
        <v>-</v>
      </c>
      <c r="RV35" s="223" t="str">
        <f>IF($A35&lt;=①基本情報と建物情報の入力!$G$20, IF(①基本情報と建物情報の入力!$H57&gt;=1, (HL35+HO35)*$QC35*$PV35/2 + (HR35+HU35)*$QC35*$PV35,"-"),"-")</f>
        <v>-</v>
      </c>
      <c r="RW35" s="219" t="str">
        <f>IF($A35&lt;=①基本情報と建物情報の入力!$G$20, IF(①基本情報と建物情報の入力!$H57&gt;=2, (HM35+HP35)*$QC35*$PV35/2 + (HS35+HV35)*$QC35*$PV35,"-"),"-")</f>
        <v>-</v>
      </c>
      <c r="RX35" s="224" t="str">
        <f>IF($A35&lt;=①基本情報と建物情報の入力!$G$20, IF(①基本情報と建物情報の入力!$H57&gt;=3, (HN35+HQ35)*$QC35*$PV35/2 + (HT35+HW35)*$QC35*$PV35,"-"),"-")</f>
        <v>-</v>
      </c>
      <c r="RY35" s="16" t="str">
        <f>IF($A35&lt;=①基本情報と建物情報の入力!$G$20, IF(①基本情報と建物情報の入力!$H57&gt;=1, SUM(QE35,QH35,QK35,QN35,QQ35)+SUM(QU35,QX35,RA35,RD35,RG35,RJ35,RM35,RP35,RS35,RV35), "-"), "-")</f>
        <v>-</v>
      </c>
      <c r="RZ35" s="16" t="str">
        <f>IF($A35&lt;=①基本情報と建物情報の入力!$G$20, IF(①基本情報と建物情報の入力!$H57&gt;=2, SUM(QF35,QI35,QL35,QO35,QR35)+SUM(QV35,QY35,RB35,RE35,RH35,RK35,RN35,RQ35,RT35,RW35), "-"), "-")</f>
        <v>-</v>
      </c>
      <c r="SA35" s="16" t="str">
        <f>IF($A35&lt;=①基本情報と建物情報の入力!$G$20, IF(①基本情報と建物情報の入力!$H57&gt;=3, SUM(QG35,QJ35,QM35,QP35,QS35)+SUM(QW35,QZ35,RC35,RF35,RI35,RL35,RO35,RR35,RU35,RX35), "-"), "-")</f>
        <v>-</v>
      </c>
      <c r="SB35" s="84" t="str">
        <f>IF($A35&lt;=①基本情報と建物情報の入力!$G$20, IF(①基本情報と建物情報の入力!$H57&gt;=1, ROUNDUP(RY35/HY35*100,1),"-"),"-")</f>
        <v>-</v>
      </c>
      <c r="SC35" s="85" t="str">
        <f>IF($A35&lt;=①基本情報と建物情報の入力!$G$20, IF(①基本情報と建物情報の入力!$H57&gt;=2,ROUNDUP(RZ35/HZ35*100,1),"-"),"-")</f>
        <v>-</v>
      </c>
      <c r="SD35" s="86" t="str">
        <f>IF($A35&lt;=①基本情報と建物情報の入力!$G$20, IF(①基本情報と建物情報の入力!$H57&gt;=3, ROUNDUP(SA35/IA35*100,1),"-"),"-")</f>
        <v>-</v>
      </c>
      <c r="SE35" s="69"/>
      <c r="SF35" s="129" t="str">
        <f>IF($A35&lt;=①基本情報と建物情報の入力!$G$20, IF(①基本情報と建物情報の入力!$H57&gt;=1, 1,"-"), "-")</f>
        <v>-</v>
      </c>
      <c r="SG35" s="130" t="str">
        <f>IF($A35&lt;=①基本情報と建物情報の入力!$G$20, IF(①基本情報と建物情報の入力!$H57&gt;=2, 1,"-"), "-")</f>
        <v>-</v>
      </c>
      <c r="SH35" s="131" t="str">
        <f>IF($A35&lt;=①基本情報と建物情報の入力!$G$20, IF(①基本情報と建物情報の入力!$H57&gt;=3, ①基本情報と建物情報の入力!$H57-2,"-"), "-")</f>
        <v>-</v>
      </c>
      <c r="SI35" s="23" t="str">
        <f>IF($A35&lt;=①基本情報と建物情報の入力!$G$20, IF(①基本情報と建物情報の入力!$H57&gt;=1, HY35*SF35, "-"),"-")</f>
        <v>-</v>
      </c>
      <c r="SJ35" s="16" t="str">
        <f>IF($A35&lt;=①基本情報と建物情報の入力!$G$20, IF(①基本情報と建物情報の入力!$H57&gt;=2, HZ35*SG35, "-"),"-")</f>
        <v>-</v>
      </c>
      <c r="SK35" s="24" t="str">
        <f>IF($A35&lt;=①基本情報と建物情報の入力!$G$20, IF(①基本情報と建物情報の入力!$H57&gt;=3, IA35*SH35, "-"),"-")</f>
        <v>-</v>
      </c>
      <c r="SL35" s="23" t="str">
        <f>IF($A35&lt;=①基本情報と建物情報の入力!$G$20, IF(①基本情報と建物情報の入力!$H57&gt;=1,  LN35*SF35, "-"),"-")</f>
        <v>-</v>
      </c>
      <c r="SM35" s="16" t="str">
        <f>IF($A35&lt;=①基本情報と建物情報の入力!$G$20, IF(①基本情報と建物情報の入力!$H57&gt;=2,  LO35*SG35, "-"),"-")</f>
        <v>-</v>
      </c>
      <c r="SN35" s="24" t="str">
        <f>IF($A35&lt;=①基本情報と建物情報の入力!$G$20, IF(①基本情報と建物情報の入力!$H57&gt;=3,  LP35*SH35, "-"),"-")</f>
        <v>-</v>
      </c>
      <c r="SO35" s="23" t="str">
        <f>IF($A35&lt;=①基本情報と建物情報の入力!$G$20, IF(①基本情報と建物情報の入力!$H57&gt;=1,  RY35*SF35, "-"),"-")</f>
        <v>-</v>
      </c>
      <c r="SP35" s="16" t="str">
        <f>IF($A35&lt;=①基本情報と建物情報の入力!$G$20, IF(①基本情報と建物情報の入力!$H57&gt;=2,  RZ35*SG35, "-"),"-")</f>
        <v>-</v>
      </c>
      <c r="SQ35" s="24" t="str">
        <f>IF($A35&lt;=①基本情報と建物情報の入力!$G$20, IF(①基本情報と建物情報の入力!$H57&gt;=3,  SA35*SH35, "-"),"-")</f>
        <v>-</v>
      </c>
      <c r="SR35" s="76"/>
      <c r="SS35" s="76"/>
      <c r="ST35" s="69"/>
      <c r="SU35" s="129" t="str">
        <f>IF($A35&lt;=①基本情報と建物情報の入力!$G$20,IF(①基本情報と建物情報の入力!$H57&gt;=1,③一次エネルギー消費量の計算結果!E99-③一次エネルギー消費量の計算結果!F99,"-"),"-")</f>
        <v>-</v>
      </c>
      <c r="SV35" s="130" t="str">
        <f>IF($A35&lt;=①基本情報と建物情報の入力!$G$20,IF(①基本情報と建物情報の入力!$H57&gt;=2,③一次エネルギー消費量の計算結果!E100-③一次エネルギー消費量の計算結果!F100,"-"),"-")</f>
        <v>-</v>
      </c>
      <c r="SW35" s="131" t="str">
        <f>IF($A35&lt;=①基本情報と建物情報の入力!$G$20,IF(①基本情報と建物情報の入力!$H57&gt;=3,③一次エネルギー消費量の計算結果!E101-③一次エネルギー消費量の計算結果!F101,"-"),"-")</f>
        <v>-</v>
      </c>
      <c r="SX35" s="129" t="str">
        <f>IF($A35&lt;=①基本情報と建物情報の入力!$G$20,IF(①基本情報と建物情報の入力!$H57&gt;=1,③一次エネルギー消費量の計算結果!G99-③一次エネルギー消費量の計算結果!H99,"-"),"-")</f>
        <v>-</v>
      </c>
      <c r="SY35" s="130" t="str">
        <f>IF($A35&lt;=①基本情報と建物情報の入力!$G$20,IF(①基本情報と建物情報の入力!$H57&gt;=2,③一次エネルギー消費量の計算結果!G100-③一次エネルギー消費量の計算結果!H100,"-"),"-")</f>
        <v>-</v>
      </c>
      <c r="SZ35" s="131" t="str">
        <f>IF($A35&lt;=①基本情報と建物情報の入力!$G$20,IF(①基本情報と建物情報の入力!$H57&gt;=3,③一次エネルギー消費量の計算結果!G101-③一次エネルギー消費量の計算結果!H101,"-"),"-")</f>
        <v>-</v>
      </c>
      <c r="TA35" s="129" t="str">
        <f>IF($A35&lt;=①基本情報と建物情報の入力!$G$20, IF(①基本情報と建物情報の入力!$H57&gt;=1,SU35*SF35,"-"), "-")</f>
        <v>-</v>
      </c>
      <c r="TB35" s="130" t="str">
        <f>IF($A35&lt;=①基本情報と建物情報の入力!$G$20, IF(①基本情報と建物情報の入力!$H57&gt;=2,SV35*SG35,"-"), "-")</f>
        <v>-</v>
      </c>
      <c r="TC35" s="131" t="str">
        <f>IF($A35&lt;=①基本情報と建物情報の入力!$G$20, IF(①基本情報と建物情報の入力!$H57&gt;=3,SW35*SH35,"-"), "-")</f>
        <v>-</v>
      </c>
      <c r="TD35" s="129" t="str">
        <f>IF($A35&lt;=①基本情報と建物情報の入力!$G$20, IF(①基本情報と建物情報の入力!$H57&gt;=1,SX35*SF35,"-"), "-")</f>
        <v>-</v>
      </c>
      <c r="TE35" s="130" t="str">
        <f>IF($A35&lt;=①基本情報と建物情報の入力!$G$20, IF(①基本情報と建物情報の入力!$H57&gt;=2,SY35*SG35,"-"), "-")</f>
        <v>-</v>
      </c>
      <c r="TF35" s="130" t="str">
        <f>IF($A35&lt;=①基本情報と建物情報の入力!$G$20, IF(①基本情報と建物情報の入力!$H57&gt;=3,SZ35*SH35,"-"), "-")</f>
        <v>-</v>
      </c>
      <c r="TG35" s="76"/>
      <c r="TH35" s="76"/>
    </row>
    <row r="36" spans="1:528" s="16" customFormat="1" x14ac:dyDescent="0.45">
      <c r="A36" s="17">
        <f t="shared" si="0"/>
        <v>30</v>
      </c>
      <c r="B36" s="93" t="s">
        <v>65</v>
      </c>
      <c r="C36" s="16" t="str">
        <f>IF(A36&lt;=①基本情報と建物情報の入力!$G$20, ①基本情報と建物情報の入力!$G$19/①基本情報と建物情報の入力!$G$20, "-")</f>
        <v>-</v>
      </c>
      <c r="D36" s="16" t="str">
        <f>IF(A36&lt;=①基本情報と建物情報の入力!$G$20, IF(①基本情報と建物情報の入力!H58&gt;=1, (①基本情報と建物情報の入力!$D58+SQRT(①基本情報と建物情報の入力!$D58^2-16*①基本情報と建物情報の入力!$C58))/4, "-"), "-")</f>
        <v>-</v>
      </c>
      <c r="E36" s="16" t="str">
        <f>IF(A36&lt;=①基本情報と建物情報の入力!$G$20, IF(①基本情報と建物情報の入力!H58&gt;=1, (①基本情報と建物情報の入力!$D58-SQRT(①基本情報と建物情報の入力!$D58^2-16*①基本情報と建物情報の入力!$C58))/4, "-"), "-")</f>
        <v>-</v>
      </c>
      <c r="F36" s="16" t="str">
        <f>IF(A36&lt;=①基本情報と建物情報の入力!$G$20, IF(①基本情報と建物情報の入力!H58&gt;=1, IF(A36=①基本情報と建物情報の入力!$G$20, ①基本情報と建物情報の入力!$C58, ①基本情報と建物情報の入力!G58), "-"), "-")</f>
        <v>-</v>
      </c>
      <c r="G36" s="16" t="str">
        <f>IF(A36&lt;=①基本情報と建物情報の入力!$G$20, IF(①基本情報と建物情報の入力!H58&gt;=1, IF(A36=1, 0, ①基本情報と建物情報の入力!F58), "-"), "-")</f>
        <v>-</v>
      </c>
      <c r="H36" s="16" t="str">
        <f>IF(A36&lt;=①基本情報と建物情報の入力!$G$20, IF(①基本情報と建物情報の入力!H58&gt;=1, IF(A36=1, 0, ①基本情報と建物情報の入力!C58-G36), "-"), "-")</f>
        <v>-</v>
      </c>
      <c r="I36" s="16" t="str">
        <f>IF(A36&lt;=①基本情報と建物情報の入力!$G$20, IF(①基本情報と建物情報の入力!H58&gt;=1, IF(A36=1, ①基本情報と建物情報の入力!C58, 0), "-"), "-")</f>
        <v>-</v>
      </c>
      <c r="J36" s="23" t="str">
        <f>IF(A36&lt;=①基本情報と建物情報の入力!$G$20,IF(①基本情報と建物情報の入力!H58&gt;=1, ①基本情報と建物情報の入力!$E58*(1-(0.24/①基本情報と建物情報の入力!$H58))*0.64,"-"), "-")</f>
        <v>-</v>
      </c>
      <c r="K36" s="16" t="str">
        <f>IF(A36&lt;=①基本情報と建物情報の入力!$G$20,IF(①基本情報と建物情報の入力!H58&gt;=1,①基本情報と建物情報の入力!$E58*0.12/①基本情報と建物情報の入力!$H58,"-"), "-")</f>
        <v>-</v>
      </c>
      <c r="L36" s="16" t="str">
        <f>IF(A36&lt;=①基本情報と建物情報の入力!$G$20,IF(①基本情報と建物情報の入力!H58&gt;=1,①基本情報と建物情報の入力!$E58*(1-(0.24/①基本情報と建物情報の入力!$H58))*0.36,"-"), "-")</f>
        <v>-</v>
      </c>
      <c r="M36" s="24" t="str">
        <f>IF(A36&lt;=①基本情報と建物情報の入力!$G$20,IF(①基本情報と建物情報の入力!H58&gt;=1,①基本情報と建物情報の入力!$E58*0.12/①基本情報と建物情報の入力!$H58,"-"), "-")</f>
        <v>-</v>
      </c>
      <c r="N36" s="23" t="str">
        <f>IF(A36&lt;=①基本情報と建物情報の入力!$G$20, IF(①基本情報と建物情報の入力!H58&gt;=1,①基本情報と建物情報の入力!C58/①基本情報と建物情報の入力!H58, "-"), "-")</f>
        <v>-</v>
      </c>
      <c r="O36" s="16" t="str">
        <f>IF(A36&lt;=①基本情報と建物情報の入力!$G$20, IF(①基本情報と建物情報の入力!H58&gt;=2, ①基本情報と建物情報の入力!C58/①基本情報と建物情報の入力!H58, "-"),"-")</f>
        <v>-</v>
      </c>
      <c r="P36" s="24" t="str">
        <f>IF(A36&lt;=①基本情報と建物情報の入力!$G$20, IF(①基本情報と建物情報の入力!H58&gt;=3, ①基本情報と建物情報の入力!C58/①基本情報と建物情報の入力!H58, "-"),"-")</f>
        <v>-</v>
      </c>
      <c r="Q36" s="23" t="str">
        <f>IF($A36&lt;=①基本情報と建物情報の入力!$G$20, IF(①基本情報と建物情報の入力!$H58&gt;=1, IF(①基本情報と建物情報の入力!$I58="有り", N36*室面積の比率!$B$4, N36*室面積の比率!$B$5),"-"), "-")</f>
        <v>-</v>
      </c>
      <c r="R36" s="16" t="str">
        <f>IF($A36&lt;=①基本情報と建物情報の入力!$G$20, IF(①基本情報と建物情報の入力!$H58&gt;=2, IF(①基本情報と建物情報の入力!$I58="有り", O36*室面積の比率!$B$4, O36*室面積の比率!$B$5),"-"), "-")</f>
        <v>-</v>
      </c>
      <c r="S36" s="24" t="str">
        <f>IF($A36&lt;=①基本情報と建物情報の入力!$G$20, IF(①基本情報と建物情報の入力!$H58&gt;=3, IF(①基本情報と建物情報の入力!$I58="有り", P36*室面積の比率!$B$4, P36*室面積の比率!$B$5),"-"), "-")</f>
        <v>-</v>
      </c>
      <c r="T36" s="23" t="str">
        <f>IF($A36&lt;=①基本情報と建物情報の入力!$G$20, IF(①基本情報と建物情報の入力!$H58&gt;=1, IF(①基本情報と建物情報の入力!$I58="有り", N36*室面積の比率!$C$4, 0),"-"), "-")</f>
        <v>-</v>
      </c>
      <c r="U36" s="16" t="str">
        <f>IF($A36&lt;=①基本情報と建物情報の入力!$G$20, IF(①基本情報と建物情報の入力!$H58&gt;=2, IF(①基本情報と建物情報の入力!$I58="有り", O36*室面積の比率!$C$4, 0),"-"), "-")</f>
        <v>-</v>
      </c>
      <c r="V36" s="24" t="str">
        <f>IF($A36&lt;=①基本情報と建物情報の入力!$G$20, IF(①基本情報と建物情報の入力!$H58&gt;=3, IF(①基本情報と建物情報の入力!$I58="有り", P36*室面積の比率!$C$4, 0),"-"), "-")</f>
        <v>-</v>
      </c>
      <c r="W36" s="23" t="str">
        <f>IF(A36&lt;=①基本情報と建物情報の入力!$G$20, IF(①基本情報と建物情報の入力!H58&gt;=1, F36/①基本情報と建物情報の入力!H58, "-"),"-")</f>
        <v>-</v>
      </c>
      <c r="X36" s="16" t="str">
        <f>IF(A36&lt;=①基本情報と建物情報の入力!$G$20, IF(①基本情報と建物情報の入力!H58&gt;=2, F36/①基本情報と建物情報の入力!H58, "-"),"-")</f>
        <v>-</v>
      </c>
      <c r="Y36" s="24" t="str">
        <f>IF(A36&lt;=①基本情報と建物情報の入力!$G$20, IF(①基本情報と建物情報の入力!H58&gt;=3, F36/①基本情報と建物情報の入力!H58, "-"),"-")</f>
        <v>-</v>
      </c>
      <c r="Z36" s="23" t="str">
        <f>IF(A36&lt;=①基本情報と建物情報の入力!$G$20, IF(①基本情報と建物情報の入力!H58&gt;=1, G36/①基本情報と建物情報の入力!H58, "-"),"-")</f>
        <v>-</v>
      </c>
      <c r="AA36" s="16" t="str">
        <f>IF(A36&lt;=①基本情報と建物情報の入力!$G$20, IF(①基本情報と建物情報の入力!H58&gt;=2, G36/①基本情報と建物情報の入力!H58, "-"),"-")</f>
        <v>-</v>
      </c>
      <c r="AB36" s="24" t="str">
        <f>IF(A36&lt;=①基本情報と建物情報の入力!$G$20, IF(①基本情報と建物情報の入力!H58&gt;=3, G36/①基本情報と建物情報の入力!H58, "-"),"-")</f>
        <v>-</v>
      </c>
      <c r="AC36" s="69"/>
      <c r="AD36" s="23" t="str">
        <f>IF(A36&lt;=①基本情報と建物情報の入力!$G$20, IF(①基本情報と建物情報の入力!H58&gt;=1,J36/①基本情報と建物情報の入力!H58,"-"), "-")</f>
        <v>-</v>
      </c>
      <c r="AE36" s="16" t="str">
        <f>IF(A36&lt;=①基本情報と建物情報の入力!$G$20, IF(①基本情報と建物情報の入力!H58&gt;=2,J36/①基本情報と建物情報の入力!H58,"-"), "-")</f>
        <v>-</v>
      </c>
      <c r="AF36" s="24" t="str">
        <f>IF(A36&lt;=①基本情報と建物情報の入力!$G$20, IF(①基本情報と建物情報の入力!H58&gt;=3,J36/①基本情報と建物情報の入力!H58,"-"), "-")</f>
        <v>-</v>
      </c>
      <c r="AG36" s="23" t="str">
        <f>IF(A36&lt;=①基本情報と建物情報の入力!$G$20,IF(①基本情報と建物情報の入力!H58&gt;=1,K36,"-"), "-")</f>
        <v>-</v>
      </c>
      <c r="AH36" s="16" t="str">
        <f>IF(A36&lt;=①基本情報と建物情報の入力!$G$20,IF(①基本情報と建物情報の入力!H58&gt;=2,0,"-"), "-")</f>
        <v>-</v>
      </c>
      <c r="AI36" s="24" t="str">
        <f>IF(A36&lt;=①基本情報と建物情報の入力!$G$20,IF(①基本情報と建物情報の入力!H58&gt;=3,0,"-"), "-")</f>
        <v>-</v>
      </c>
      <c r="AJ36" s="16" t="str">
        <f>IF(A36&lt;=①基本情報と建物情報の入力!$G$20, IF(①基本情報と建物情報の入力!H58&gt;=1,L36/①基本情報と建物情報の入力!H58,"-"), "-")</f>
        <v>-</v>
      </c>
      <c r="AK36" s="16" t="str">
        <f>IF(A36&lt;=①基本情報と建物情報の入力!$G$20, IF(①基本情報と建物情報の入力!H58&gt;=2,L36/①基本情報と建物情報の入力!H58,"-"), "-")</f>
        <v>-</v>
      </c>
      <c r="AL36" s="16" t="str">
        <f>IF(A36&lt;=①基本情報と建物情報の入力!$G$20, IF(①基本情報と建物情報の入力!H58&gt;=3,L36/①基本情報と建物情報の入力!H58,"-"), "-")</f>
        <v>-</v>
      </c>
      <c r="AM36" s="23" t="str">
        <f>IF(A36&lt;=①基本情報と建物情報の入力!$G$20,IF(①基本情報と建物情報の入力!H58&gt;=1,IF(①基本情報と建物情報の入力!H58=1, M36,0), "-"),"-")</f>
        <v>-</v>
      </c>
      <c r="AN36" s="16" t="str">
        <f>IF(A36&lt;=①基本情報と建物情報の入力!$G$20, IF(①基本情報と建物情報の入力!H58&gt;=2, M36, "-"), "-")</f>
        <v>-</v>
      </c>
      <c r="AO36" s="24" t="str">
        <f>IF(A36&lt;=①基本情報と建物情報の入力!$G$20,IF(①基本情報と建物情報の入力!H58&gt;=3, 0, "-"),"-")</f>
        <v>-</v>
      </c>
      <c r="AP36" s="23" t="str">
        <f>IF(A36&lt;=①基本情報と建物情報の入力!$G$20,IF(①基本情報と建物情報の入力!H58&gt;=1,0,"-"), "-")</f>
        <v>-</v>
      </c>
      <c r="AQ36" s="16" t="str">
        <f>IF(A36&lt;=①基本情報と建物情報の入力!$G$20,IF(①基本情報と建物情報の入力!H58&gt;=2,0,"-"), "-")</f>
        <v>-</v>
      </c>
      <c r="AR36" s="24" t="str">
        <f>IF(A36&lt;=①基本情報と建物情報の入力!$G$20,IF(①基本情報と建物情報の入力!H58&gt;=3,0,"-"), "-")</f>
        <v>-</v>
      </c>
      <c r="AS36" s="16" t="str">
        <f>IF(A36&lt;=①基本情報と建物情報の入力!$G$20,IF(①基本情報と建物情報の入力!H58&gt;=1,0,"-"), "-")</f>
        <v>-</v>
      </c>
      <c r="AT36" s="16" t="str">
        <f>IF(A36&lt;=①基本情報と建物情報の入力!$G$20,IF(①基本情報と建物情報の入力!H58&gt;=2,0,"-"), "-")</f>
        <v>-</v>
      </c>
      <c r="AU36" s="24" t="str">
        <f>IF(A36&lt;=①基本情報と建物情報の入力!$G$20,IF(①基本情報と建物情報の入力!H58&gt;=3,0,"-"), "-")</f>
        <v>-</v>
      </c>
      <c r="AV36" s="16" t="str">
        <f>IF(A36&lt;=①基本情報と建物情報の入力!$G$20,IF(①基本情報と建物情報の入力!H58&gt;=1,1.6,"-"), "-")</f>
        <v>-</v>
      </c>
      <c r="AW36" s="16" t="str">
        <f>IF(A36&lt;=①基本情報と建物情報の入力!$G$20,IF(①基本情報と建物情報の入力!H58&gt;=2,1.6,"-"), "-")</f>
        <v>-</v>
      </c>
      <c r="AX36" s="24" t="str">
        <f>IF(A36&lt;=①基本情報と建物情報の入力!$G$20,IF(①基本情報と建物情報の入力!H58&gt;=3,1.6,"-"), "-")</f>
        <v>-</v>
      </c>
      <c r="AY36" s="16" t="str">
        <f>IF(A36&lt;=①基本情報と建物情報の入力!$G$20,IF(①基本情報と建物情報の入力!H58&gt;=1,0,"-"), "-")</f>
        <v>-</v>
      </c>
      <c r="AZ36" s="16" t="str">
        <f>IF(A36&lt;=①基本情報と建物情報の入力!$G$20,IF(①基本情報と建物情報の入力!H58&gt;=2,0,"-"), "-")</f>
        <v>-</v>
      </c>
      <c r="BA36" s="16" t="str">
        <f>IF(A36&lt;=①基本情報と建物情報の入力!$G$20,IF(①基本情報と建物情報の入力!H58&gt;=3,0,"-"), "-")</f>
        <v>-</v>
      </c>
      <c r="BB36" s="23" t="str">
        <f>IF(A36&lt;=①基本情報と建物情報の入力!$G$20, IF(①基本情報と建物情報の入力!H58&gt;=1,(D36*C36-J36)/①基本情報と建物情報の入力!H58, "-"), "-")</f>
        <v>-</v>
      </c>
      <c r="BC36" s="16" t="str">
        <f>IF(A36&lt;=①基本情報と建物情報の入力!$G$20, IF(①基本情報と建物情報の入力!H58&gt;=2,(D36*C36-J36)/①基本情報と建物情報の入力!H58, "-"), "-")</f>
        <v>-</v>
      </c>
      <c r="BD36" s="24" t="str">
        <f>IF(A36&lt;=①基本情報と建物情報の入力!$G$20, IF(①基本情報と建物情報の入力!H58&gt;=3,(D36*C36-J36)/①基本情報と建物情報の入力!H58, "-"), "-")</f>
        <v>-</v>
      </c>
      <c r="BE36" s="16" t="str">
        <f>IF(A36&lt;=①基本情報と建物情報の入力!$G$20, IF(①基本情報と建物情報の入力!H58&gt;=1,E36*C36-K36, "-"), "-")</f>
        <v>-</v>
      </c>
      <c r="BF36" s="16" t="str">
        <f>IF(A36&lt;=①基本情報と建物情報の入力!$G$20, IF(①基本情報と建物情報の入力!H58&gt;=2,0, "-"), "-")</f>
        <v>-</v>
      </c>
      <c r="BG36" s="16" t="str">
        <f>IF(A36&lt;=①基本情報と建物情報の入力!$G$20, IF(①基本情報と建物情報の入力!H58&gt;=3,0, "-"), "-")</f>
        <v>-</v>
      </c>
      <c r="BH36" s="23" t="str">
        <f>IF(A36&lt;=①基本情報と建物情報の入力!$G$20, IF(①基本情報と建物情報の入力!H58&gt;=1,(D36*C36-L36)/①基本情報と建物情報の入力!H58-AV36, "-"), "-")</f>
        <v>-</v>
      </c>
      <c r="BI36" s="16" t="str">
        <f>IF(A36&lt;=①基本情報と建物情報の入力!$G$20, IF(①基本情報と建物情報の入力!H58&gt;=2,(D36*C36-L36)/①基本情報と建物情報の入力!H58-AV36, "-"), "-")</f>
        <v>-</v>
      </c>
      <c r="BJ36" s="24" t="str">
        <f>IF(A36&lt;=①基本情報と建物情報の入力!$G$20, IF(①基本情報と建物情報の入力!H58&gt;=3,(D36*C36-L36)/①基本情報と建物情報の入力!H58-AV36, "-"), "-")</f>
        <v>-</v>
      </c>
      <c r="BK36" s="23" t="str">
        <f>IF(A36&lt;=①基本情報と建物情報の入力!$G$20, IF(①基本情報と建物情報の入力!H58&gt;=1,IF(①基本情報と建物情報の入力!H58=1, E36*C36-K36, 0), "-"), "-")</f>
        <v>-</v>
      </c>
      <c r="BL36" s="16" t="str">
        <f>IF(A36&lt;=①基本情報と建物情報の入力!$G$20, IF(①基本情報と建物情報の入力!H58&gt;=2,E36*C36-M36, "-"), "-")</f>
        <v>-</v>
      </c>
      <c r="BM36" s="24" t="str">
        <f>IF(A36&lt;=①基本情報と建物情報の入力!$G$20, IF(①基本情報と建物情報の入力!H58&gt;=3,0, "-"), "-")</f>
        <v>-</v>
      </c>
      <c r="BN36" s="16" t="str">
        <f>IF(A36&lt;=①基本情報と建物情報の入力!$G$20, IF(①基本情報と建物情報の入力!H58&gt;=1, 0, "-"), "-")</f>
        <v>-</v>
      </c>
      <c r="BO36" s="16" t="str">
        <f>IF(A36&lt;=①基本情報と建物情報の入力!$G$20, IF(①基本情報と建物情報の入力!H58&gt;=2, 0, "-"), "-")</f>
        <v>-</v>
      </c>
      <c r="BP36" s="24" t="str">
        <f>IF(A36&lt;=①基本情報と建物情報の入力!$G$20, IF(①基本情報と建物情報の入力!H58&gt;=3, 0, "-"), "-")</f>
        <v>-</v>
      </c>
      <c r="BQ36" s="16" t="str">
        <f>IF(A36&lt;=①基本情報と建物情報の入力!$G$20, IF(①基本情報と建物情報の入力!H58&gt;=1, 0, "-"), "-")</f>
        <v>-</v>
      </c>
      <c r="BR36" s="16" t="str">
        <f>IF(A36&lt;=①基本情報と建物情報の入力!$G$20, IF(①基本情報と建物情報の入力!H58&gt;=2, E36*C36, "-"), "-")</f>
        <v>-</v>
      </c>
      <c r="BS36" s="24" t="str">
        <f>IF(A36&lt;=①基本情報と建物情報の入力!$G$20, IF(①基本情報と建物情報の入力!H58&gt;=3, E36*C36, "-"), "-")</f>
        <v>-</v>
      </c>
      <c r="BT36" s="16" t="str">
        <f>IF(A36&lt;=①基本情報と建物情報の入力!$G$20, IF(①基本情報と建物情報の入力!H58&gt;=1, 0, "-"), "-")</f>
        <v>-</v>
      </c>
      <c r="BU36" s="16" t="str">
        <f>IF(A36&lt;=①基本情報と建物情報の入力!$G$20, IF(①基本情報と建物情報の入力!H58&gt;=2, 0, "-"), "-")</f>
        <v>-</v>
      </c>
      <c r="BV36" s="24" t="str">
        <f>IF(A36&lt;=①基本情報と建物情報の入力!$G$20, IF(①基本情報と建物情報の入力!H58&gt;=3, 0, "-"), "-")</f>
        <v>-</v>
      </c>
      <c r="BW36" s="23" t="str">
        <f>IF(A36&lt;=①基本情報と建物情報の入力!$G$20, IF(①基本情報と建物情報の入力!H58&gt;=1, IF(①基本情報と建物情報の入力!H58=1, 0, E36*C36), "-"), "-")</f>
        <v>-</v>
      </c>
      <c r="BX36" s="16" t="str">
        <f>IF(A36&lt;=①基本情報と建物情報の入力!$G$20, IF(①基本情報と建物情報の入力!H58&gt;=2, 0, "-"), "-")</f>
        <v>-</v>
      </c>
      <c r="BY36" s="24" t="str">
        <f>IF(A36&lt;=①基本情報と建物情報の入力!$G$20, IF(①基本情報と建物情報の入力!H58&gt;=3, E36*C36, "-"), "-")</f>
        <v>-</v>
      </c>
      <c r="BZ36" s="16" t="str">
        <f>IF(A36&lt;=①基本情報と建物情報の入力!$G$20, IF(①基本情報と建物情報の入力!H58&gt;=1,  H36/①基本情報と建物情報の入力!H58, "-"), "-")</f>
        <v>-</v>
      </c>
      <c r="CA36" s="16" t="str">
        <f>IF(A36&lt;=①基本情報と建物情報の入力!$G$20, IF(①基本情報と建物情報の入力!H58&gt;=2,  H36/①基本情報と建物情報の入力!H58, "-"), "-")</f>
        <v>-</v>
      </c>
      <c r="CB36" s="16" t="str">
        <f>IF(A36&lt;=①基本情報と建物情報の入力!$G$20, IF(①基本情報と建物情報の入力!H58&gt;=3,  H36/①基本情報と建物情報の入力!H58, "-"), "-")</f>
        <v>-</v>
      </c>
      <c r="CC36" s="23" t="str">
        <f>IF(A36&lt;=①基本情報と建物情報の入力!$G$20, IF(①基本情報と建物情報の入力!H58&gt;=1, I36/①基本情報と建物情報の入力!H58, "-"), "-")</f>
        <v>-</v>
      </c>
      <c r="CD36" s="16" t="str">
        <f>IF(A36&lt;=①基本情報と建物情報の入力!$G$20, IF(①基本情報と建物情報の入力!H58&gt;=2, I36/①基本情報と建物情報の入力!H58, "-"), "-")</f>
        <v>-</v>
      </c>
      <c r="CE36" s="24" t="str">
        <f>IF(A36&lt;=①基本情報と建物情報の入力!$G$20, IF(①基本情報と建物情報の入力!H58&gt;=3, I36/①基本情報と建物情報の入力!H58, "-"), "-")</f>
        <v>-</v>
      </c>
      <c r="CF36" s="16" t="str">
        <f>IF(A36&lt;=①基本情報と建物情報の入力!$G$20, IF(①基本情報と建物情報の入力!H58&gt;=1, IF(A36=①基本情報と建物情報の入力!$G$20, 0,(①基本情報と建物情報の入力!C58-F36)/①基本情報と建物情報の入力!H58), "-"), "-")</f>
        <v>-</v>
      </c>
      <c r="CG36" s="16" t="str">
        <f>IF(A36&lt;=①基本情報と建物情報の入力!$G$20, IF(①基本情報と建物情報の入力!H58&gt;=2, IF(A36=①基本情報と建物情報の入力!$G$20, 0,(①基本情報と建物情報の入力!C58-F36)/①基本情報と建物情報の入力!H58), "-"), "-")</f>
        <v>-</v>
      </c>
      <c r="CH36" s="16" t="str">
        <f>IF(A36&lt;=①基本情報と建物情報の入力!$G$20, IF(①基本情報と建物情報の入力!H58&gt;=3, IF(A36=①基本情報と建物情報の入力!$G$20, 0,(①基本情報と建物情報の入力!C58-F36)/①基本情報と建物情報の入力!H58), "-"), "-")</f>
        <v>-</v>
      </c>
      <c r="CI36" s="69"/>
      <c r="CJ36" s="23" t="str">
        <f>IF(A36&lt;=①基本情報と建物情報の入力!$G$20, IF(①基本情報と建物情報の入力!H58&gt;=1, IF(F36=0, 0, D36/①基本情報と建物情報の入力!H58), "-"), "-")</f>
        <v>-</v>
      </c>
      <c r="CK36" s="16" t="str">
        <f>IF(A36&lt;=①基本情報と建物情報の入力!$G$20, IF(①基本情報と建物情報の入力!H58&gt;=2, IF(F36=0, 0, D36/①基本情報と建物情報の入力!H58), "-"), "-")</f>
        <v>-</v>
      </c>
      <c r="CL36" s="24" t="str">
        <f>IF(A36&lt;=①基本情報と建物情報の入力!$G$20, IF(①基本情報と建物情報の入力!H58&gt;=3, IF(F36=0, 0, D36/①基本情報と建物情報の入力!H58), "-"), "-")</f>
        <v>-</v>
      </c>
      <c r="CM36" s="23" t="str">
        <f>IF(A36&lt;=①基本情報と建物情報の入力!$G$20, IF(①基本情報と建物情報の入力!H58&gt;=1, F36/D36, "-"), "-")</f>
        <v>-</v>
      </c>
      <c r="CN36" s="16" t="str">
        <f>IF(A36&lt;=①基本情報と建物情報の入力!$G$20, IF(①基本情報と建物情報の入力!H58&gt;=2, 0, "-"), "-")</f>
        <v>-</v>
      </c>
      <c r="CO36" s="24" t="str">
        <f>IF(A36&lt;=①基本情報と建物情報の入力!$G$20, IF(①基本情報と建物情報の入力!H58&gt;=3, 0, "-"), "-")</f>
        <v>-</v>
      </c>
      <c r="CP36" s="23" t="str">
        <f>IF(A36&lt;=①基本情報と建物情報の入力!$G$20, IF(①基本情報と建物情報の入力!H58&gt;=1, IF(A36=①基本情報と建物情報の入力!$G$20, D36/①基本情報と建物情報の入力!H58, 0), "-"), "-")</f>
        <v>-</v>
      </c>
      <c r="CQ36" s="16" t="str">
        <f>IF(A36&lt;=①基本情報と建物情報の入力!$G$20, IF(①基本情報と建物情報の入力!H58&gt;=2, IF(A36=①基本情報と建物情報の入力!$G$20, D36/①基本情報と建物情報の入力!H58, 0), "-"), "-")</f>
        <v>-</v>
      </c>
      <c r="CR36" s="24" t="str">
        <f>IF(A36&lt;=①基本情報と建物情報の入力!$G$20, IF(①基本情報と建物情報の入力!H58&gt;=3, IF(A36=①基本情報と建物情報の入力!$G$20, D36/①基本情報と建物情報の入力!H58, 0), "-"), "-")</f>
        <v>-</v>
      </c>
      <c r="CS36" s="23" t="str">
        <f>IF(A36&lt;=①基本情報と建物情報の入力!$G$20, IF(①基本情報と建物情報の入力!H58&gt;=1, IF(①基本情報と建物情報の入力!H58=1, F36/D36, 0), "-"), "-")</f>
        <v>-</v>
      </c>
      <c r="CT36" s="16" t="str">
        <f>IF(A36&lt;=①基本情報と建物情報の入力!$G$20, IF(①基本情報と建物情報の入力!H58&gt;=2, F36/D36, "-"), "-")</f>
        <v>-</v>
      </c>
      <c r="CU36" s="24" t="str">
        <f>IF(A36&lt;=①基本情報と建物情報の入力!$G$20, IF(①基本情報と建物情報の入力!H58&gt;=3, 0, "-"), "-")</f>
        <v>-</v>
      </c>
      <c r="CV36" s="16" t="str">
        <f>IF(A36&lt;=①基本情報と建物情報の入力!$G$20, IF(①基本情報と建物情報の入力!H58&gt;=1, IF(OR(F36=0,A36=①基本情報と建物情報の入力!$G$20), 0, D36/①基本情報と建物情報の入力!H58), "-"), "-")</f>
        <v>-</v>
      </c>
      <c r="CW36" s="16" t="str">
        <f>IF(A36&lt;=①基本情報と建物情報の入力!$G$20, IF(①基本情報と建物情報の入力!H58&gt;=2, IF(OR(F36=0,A36=①基本情報と建物情報の入力!$G$20), 0, D36/①基本情報と建物情報の入力!H58), "-"), "-")</f>
        <v>-</v>
      </c>
      <c r="CX36" s="16" t="str">
        <f>IF(A36&lt;=①基本情報と建物情報の入力!$G$20, IF(①基本情報と建物情報の入力!H58&gt;=3, IF(OR(F36=0,A36=①基本情報と建物情報の入力!$G$20), 0, D36/①基本情報と建物情報の入力!H58), "-"), "-")</f>
        <v>-</v>
      </c>
      <c r="CY36" s="23" t="str">
        <f>IF(A36&lt;=①基本情報と建物情報の入力!$G$20, IF(①基本情報と建物情報の入力!H58&gt;=1, IF(OR(F35=0,A36=1), 0, D36/①基本情報と建物情報の入力!H58), "-"), "-")</f>
        <v>-</v>
      </c>
      <c r="CZ36" s="16" t="str">
        <f>IF(A36&lt;=①基本情報と建物情報の入力!$G$20, IF(①基本情報と建物情報の入力!H58&gt;=2, IF(OR(F35=0,A36=1), 0, D36/①基本情報と建物情報の入力!H58), "-"), "-")</f>
        <v>-</v>
      </c>
      <c r="DA36" s="24" t="str">
        <f>IF(A36&lt;=①基本情報と建物情報の入力!$G$20, IF(①基本情報と建物情報の入力!H58&gt;=3, IF(OR(F35=0,A36=1), 0, D36/①基本情報と建物情報の入力!H58), "-"), "-")</f>
        <v>-</v>
      </c>
      <c r="DB36" s="23" t="str">
        <f>IF(A36&lt;=①基本情報と建物情報の入力!$G$20, IF(①基本情報と建物情報の入力!H58&gt;=1, 0, "-"), "-")</f>
        <v>-</v>
      </c>
      <c r="DC36" s="16" t="str">
        <f>IF(A36&lt;=①基本情報と建物情報の入力!$G$20, IF(①基本情報と建物情報の入力!H58&gt;=2, IF(①基本情報と建物情報の入力!H58=1, 0, F36/D36), "-"), "-")</f>
        <v>-</v>
      </c>
      <c r="DD36" s="24" t="str">
        <f>IF(A36&lt;=①基本情報と建物情報の入力!$G$20, IF(①基本情報と建物情報の入力!H58&gt;=3, IF(①基本情報と建物情報の入力!H58=1, 0, F36/D36), "-"), "-")</f>
        <v>-</v>
      </c>
      <c r="DE36" s="16" t="str">
        <f>IF(A36&lt;=①基本情報と建物情報の入力!$G$20, IF(①基本情報と建物情報の入力!H58&gt;=1, IF(①基本情報と建物情報の入力!H58=1, 0, F36/D36), "-"), "-")</f>
        <v>-</v>
      </c>
      <c r="DF36" s="16" t="str">
        <f>IF(A36&lt;=①基本情報と建物情報の入力!$G$20, IF(①基本情報と建物情報の入力!H58&gt;=2, 0, "-"), "-")</f>
        <v>-</v>
      </c>
      <c r="DG36" s="16" t="str">
        <f>IF(A36&lt;=①基本情報と建物情報の入力!$G$20, IF(①基本情報と建物情報の入力!H58&gt;=3, IF(①基本情報と建物情報の入力!H58=1, 0, F36/D36), "-"), "-")</f>
        <v>-</v>
      </c>
      <c r="DH36" s="23" t="str">
        <f>IF(A36&lt;=①基本情報と建物情報の入力!$G$20, IF(①基本情報と建物情報の入力!H58&gt;=1, (F36/D36)*(D36/①基本情報と建物情報の入力!H58/20), "-"), "-")</f>
        <v>-</v>
      </c>
      <c r="DI36" s="16" t="str">
        <f>IF(A36&lt;=①基本情報と建物情報の入力!$G$20, IF(①基本情報と建物情報の入力!H58&gt;=2, (F36/D36)*(D36/①基本情報と建物情報の入力!H58/20), "-"), "-")</f>
        <v>-</v>
      </c>
      <c r="DJ36" s="24" t="str">
        <f>IF(A36&lt;=①基本情報と建物情報の入力!$G$20, IF(①基本情報と建物情報の入力!H58&gt;=3, (F36/D36)*(D36/①基本情報と建物情報の入力!H58/20), "-"), "-")</f>
        <v>-</v>
      </c>
      <c r="DK36" s="23" t="str">
        <f>IF(A36&lt;=①基本情報と建物情報の入力!$G$20, IF(①基本情報と建物情報の入力!H58&gt;=1, (D36/①基本情報と建物情報の入力!H58)*(F36/D36/20), "-"), "-")</f>
        <v>-</v>
      </c>
      <c r="DL36" s="16" t="str">
        <f>IF(A36&lt;=①基本情報と建物情報の入力!$G$20, IF(①基本情報と建物情報の入力!H58&gt;=2, (D36/①基本情報と建物情報の入力!H58)*(F36/D36/20), "-"), "-")</f>
        <v>-</v>
      </c>
      <c r="DM36" s="24" t="str">
        <f>IF(A36&lt;=①基本情報と建物情報の入力!$G$20, IF(①基本情報と建物情報の入力!H58&gt;=3, (D36/①基本情報と建物情報の入力!H58)*(F36/D36/20), "-"), "-")</f>
        <v>-</v>
      </c>
      <c r="DN36" s="23" t="str">
        <f>IF(A36&lt;=①基本情報と建物情報の入力!$G$20, IF(①基本情報と建物情報の入力!H58&gt;=1,  C36, "-"), "-")</f>
        <v>-</v>
      </c>
      <c r="DO36" s="16" t="str">
        <f>IF(A36&lt;=①基本情報と建物情報の入力!$G$20, IF(①基本情報と建物情報の入力!H58&gt;=2, 0, "-"), "-")</f>
        <v>-</v>
      </c>
      <c r="DP36" s="24" t="str">
        <f>IF(A36&lt;=①基本情報と建物情報の入力!$G$20, IF(①基本情報と建物情報の入力!H58&gt;=3, 0, "-"), "-")</f>
        <v>-</v>
      </c>
      <c r="DQ36" s="23" t="str">
        <f>IF(A36&lt;=①基本情報と建物情報の入力!$G$20, IF(①基本情報と建物情報の入力!H58&gt;=1,  C36, "-"), "-")</f>
        <v>-</v>
      </c>
      <c r="DR36" s="16" t="str">
        <f>IF(A36&lt;=①基本情報と建物情報の入力!$G$20, IF(①基本情報と建物情報の入力!H58&gt;=2, 0, "-"), "-")</f>
        <v>-</v>
      </c>
      <c r="DS36" s="24" t="str">
        <f>IF(A36&lt;=①基本情報と建物情報の入力!$G$20, IF(①基本情報と建物情報の入力!H58&gt;=3, 0, "-"), "-")</f>
        <v>-</v>
      </c>
      <c r="DT36" s="23" t="str">
        <f>IF(A36&lt;=①基本情報と建物情報の入力!$G$20, IF(①基本情報と建物情報の入力!H58&gt;=1, IF(①基本情報と建物情報の入力!H58=1, C36, 0), "-"), "-")</f>
        <v>-</v>
      </c>
      <c r="DU36" s="16" t="str">
        <f>IF(A36&lt;=①基本情報と建物情報の入力!$G$20, IF(①基本情報と建物情報の入力!H58&gt;=2, C36, "-"), "-")</f>
        <v>-</v>
      </c>
      <c r="DV36" s="24" t="str">
        <f>IF(A36&lt;=①基本情報と建物情報の入力!$G$20, IF(①基本情報と建物情報の入力!H58&gt;=3, 0, "-"), "-")</f>
        <v>-</v>
      </c>
      <c r="DW36" s="23" t="str">
        <f>IF(A36&lt;=①基本情報と建物情報の入力!$G$20, IF(①基本情報と建物情報の入力!H58&gt;=1, IF(①基本情報と建物情報の入力!H58=1, C36, 0), "-"), "-")</f>
        <v>-</v>
      </c>
      <c r="DX36" s="16" t="str">
        <f>IF(A36&lt;=①基本情報と建物情報の入力!$G$20, IF(①基本情報と建物情報の入力!H58&gt;=2, C36, "-"), "-")</f>
        <v>-</v>
      </c>
      <c r="DY36" s="24" t="str">
        <f>IF(A36&lt;=①基本情報と建物情報の入力!$G$20, IF(①基本情報と建物情報の入力!H58&gt;=3, 0, "-"), "-")</f>
        <v>-</v>
      </c>
      <c r="DZ36" s="23" t="str">
        <f>IF(A36&lt;=①基本情報と建物情報の入力!$G$20, IF(①基本情報と建物情報の入力!H58&gt;=1, 0, "-"), "-")</f>
        <v>-</v>
      </c>
      <c r="EA36" s="16" t="str">
        <f>IF(A36&lt;=①基本情報と建物情報の入力!$G$20, IF(①基本情報と建物情報の入力!H58&gt;=2, IF(①基本情報と建物情報の入力!H58=1, 0, C36), "-"), "-")</f>
        <v>-</v>
      </c>
      <c r="EB36" s="24" t="str">
        <f>IF(A36&lt;=①基本情報と建物情報の入力!$G$20, IF(①基本情報と建物情報の入力!H58&gt;=3, IF(①基本情報と建物情報の入力!H58=1, 0, C36), "-"), "-")</f>
        <v>-</v>
      </c>
      <c r="EC36" s="23" t="str">
        <f>IF(A36&lt;=①基本情報と建物情報の入力!$G$20, IF(①基本情報と建物情報の入力!H58&gt;=1, IF(①基本情報と建物情報の入力!H58=1, 0, C36), "-"), "-")</f>
        <v>-</v>
      </c>
      <c r="ED36" s="16" t="str">
        <f>IF(A36&lt;=①基本情報と建物情報の入力!$G$20, IF(①基本情報と建物情報の入力!H58&gt;=2, 0, "-"), "-")</f>
        <v>-</v>
      </c>
      <c r="EE36" s="24" t="str">
        <f>IF(A36&lt;=①基本情報と建物情報の入力!$G$20, IF(①基本情報と建物情報の入力!H58&gt;=3, IF(①基本情報と建物情報の入力!H58=1, 0, C36), "-"), "-")</f>
        <v>-</v>
      </c>
      <c r="EF36" s="23" t="str">
        <f>IF(A36&lt;=①基本情報と建物情報の入力!$G$20, IF(①基本情報と建物情報の入力!H58&gt;=1, 0, "-"), "-")</f>
        <v>-</v>
      </c>
      <c r="EG36" s="16" t="str">
        <f>IF(A36&lt;=①基本情報と建物情報の入力!$G$20, IF(①基本情報と建物情報の入力!H58&gt;=2, IF(①基本情報と建物情報の入力!H58=1, 0, C36), "-"), "-")</f>
        <v>-</v>
      </c>
      <c r="EH36" s="24" t="str">
        <f>IF(A36&lt;=①基本情報と建物情報の入力!$G$20, IF(①基本情報と建物情報の入力!H58&gt;=3, IF(①基本情報と建物情報の入力!H58=1, 0, C36), "-"), "-")</f>
        <v>-</v>
      </c>
      <c r="EI36" s="16" t="str">
        <f>IF(A36&lt;=①基本情報と建物情報の入力!$G$20, IF(①基本情報と建物情報の入力!H58&gt;=1, IF(①基本情報と建物情報の入力!H58=1, 0, C36), "-"), "-")</f>
        <v>-</v>
      </c>
      <c r="EJ36" s="16" t="str">
        <f>IF(A36&lt;=①基本情報と建物情報の入力!$G$20, IF(①基本情報と建物情報の入力!H58&gt;=2, 0, "-"), "-")</f>
        <v>-</v>
      </c>
      <c r="EK36" s="16" t="str">
        <f>IF(A36&lt;=①基本情報と建物情報の入力!$G$20, IF(①基本情報と建物情報の入力!H58&gt;=3, IF(①基本情報と建物情報の入力!H58=1, 0, C36), "-"), "-")</f>
        <v>-</v>
      </c>
      <c r="EL36" s="23" t="str">
        <f>IF(A36&lt;=①基本情報と建物情報の入力!$G$20, IF(①基本情報と建物情報の入力!H58&gt;=1, C36*D36/①基本情報と建物情報の入力!H58/20, "-"), "-")</f>
        <v>-</v>
      </c>
      <c r="EM36" s="16" t="str">
        <f>IF(A36&lt;=①基本情報と建物情報の入力!$G$20, IF(①基本情報と建物情報の入力!H58&gt;=2, C36*D36/①基本情報と建物情報の入力!H58/20, "-"), "-")</f>
        <v>-</v>
      </c>
      <c r="EN36" s="24" t="str">
        <f>IF(A36&lt;=①基本情報と建物情報の入力!$G$20, IF(①基本情報と建物情報の入力!H58&gt;=3, C36*D36/①基本情報と建物情報の入力!H58/20, "-"), "-")</f>
        <v>-</v>
      </c>
      <c r="EO36" s="23" t="str">
        <f>IF(A36&lt;=①基本情報と建物情報の入力!$G$20, IF(①基本情報と建物情報の入力!H58&gt;=1, C36*E36/20, "-"), "-")</f>
        <v>-</v>
      </c>
      <c r="EP36" s="16" t="str">
        <f>IF(A36&lt;=①基本情報と建物情報の入力!$G$20, IF(①基本情報と建物情報の入力!H58&gt;=2, 0, "-"), "-")</f>
        <v>-</v>
      </c>
      <c r="EQ36" s="24" t="str">
        <f>IF(A36&lt;=①基本情報と建物情報の入力!$G$20, IF(①基本情報と建物情報の入力!H58&gt;=3, 0, "-"), "-")</f>
        <v>-</v>
      </c>
      <c r="ER36" s="23" t="str">
        <f>IF(A36&lt;=①基本情報と建物情報の入力!$G$20, IF(①基本情報と建物情報の入力!H58&gt;=1, C36*D36/①基本情報と建物情報の入力!H58/20, "-"), "-")</f>
        <v>-</v>
      </c>
      <c r="ES36" s="16" t="str">
        <f>IF(A36&lt;=①基本情報と建物情報の入力!$G$20, IF(①基本情報と建物情報の入力!H58&gt;=2, C36*D36/①基本情報と建物情報の入力!H58/20, "-"), "-")</f>
        <v>-</v>
      </c>
      <c r="ET36" s="24" t="str">
        <f>IF(A36&lt;=①基本情報と建物情報の入力!$G$20, IF(①基本情報と建物情報の入力!H58&gt;=3, C36*D36/①基本情報と建物情報の入力!H58/20, "-"), "-")</f>
        <v>-</v>
      </c>
      <c r="EU36" s="23" t="str">
        <f>IF(A36&lt;=①基本情報と建物情報の入力!$G$20, IF(①基本情報と建物情報の入力!H58&gt;=1, IF(①基本情報と建物情報の入力!H58=1, C36*E36/20, 0), "-"), "-")</f>
        <v>-</v>
      </c>
      <c r="EV36" s="16" t="str">
        <f>IF(A36&lt;=①基本情報と建物情報の入力!$G$20, IF(①基本情報と建物情報の入力!H58&gt;=2, C36*E36/20, "-"), "-")</f>
        <v>-</v>
      </c>
      <c r="EW36" s="24" t="str">
        <f>IF(A36&lt;=①基本情報と建物情報の入力!$G$20, IF(①基本情報と建物情報の入力!H58&gt;=3, 0, "-"), "-")</f>
        <v>-</v>
      </c>
      <c r="EX36" s="23" t="str">
        <f>IF(A36&lt;=①基本情報と建物情報の入力!$G$20, IF(①基本情報と建物情報の入力!H58&gt;=1, IF(A36=①基本情報と建物情報の入力!$G$20, 0, IF(AND(W36=0, G37=0), D36/①基本情報と建物情報の入力!H58, 0)), "-"), "-")</f>
        <v>-</v>
      </c>
      <c r="EY36" s="16" t="str">
        <f>IF(A36&lt;=①基本情報と建物情報の入力!$G$20, IF(①基本情報と建物情報の入力!H58&gt;=2, IF(A36=①基本情報と建物情報の入力!$G$20, 0, IF(AND(X36=0, G37=0), D36/①基本情報と建物情報の入力!H58, 0)), "-"), "-")</f>
        <v>-</v>
      </c>
      <c r="EZ36" s="24" t="str">
        <f>IF(A36&lt;=①基本情報と建物情報の入力!$G$20, IF(①基本情報と建物情報の入力!H58&gt;=3, IF(A36=①基本情報と建物情報の入力!$G$20, 0, IF(AND(Y36=0, G37=0), D36/①基本情報と建物情報の入力!H58, 0)), "-"), "-")</f>
        <v>-</v>
      </c>
      <c r="FA36" s="23" t="str">
        <f>IF(A36&lt;=①基本情報と建物情報の入力!$G$20, IF(①基本情報と建物情報の入力!H58&gt;=1, IF(A36=1, 0, IF(AND(F35=0, Z36=0), D36/①基本情報と建物情報の入力!H58, 0)), "-"), "-")</f>
        <v>-</v>
      </c>
      <c r="FB36" s="16" t="str">
        <f>IF(A36&lt;=①基本情報と建物情報の入力!$G$20, IF(①基本情報と建物情報の入力!H58&gt;=2, IF(A36=1, 0, IF(AND(F35=0, AA36=0), D36/①基本情報と建物情報の入力!H58, 0)), "-"), "-")</f>
        <v>-</v>
      </c>
      <c r="FC36" s="24" t="str">
        <f>IF(A36&lt;=①基本情報と建物情報の入力!$G$20, IF(①基本情報と建物情報の入力!H58&gt;=3, IF(A36=1, 0, IF(AND(F35=0, AB36=0), D36/①基本情報と建物情報の入力!H58, 0)), "-"), "-")</f>
        <v>-</v>
      </c>
      <c r="FD36" s="23" t="str">
        <f>IF(A36&lt;=①基本情報と建物情報の入力!$G$20, IF(①基本情報と建物情報の入力!H58&gt;=1, IF(A36=①基本情報と建物情報の入力!$G$20, 0, E36-F36/D36), "-"), "-")</f>
        <v>-</v>
      </c>
      <c r="FE36" s="16" t="str">
        <f>IF(A36&lt;=①基本情報と建物情報の入力!$G$20, IF(①基本情報と建物情報の入力!H58&gt;=2, 0, "-"), "-")</f>
        <v>-</v>
      </c>
      <c r="FF36" s="24" t="str">
        <f>IF(A36&lt;=①基本情報と建物情報の入力!$G$20, IF(①基本情報と建物情報の入力!H58&gt;=3, 0, "-"), "-")</f>
        <v>-</v>
      </c>
      <c r="FG36" s="23" t="str">
        <f>IF(A36&lt;=①基本情報と建物情報の入力!$G$20, IF(①基本情報と建物情報の入力!H58&gt;=1, IF(A36=1, 0, E36-G36/D36), "-"), "-")</f>
        <v>-</v>
      </c>
      <c r="FH36" s="16" t="str">
        <f>IF(A36&lt;=①基本情報と建物情報の入力!$G$20, IF(①基本情報と建物情報の入力!H58&gt;=2, 0, "-"), "-")</f>
        <v>-</v>
      </c>
      <c r="FI36" s="24" t="str">
        <f>IF(A36&lt;=①基本情報と建物情報の入力!$G$20, IF(①基本情報と建物情報の入力!H58&gt;=3, 0, "-"), "-")</f>
        <v>-</v>
      </c>
      <c r="FJ36" s="23" t="str">
        <f>IF(A36&lt;=①基本情報と建物情報の入力!$G$20, IF(①基本情報と建物情報の入力!H58&gt;=1, IF(A36=①基本情報と建物情報の入力!$G$20, 0, D36/①基本情報と建物情報の入力!H58), "-"), "-")</f>
        <v>-</v>
      </c>
      <c r="FK36" s="16" t="str">
        <f>IF(A36&lt;=①基本情報と建物情報の入力!$G$20, IF(①基本情報と建物情報の入力!H58&gt;=2, IF(A36=①基本情報と建物情報の入力!$G$20, 0, D36/①基本情報と建物情報の入力!H58), "-"), "-")</f>
        <v>-</v>
      </c>
      <c r="FL36" s="24" t="str">
        <f>IF(A36&lt;=①基本情報と建物情報の入力!$G$20, IF(①基本情報と建物情報の入力!H58&gt;=3, IF(A36=①基本情報と建物情報の入力!$G$20, 0, D36/①基本情報と建物情報の入力!H58), "-"), "-")</f>
        <v>-</v>
      </c>
      <c r="FM36" s="23" t="str">
        <f>IF(A36&lt;=①基本情報と建物情報の入力!$G$20, IF(①基本情報と建物情報の入力!H58&gt;=1, IF(A36=1, 0, D36/①基本情報と建物情報の入力!H58), "-"), "-")</f>
        <v>-</v>
      </c>
      <c r="FN36" s="16" t="str">
        <f>IF(A36&lt;=①基本情報と建物情報の入力!$G$20, IF(①基本情報と建物情報の入力!H58&gt;=2, IF(A36=1, 0, D36/①基本情報と建物情報の入力!H58), "-"), "-")</f>
        <v>-</v>
      </c>
      <c r="FO36" s="24" t="str">
        <f>IF(A36&lt;=①基本情報と建物情報の入力!$G$20, IF(①基本情報と建物情報の入力!H58&gt;=3, IF(A36=1, 0, D36/①基本情報と建物情報の入力!H58), "-"), "-")</f>
        <v>-</v>
      </c>
      <c r="FP36" s="23" t="str">
        <f>IF(A36&lt;=①基本情報と建物情報の入力!$G$20, IF(①基本情報と建物情報の入力!H58&gt;=1, IF(A36=①基本情報と建物情報の入力!$G$20, 0, IF(①基本情報と建物情報の入力!H58=1, E36-F36/D36, 0)), "-"), "-")</f>
        <v>-</v>
      </c>
      <c r="FQ36" s="16" t="str">
        <f>IF(A36&lt;=①基本情報と建物情報の入力!$G$20, IF(①基本情報と建物情報の入力!H58&gt;=2, IF(A36=①基本情報と建物情報の入力!$G$20, 0, E36-F36/D36), "-"), "-")</f>
        <v>-</v>
      </c>
      <c r="FR36" s="24" t="str">
        <f>IF(A36&lt;=①基本情報と建物情報の入力!$G$20, IF(①基本情報と建物情報の入力!H58&gt;=3, 0, "-"), "-")</f>
        <v>-</v>
      </c>
      <c r="FS36" s="23" t="str">
        <f>IF(A36&lt;=①基本情報と建物情報の入力!$G$20, IF(①基本情報と建物情報の入力!H58&gt;=1, IF(A36=1, 0, IF(①基本情報と建物情報の入力!H58=1, E36-G36/D36, 0)), "-"), "-")</f>
        <v>-</v>
      </c>
      <c r="FT36" s="16" t="str">
        <f>IF(A36&lt;=①基本情報と建物情報の入力!$G$20, IF(①基本情報と建物情報の入力!H58&gt;=2, IF(A36=1, 0, E36-G36/D36), "-"), "-")</f>
        <v>-</v>
      </c>
      <c r="FU36" s="24" t="str">
        <f>IF(A36&lt;=①基本情報と建物情報の入力!$G$20, IF(①基本情報と建物情報の入力!H58&gt;=3, 0, "-"), "-")</f>
        <v>-</v>
      </c>
      <c r="FV36" s="23" t="str">
        <f>IF(A36&lt;=①基本情報と建物情報の入力!$G$20, IF(①基本情報と建物情報の入力!H58&gt;=1, IF(A36=1, D36/①基本情報と建物情報の入力!H58, 0), "-"), "-")</f>
        <v>-</v>
      </c>
      <c r="FW36" s="16" t="str">
        <f>IF(A36&lt;=①基本情報と建物情報の入力!$G$20, IF(①基本情報と建物情報の入力!H58&gt;=2, IF(A36=1, D36/①基本情報と建物情報の入力!H58, 0), "-"), "-")</f>
        <v>-</v>
      </c>
      <c r="FX36" s="24" t="str">
        <f>IF(A36&lt;=①基本情報と建物情報の入力!$G$20, IF(①基本情報と建物情報の入力!H58&gt;=3, IF(A36=1, D36/①基本情報と建物情報の入力!H58, 0), "-"), "-")</f>
        <v>-</v>
      </c>
      <c r="FY36" s="23" t="str">
        <f>IF(A36&lt;=①基本情報と建物情報の入力!$G$20, IF(①基本情報と建物情報の入力!H58&gt;=1, IF(A36=1, E36, 0), "-"), "-")</f>
        <v>-</v>
      </c>
      <c r="FZ36" s="16" t="str">
        <f>IF(A36&lt;=①基本情報と建物情報の入力!$G$20, IF(①基本情報と建物情報の入力!H58&gt;=2, 0, "-"), "-")</f>
        <v>-</v>
      </c>
      <c r="GA36" s="24" t="str">
        <f>IF(A36&lt;=①基本情報と建物情報の入力!$G$20, IF(①基本情報と建物情報の入力!H58&gt;=3, 0, "-"), "-")</f>
        <v>-</v>
      </c>
      <c r="GB36" s="23" t="str">
        <f>IF(A36&lt;=①基本情報と建物情報の入力!$G$20, IF(①基本情報と建物情報の入力!H58&gt;=1, IF(A36=1, D36/①基本情報と建物情報の入力!H58, 0), "-"), "-")</f>
        <v>-</v>
      </c>
      <c r="GC36" s="16" t="str">
        <f>IF(A36&lt;=①基本情報と建物情報の入力!$G$20, IF(①基本情報と建物情報の入力!H58&gt;=2, IF(A36=1, D36/①基本情報と建物情報の入力!H58, 0), "-"), "-")</f>
        <v>-</v>
      </c>
      <c r="GD36" s="24" t="str">
        <f>IF(A36&lt;=①基本情報と建物情報の入力!$G$20, IF(①基本情報と建物情報の入力!H58&gt;=3, IF(A36=1, D36/①基本情報と建物情報の入力!H58, 0), "-"), "-")</f>
        <v>-</v>
      </c>
      <c r="GE36" s="23" t="str">
        <f>IF(A36&lt;=①基本情報と建物情報の入力!$G$20, IF(①基本情報と建物情報の入力!H58&gt;=1, IF(A36=1, IF(①基本情報と建物情報の入力!H58=1, E36, 0), 0), "-"), "-")</f>
        <v>-</v>
      </c>
      <c r="GF36" s="16" t="str">
        <f>IF(A36&lt;=①基本情報と建物情報の入力!$G$20, IF(①基本情報と建物情報の入力!H58&gt;=2, IF(A36=1, E36, 0), "-"), "-")</f>
        <v>-</v>
      </c>
      <c r="GG36" s="24" t="str">
        <f>IF(A36&lt;=①基本情報と建物情報の入力!$G$20, IF(①基本情報と建物情報の入力!H58&gt;=3, 0, "-"), "-")</f>
        <v>-</v>
      </c>
      <c r="GH36" s="23" t="str">
        <f>IF(A36&lt;=①基本情報と建物情報の入力!$G$20, IF(①基本情報と建物情報の入力!H58&gt;=1, IF(G36=0, 0, D36/①基本情報と建物情報の入力!H58), "-"), "-")</f>
        <v>-</v>
      </c>
      <c r="GI36" s="16" t="str">
        <f>IF(A36&lt;=①基本情報と建物情報の入力!$G$20, IF(①基本情報と建物情報の入力!H58&gt;=2, IF(G36=0, 0, D36/①基本情報と建物情報の入力!H58), "-"), "-")</f>
        <v>-</v>
      </c>
      <c r="GJ36" s="24" t="str">
        <f>IF(A36&lt;=①基本情報と建物情報の入力!$G$20, IF(①基本情報と建物情報の入力!H58&gt;=3, IF(G36=0, 0, D36/①基本情報と建物情報の入力!H58), "-"), "-")</f>
        <v>-</v>
      </c>
      <c r="GK36" s="23" t="str">
        <f>IF(A36&lt;=①基本情報と建物情報の入力!$G$20, IF(①基本情報と建物情報の入力!H58&gt;=1, G36/D36, "-"), "-")</f>
        <v>-</v>
      </c>
      <c r="GL36" s="16" t="str">
        <f>IF(A36&lt;=①基本情報と建物情報の入力!$G$20, IF(①基本情報と建物情報の入力!H58&gt;=2, 0, "-"), "-")</f>
        <v>-</v>
      </c>
      <c r="GM36" s="24" t="str">
        <f>IF(A36&lt;=①基本情報と建物情報の入力!$G$20, IF(①基本情報と建物情報の入力!H58&gt;=3, 0, "-"), "-")</f>
        <v>-</v>
      </c>
      <c r="GN36" s="16" t="str">
        <f>IF(A36&lt;=①基本情報と建物情報の入力!$G$20, IF(①基本情報と建物情報の入力!H58&gt;=1, 0, "-"), "-")</f>
        <v>-</v>
      </c>
      <c r="GO36" s="16" t="str">
        <f>IF(A36&lt;=①基本情報と建物情報の入力!$G$20, IF(①基本情報と建物情報の入力!H58&gt;=2, 0, "-"), "-")</f>
        <v>-</v>
      </c>
      <c r="GP36" s="16" t="str">
        <f>IF(A36&lt;=①基本情報と建物情報の入力!$G$20, IF(①基本情報と建物情報の入力!H58&gt;=3, 0, "-"), "-")</f>
        <v>-</v>
      </c>
      <c r="GQ36" s="23" t="str">
        <f>IF(A36&lt;=①基本情報と建物情報の入力!$G$20, IF(①基本情報と建物情報の入力!H58&gt;=1, IF(①基本情報と建物情報の入力!H58=1, G36/D36, 0), "-"), "-")</f>
        <v>-</v>
      </c>
      <c r="GR36" s="16" t="str">
        <f>IF(A36&lt;=①基本情報と建物情報の入力!$G$20, IF(①基本情報と建物情報の入力!H58&gt;=2, G36/D36, "-"), "-")</f>
        <v>-</v>
      </c>
      <c r="GS36" s="24" t="str">
        <f>IF(A36&lt;=①基本情報と建物情報の入力!$G$20, IF(①基本情報と建物情報の入力!H58&gt;=3, 0, "-"), "-")</f>
        <v>-</v>
      </c>
      <c r="GT36" s="23" t="str">
        <f>IF(A36&lt;=①基本情報と建物情報の入力!$G$20, IF(①基本情報と建物情報の入力!H58&gt;=1, IF(OR(G37=0,A36=①基本情報と建物情報の入力!$G$20), 0, D36/①基本情報と建物情報の入力!H58), "-"), "-")</f>
        <v>-</v>
      </c>
      <c r="GU36" s="16" t="str">
        <f>IF(A36&lt;=①基本情報と建物情報の入力!$G$20, IF(①基本情報と建物情報の入力!H58&gt;=2, IF(OR(G37=0,A36=①基本情報と建物情報の入力!$G$20), 0, D36/①基本情報と建物情報の入力!H58), "-"), "-")</f>
        <v>-</v>
      </c>
      <c r="GV36" s="24" t="str">
        <f>IF(A36&lt;=①基本情報と建物情報の入力!$G$20, IF(①基本情報と建物情報の入力!H58&gt;=3, IF(OR(G37=0,A36=①基本情報と建物情報の入力!$G$20), 0, D36/①基本情報と建物情報の入力!H58), "-"), "-")</f>
        <v>-</v>
      </c>
      <c r="GW36" s="23" t="str">
        <f>IF(A36&lt;=①基本情報と建物情報の入力!$G$20, IF(①基本情報と建物情報の入力!H58&gt;=1, IF(G36=0, 0, D36/①基本情報と建物情報の入力!H58), "-"), "-")</f>
        <v>-</v>
      </c>
      <c r="GX36" s="16" t="str">
        <f>IF(A36&lt;=①基本情報と建物情報の入力!$G$20, IF(①基本情報と建物情報の入力!H58&gt;=2, IF(G36=0, 0, D36/①基本情報と建物情報の入力!H58), "-"), "-")</f>
        <v>-</v>
      </c>
      <c r="GY36" s="24" t="str">
        <f>IF(A36&lt;=①基本情報と建物情報の入力!$G$20, IF(①基本情報と建物情報の入力!H58&gt;=3, IF(G36=0, 0, D36/①基本情報と建物情報の入力!H58), "-"), "-")</f>
        <v>-</v>
      </c>
      <c r="GZ36" s="23" t="str">
        <f>IF(A36&lt;=①基本情報と建物情報の入力!$G$20, IF(①基本情報と建物情報の入力!H58&gt;=1, 0, "-"), "-")</f>
        <v>-</v>
      </c>
      <c r="HA36" s="16" t="str">
        <f>IF(A36&lt;=①基本情報と建物情報の入力!$G$20, IF(①基本情報と建物情報の入力!H58&gt;=2, IF(OR(①基本情報と建物情報の入力!H58=1,A36&lt;&gt;1), 0, E36), "-"), "-")</f>
        <v>-</v>
      </c>
      <c r="HB36" s="24" t="str">
        <f>IF(A36&lt;=①基本情報と建物情報の入力!$G$20, IF(①基本情報と建物情報の入力!H58&gt;=3, IF(OR(①基本情報と建物情報の入力!H58=1,A36&lt;&gt;1), 0, E36), "-"), "-")</f>
        <v>-</v>
      </c>
      <c r="HC36" s="23" t="str">
        <f>IF(A36&lt;=①基本情報と建物情報の入力!$G$20, IF(①基本情報と建物情報の入力!H58&gt;=1, IF(OR(①基本情報と建物情報の入力!H58=1,A36&lt;&gt;1), 0, E36), "-"), "-")</f>
        <v>-</v>
      </c>
      <c r="HD36" s="16" t="str">
        <f>IF(A36&lt;=①基本情報と建物情報の入力!$G$20, IF(①基本情報と建物情報の入力!H58&gt;=2, 0, "-"), "-")</f>
        <v>-</v>
      </c>
      <c r="HE36" s="24" t="str">
        <f>IF(A36&lt;=①基本情報と建物情報の入力!$G$20, IF(①基本情報と建物情報の入力!H58&gt;=3, IF(OR(①基本情報と建物情報の入力!H58=1,A36&lt;&gt;1), 0, E36), "-"), "-")</f>
        <v>-</v>
      </c>
      <c r="HF36" s="23" t="str">
        <f>IF(A36&lt;=①基本情報と建物情報の入力!$G$20, IF(①基本情報と建物情報の入力!H58&gt;=1, IF(A36=1, E36*(D36/①基本情報と建物情報の入力!H58/20), 0), "-"), "-")</f>
        <v>-</v>
      </c>
      <c r="HG36" s="16" t="str">
        <f>IF(A36&lt;=①基本情報と建物情報の入力!$G$20, IF(①基本情報と建物情報の入力!H58&gt;=2, IF(A36=1, E36*(D36/①基本情報と建物情報の入力!H58/20), 0), "-"), "-")</f>
        <v>-</v>
      </c>
      <c r="HH36" s="24" t="str">
        <f>IF(A36&lt;=①基本情報と建物情報の入力!$G$20, IF(①基本情報と建物情報の入力!H58&gt;=3, IF(A36=1, E36*(D36/①基本情報と建物情報の入力!H58/20), 0), "-"), "-")</f>
        <v>-</v>
      </c>
      <c r="HI36" s="23" t="str">
        <f>IF(A36&lt;=①基本情報と建物情報の入力!$G$20, IF(①基本情報と建物情報の入力!H58&gt;=1, IF(A36=1, D36*(E36/①基本情報と建物情報の入力!H58/20), 0), "-"), "-")</f>
        <v>-</v>
      </c>
      <c r="HJ36" s="16" t="str">
        <f>IF(A36&lt;=①基本情報と建物情報の入力!$G$20, IF(①基本情報と建物情報の入力!H58&gt;=2, IF(A36=1, D36*(E36/①基本情報と建物情報の入力!H58/20), 0), "-"), "-")</f>
        <v>-</v>
      </c>
      <c r="HK36" s="24" t="str">
        <f>IF(A36&lt;=①基本情報と建物情報の入力!$G$20, IF(①基本情報と建物情報の入力!H58&gt;=3, IF(A36=1, D36*(E36/①基本情報と建物情報の入力!H58/20), 0), "-"), "-")</f>
        <v>-</v>
      </c>
      <c r="HL36" s="23" t="str">
        <f>IF(A36&lt;=①基本情報と建物情報の入力!$G$20, IF(①基本情報と建物情報の入力!H58&gt;=1, 0, "-"), "-")</f>
        <v>-</v>
      </c>
      <c r="HM36" s="16" t="str">
        <f>IF(A36&lt;=①基本情報と建物情報の入力!$G$20, IF(①基本情報と建物情報の入力!H58&gt;=2, IF(①基本情報と建物情報の入力!H58=1, 0, G36/D36), "-"), "-")</f>
        <v>-</v>
      </c>
      <c r="HN36" s="24" t="str">
        <f>IF(A36&lt;=①基本情報と建物情報の入力!$G$20, IF(①基本情報と建物情報の入力!H58&gt;=3, IF(①基本情報と建物情報の入力!H58=1, 0, G36/D36), "-"), "-")</f>
        <v>-</v>
      </c>
      <c r="HO36" s="23" t="str">
        <f>IF(A36&lt;=①基本情報と建物情報の入力!$G$20, IF(①基本情報と建物情報の入力!H58&gt;=1, IF(①基本情報と建物情報の入力!H58=1, 0, G36/D36), "-"), "-")</f>
        <v>-</v>
      </c>
      <c r="HP36" s="16" t="str">
        <f>IF(A36&lt;=①基本情報と建物情報の入力!$G$20, IF(①基本情報と建物情報の入力!H58&gt;=2, 0, "-"), "-")</f>
        <v>-</v>
      </c>
      <c r="HQ36" s="24" t="str">
        <f>IF(A36&lt;=①基本情報と建物情報の入力!$G$20, IF(①基本情報と建物情報の入力!H58&gt;=3, IF(①基本情報と建物情報の入力!H58=1, 0, G36/D36), "-"), "-")</f>
        <v>-</v>
      </c>
      <c r="HR36" s="23" t="str">
        <f>IF(A36&lt;=①基本情報と建物情報の入力!$G$20, IF(①基本情報と建物情報の入力!H58&gt;=1, (G36/D36)*(D36/①基本情報と建物情報の入力!H58/20), "-"), "-")</f>
        <v>-</v>
      </c>
      <c r="HS36" s="16" t="str">
        <f>IF(A36&lt;=①基本情報と建物情報の入力!$G$20, IF(①基本情報と建物情報の入力!H58&gt;=2, (G36/D36)*(D36/①基本情報と建物情報の入力!H58/20), "-"), "-")</f>
        <v>-</v>
      </c>
      <c r="HT36" s="24" t="str">
        <f>IF(A36&lt;=①基本情報と建物情報の入力!$G$20, IF(①基本情報と建物情報の入力!H58&gt;=3, (G36/D36)*(D36/①基本情報と建物情報の入力!H58/20), "-"), "-")</f>
        <v>-</v>
      </c>
      <c r="HU36" s="23" t="str">
        <f>IF(A36&lt;=①基本情報と建物情報の入力!$G$20, IF(①基本情報と建物情報の入力!H58&gt;=1, (D36/①基本情報と建物情報の入力!H58)*(G36/D36/20), "-"), "-")</f>
        <v>-</v>
      </c>
      <c r="HV36" s="16" t="str">
        <f>IF(A36&lt;=①基本情報と建物情報の入力!$G$20, IF(①基本情報と建物情報の入力!H58&gt;=2, (D36/①基本情報と建物情報の入力!H58)*(G36/D36/20), "-"), "-")</f>
        <v>-</v>
      </c>
      <c r="HW36" s="24" t="str">
        <f>IF(A36&lt;=①基本情報と建物情報の入力!$G$20, IF(①基本情報と建物情報の入力!H58&gt;=3, (D36/①基本情報と建物情報の入力!H58)*(G36/D36/20), "-"), "-")</f>
        <v>-</v>
      </c>
      <c r="HX36" s="69"/>
      <c r="HY36" s="16" t="str">
        <f>IF($A36&lt;=①基本情報と建物情報の入力!$G$20, IF(①基本情報と建物情報の入力!$H58&gt;=1, SUM(W36,CF36,Z36,BZ36,CC36,AD36,AG36,AJ36,AM36,AP36,AS36,AV36,AY36,BB36,BE36,BH36,BK36,BN36,BQ36,BT36,BW36),"-"),"-")</f>
        <v>-</v>
      </c>
      <c r="HZ36" s="16" t="str">
        <f>IF($A36&lt;=①基本情報と建物情報の入力!$G$20, IF(①基本情報と建物情報の入力!$H58&gt;=2, SUM(X36,CG36,AA36,CA36,CD36,AE36,AH36,AK36,AN36,AQ36,AT36,AW36,AZ36,BC36,BF36,BI36,BL36,BO36,BR36,BU36,BX36),"-"),"-")</f>
        <v>-</v>
      </c>
      <c r="IA36" s="16" t="str">
        <f>IF($A36&lt;=①基本情報と建物情報の入力!$G$20, IF(①基本情報と建物情報の入力!$H58&gt;=3, SUM(Y36,CH36,AB36,CB36,CE36,AF36,AI36,AL36,AO36,AR36,AU36,AX36,BA36,BD36,BG36,BJ36,BM36,BP36,BS36,BV36,BY36),"-"),"-")</f>
        <v>-</v>
      </c>
      <c r="IB36" s="69"/>
      <c r="IC36" s="16" t="str">
        <f>IF($A36&lt;=①基本情報と建物情報の入力!$G$20, ①基本情報と建物情報の入力!H$62, "-")</f>
        <v>-</v>
      </c>
      <c r="ID36" s="16" t="str">
        <f>IF(A36&lt;=①基本情報と建物情報の入力!$G$20, ①基本情報と建物情報の入力!$H$66/(2*(0.09-0.15)*①基本情報と建物情報の入力!$H$66+1),"-")</f>
        <v>-</v>
      </c>
      <c r="IE36" s="16" t="str">
        <f>IF($A36&lt;=①基本情報と建物情報の入力!$G$20, ①基本情報と建物情報の入力!H$64, "-")</f>
        <v>-</v>
      </c>
      <c r="IF36" s="16" t="str">
        <f>IF($A36&lt;=①基本情報と建物情報の入力!$G$20, ①基本情報と建物情報の入力!H$63, "-")</f>
        <v>-</v>
      </c>
      <c r="IG36" s="16" t="str">
        <f>IF($A36&lt;=①基本情報と建物情報の入力!$G$20, ①基本情報と建物情報の入力!H$66, "-")</f>
        <v>-</v>
      </c>
      <c r="IH36" s="16" t="str">
        <f>IF($A36&lt;=①基本情報と建物情報の入力!$G$20, ①基本情報と建物情報の入力!H$61, "-")</f>
        <v>-</v>
      </c>
      <c r="II36" s="16" t="str">
        <f>IF($A36&lt;=①基本情報と建物情報の入力!$G$20, ①基本情報と建物情報の入力!H$65, "-")</f>
        <v>-</v>
      </c>
      <c r="IJ36" s="16" t="str">
        <f>IF($A36&lt;=①基本情報と建物情報の入力!$G$20, ①基本情報と建物情報の入力!H$67, "-")</f>
        <v>-</v>
      </c>
      <c r="IK36" s="24" t="str">
        <f>IF($A36&lt;=①基本情報と建物情報の入力!$G$20, 4.65, "-")</f>
        <v>-</v>
      </c>
      <c r="IL36" s="69"/>
      <c r="IM36" s="23" t="str">
        <f t="array" ref="IM36">IF($A36&lt;=①基本情報と建物情報の入力!$G$20,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6" s="16" t="str">
        <f t="array" ref="IN36">IF($A36&lt;=①基本情報と建物情報の入力!$G$20,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6" s="16" t="str">
        <f t="array" ref="IO36">IF($A36&lt;=①基本情報と建物情報の入力!$G$20,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6" s="16" t="str">
        <f>IF($A36&lt;=①基本情報と建物情報の入力!$G$20,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6" s="16" t="str">
        <f t="array" ref="IQ36">IF($A36&lt;=①基本情報と建物情報の入力!$G$20,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6" s="16" t="str">
        <f t="array" ref="IR36">IF($A36&lt;=①基本情報と建物情報の入力!$G$20,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6" s="16" t="str">
        <f t="array" ref="IS36">IF($A36&lt;=①基本情報と建物情報の入力!$G$20,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6" s="16" t="str">
        <f t="array" ref="IT36">IF($A36&lt;=①基本情報と建物情報の入力!$G$20,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6" s="16" t="str">
        <f t="array" ref="IU36">IF($A36&lt;=①基本情報と建物情報の入力!$G$20,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6" s="16" t="str">
        <f t="array" ref="IV36">IF($A36&lt;=①基本情報と建物情報の入力!$G$20,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6" s="24" t="str">
        <f t="array" ref="IW36">IF($A36&lt;=①基本情報と建物情報の入力!$G$20,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6" s="69"/>
      <c r="IY36" s="23" t="str">
        <f>IF($A36&lt;=①基本情報と建物情報の入力!$G$20, 温度差係数!$A$10, "-")</f>
        <v>-</v>
      </c>
      <c r="IZ36" s="16" t="str">
        <f>IF($A36&lt;=①基本情報と建物情報の入力!$G$20,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6" s="16" t="str">
        <f>IF($A36&lt;=①基本情報と建物情報の入力!$G$20, 温度差係数!$B$10, "-")</f>
        <v>-</v>
      </c>
      <c r="JB36" s="24" t="str">
        <f>IF($A36&lt;=①基本情報と建物情報の入力!$G$20, INDEX(温度差係数!$C$10:$J$10, 0, MATCH(①基本情報と建物情報の入力!$G$13, 温度差係数!$C$9:$J$9, 0)), "-")</f>
        <v>-</v>
      </c>
      <c r="JC36" s="69"/>
      <c r="JD36" s="23" t="str">
        <f>IF($A36&lt;=①基本情報と建物情報の入力!$G$20, IF(①基本情報と建物情報の入力!$H58&gt;=1, W36*$IY36*$IC36,"-"),"-")</f>
        <v>-</v>
      </c>
      <c r="JE36" s="16" t="str">
        <f>IF($A36&lt;=①基本情報と建物情報の入力!$G$20, IF(①基本情報と建物情報の入力!$H58&gt;=2, X36*$IY36*$IC36,"-"),"-")</f>
        <v>-</v>
      </c>
      <c r="JF36" s="24" t="str">
        <f>IF($A36&lt;=①基本情報と建物情報の入力!$G$20, IF(①基本情報と建物情報の入力!$H58&gt;=3, Y36*$IY36*$IC36,"-"),"-")</f>
        <v>-</v>
      </c>
      <c r="JG36" s="23" t="str">
        <f>IF($A36&lt;=①基本情報と建物情報の入力!$G$20, IF(①基本情報と建物情報の入力!$H58&gt;=1, CF36*$JB36*$ID36,"-"),"-")</f>
        <v>-</v>
      </c>
      <c r="JH36" s="16" t="str">
        <f>IF($A36&lt;=①基本情報と建物情報の入力!$G$20, IF(①基本情報と建物情報の入力!$H58&gt;=2, CG36*$JB36*$ID36,"-"),"-")</f>
        <v>-</v>
      </c>
      <c r="JI36" s="24" t="str">
        <f>IF($A36&lt;=①基本情報と建物情報の入力!$G$20, IF(①基本情報と建物情報の入力!$H58&gt;=3, CH36*$JB36*$ID36,"-"),"-")</f>
        <v>-</v>
      </c>
      <c r="JJ36" s="23" t="str">
        <f>IF($A36&lt;=①基本情報と建物情報の入力!$G$20, IF(①基本情報と建物情報の入力!$H58&gt;=1, ((BB36+BE36+BK36)*$IY36+BH36*$IZ36)*$IH36,"-"),"-")</f>
        <v>-</v>
      </c>
      <c r="JK36" s="16" t="str">
        <f>IF($A36&lt;=①基本情報と建物情報の入力!$G$20, IF(①基本情報と建物情報の入力!$H58&gt;=2, ((BC36+BF36+BL36)*$IY36+BI36*$IZ36)*$IH36,"-"),"-")</f>
        <v>-</v>
      </c>
      <c r="JL36" s="24" t="str">
        <f>IF($A36&lt;=①基本情報と建物情報の入力!$G$20, IF(①基本情報と建物情報の入力!$H58&gt;=3, ((BD36+BG36+BM36)*$IY36+BJ36*$IZ36)*$IH36,"-"),"-")</f>
        <v>-</v>
      </c>
      <c r="JM36" s="23" t="str">
        <f>IF($A36&lt;=①基本情報と建物情報の入力!$G$20, IF(①基本情報と建物情報の入力!$H58&gt;=1, (BN36+BQ36+BT36+BW36)*$JB36*$II36,"-"),"-")</f>
        <v>-</v>
      </c>
      <c r="JN36" s="16" t="str">
        <f>IF($A36&lt;=①基本情報と建物情報の入力!$G$20, IF(①基本情報と建物情報の入力!$H58&gt;=2, (BO36+BR36+BU36+BX36)*$JB36*$II36,"-"),"-")</f>
        <v>-</v>
      </c>
      <c r="JO36" s="24" t="str">
        <f>IF($A36&lt;=①基本情報と建物情報の入力!$G$20, IF(①基本情報と建物情報の入力!$H58&gt;=3, (BP36+BS36+BV36+BY36)*$JB36*$II36,"-"),"-")</f>
        <v>-</v>
      </c>
      <c r="JP36" s="23" t="str">
        <f>IF($A36&lt;=①基本情報と建物情報の入力!$G$20, IF(①基本情報と建物情報の入力!$H58&gt;=1, ((AD36+AG36+AM36)*$IY36+AJ36*$IZ36)*$IJ36,"-"),"-")</f>
        <v>-</v>
      </c>
      <c r="JQ36" s="16" t="str">
        <f>IF($A36&lt;=①基本情報と建物情報の入力!$G$20, IF(①基本情報と建物情報の入力!$H58&gt;=2, ((AE36+AH36+AN36)*$IY36+AK36*$IZ36)*$IJ36,"-"),"-")</f>
        <v>-</v>
      </c>
      <c r="JR36" s="24" t="str">
        <f>IF($A36&lt;=①基本情報と建物情報の入力!$G$20, IF(①基本情報と建物情報の入力!$H58&gt;=3, ((AF36+AI36+AO36)*$IY36+AL36*$IZ36)*$IJ36,"-"),"-")</f>
        <v>-</v>
      </c>
      <c r="JS36" s="23" t="str">
        <f>IF($A36&lt;=①基本情報と建物情報の入力!$G$20, IF(①基本情報と建物情報の入力!$H58&gt;=1, ((AP36+AS36+AY36)*IY36+AV36*$IZ36)*$IK36,"-"),"-")</f>
        <v>-</v>
      </c>
      <c r="JT36" s="16" t="str">
        <f>IF($A36&lt;=①基本情報と建物情報の入力!$G$20, IF(①基本情報と建物情報の入力!$H58&gt;=2, ((AQ36+AT36+AZ36)*IY36+AW36*$IZ36)*$IK36,"-"),"-")</f>
        <v>-</v>
      </c>
      <c r="JU36" s="24" t="str">
        <f>IF($A36&lt;=①基本情報と建物情報の入力!$G$20, IF(①基本情報と建物情報の入力!$H58&gt;=3, ((AR36+AU36+BA36)*IY36+AX36*$IZ36)*$IK36,"-"),"-")</f>
        <v>-</v>
      </c>
      <c r="JV36" s="23" t="str">
        <f>IF($A36&lt;=①基本情報と建物情報の入力!$G$20, IF(①基本情報と建物情報の入力!$H58&gt;=1, BZ36*$JB36*$IG36,"-"),"-")</f>
        <v>-</v>
      </c>
      <c r="JW36" s="16" t="str">
        <f>IF($A36&lt;=①基本情報と建物情報の入力!$G$20, IF(①基本情報と建物情報の入力!$H58&gt;=2, CA36*$JB36*$IG36,"-"),"-")</f>
        <v>-</v>
      </c>
      <c r="JX36" s="24" t="str">
        <f>IF($A36&lt;=①基本情報と建物情報の入力!$G$20, IF(①基本情報と建物情報の入力!$H58&gt;=3, CB36*$IG36*$JB36,"-"),"-")</f>
        <v>-</v>
      </c>
      <c r="JY36" s="23" t="str">
        <f>IF($A36&lt;=①基本情報と建物情報の入力!$G$20, IF(①基本情報と建物情報の入力!$H58&gt;=1, CC36*$JA36*$IF36,"-"),"-")</f>
        <v>-</v>
      </c>
      <c r="JZ36" s="16" t="str">
        <f>IF($A36&lt;=①基本情報と建物情報の入力!$G$20, IF(①基本情報と建物情報の入力!$H58&gt;=2, CD36*$JA36*$IF36,"-"),"-")</f>
        <v>-</v>
      </c>
      <c r="KA36" s="24" t="str">
        <f>IF($A36&lt;=①基本情報と建物情報の入力!$G$20, IF(①基本情報と建物情報の入力!$H58&gt;=3, CE36*$JA36*$IF36,"-"),"-")</f>
        <v>-</v>
      </c>
      <c r="KB36" s="23" t="str">
        <f>IF($A36&lt;=①基本情報と建物情報の入力!$G$20, IF(①基本情報と建物情報の入力!$H58&gt;=1, Z36*$IY36*$IE36,"-"),"-")</f>
        <v>-</v>
      </c>
      <c r="KC36" s="16" t="str">
        <f>IF($A36&lt;=①基本情報と建物情報の入力!$G$20, IF(①基本情報と建物情報の入力!$H58&gt;=2, AA36*$IY36*$IE36,"-"),"-")</f>
        <v>-</v>
      </c>
      <c r="KD36" s="24" t="str">
        <f>IF($A36&lt;=①基本情報と建物情報の入力!$G$20, IF(①基本情報と建物情報の入力!$H58&gt;=3, AB36*$IY36*$IE36,"-"),"-")</f>
        <v>-</v>
      </c>
      <c r="KE36" s="69"/>
      <c r="KF36" s="23" t="str">
        <f>IF($A36&lt;=①基本情報と建物情報の入力!$G$20, IF(①基本情報と建物情報の入力!$H58&gt;=1, (CJ36+CM36+CP36+CS36)*$IY36*$IM36,"-"),"-")</f>
        <v>-</v>
      </c>
      <c r="KG36" s="16" t="str">
        <f>IF($A36&lt;=①基本情報と建物情報の入力!$G$20, IF(①基本情報と建物情報の入力!$H58&gt;=2, (CK36+CN36+CQ36+CT36)*$IY36*$IM36,"-"),"-")</f>
        <v>-</v>
      </c>
      <c r="KH36" s="24" t="str">
        <f>IF($A36&lt;=①基本情報と建物情報の入力!$G$20, IF(①基本情報と建物情報の入力!$H58&gt;=3, (CL36+CO36+CR36+CU36)*$IY36*$IM36,"-"),"-")</f>
        <v>-</v>
      </c>
      <c r="KI36" s="23" t="str">
        <f>IF($A36&lt;=①基本情報と建物情報の入力!$G$20, IF(①基本情報と建物情報の入力!$H58&gt;=1, (CV36+CY36)*$IY36*$IN36/2,"-"),"-")</f>
        <v>-</v>
      </c>
      <c r="KJ36" s="16" t="str">
        <f>IF($A36&lt;=①基本情報と建物情報の入力!$G$20, IF(①基本情報と建物情報の入力!$H58&gt;=2, (CW36+CZ36)*$IY36*$IN36/2,"-"),"-")</f>
        <v>-</v>
      </c>
      <c r="KK36" s="24" t="str">
        <f>IF($A36&lt;=①基本情報と建物情報の入力!$G$20, IF(①基本情報と建物情報の入力!$H58&gt;=3, (CX36+DA36)*$IY36*$IN36/2,"-"),"-")</f>
        <v>-</v>
      </c>
      <c r="KL36" s="23" t="str">
        <f>IF($A36&lt;=①基本情報と建物情報の入力!$G$20, IF(①基本情報と建物情報の入力!$H58&gt;=1, (DB36+DE36)*$IY36*$IO36/2 + (DH36+DK36)*$IY36*$IO36,"-"),"-")</f>
        <v>-</v>
      </c>
      <c r="KM36" s="16" t="str">
        <f>IF($A36&lt;=①基本情報と建物情報の入力!$G$20, IF(①基本情報と建物情報の入力!$H58&gt;=2, (DC36+DF36)*$IY36*$IO36/2 + (DI36+DL36)*$IY36*$IO36,"-"),"-")</f>
        <v>-</v>
      </c>
      <c r="KN36" s="24" t="str">
        <f>IF($A36&lt;=①基本情報と建物情報の入力!$G$20, IF(①基本情報と建物情報の入力!$H58&gt;=3, (DD36+DG36)*$IY36*$IO36/2 + (DJ36+DM36)*$IY36*$IO36,"-"),"-")</f>
        <v>-</v>
      </c>
      <c r="KO36" s="23" t="str">
        <f>IF($A36&lt;=①基本情報と建物情報の入力!$G$20, IF(①基本情報と建物情報の入力!$H58&gt;=1, ((DN36+DW36)*$IY36 + DQ36*($IY36/2+$IZ36/2) + DT36*($IZ36/2+$IY36/2))*$IP36,"-"),"-")</f>
        <v>-</v>
      </c>
      <c r="KP36" s="16" t="str">
        <f>IF($A36&lt;=①基本情報と建物情報の入力!$G$20, IF(①基本情報と建物情報の入力!$H58&gt;=2, ((DO36+DX36)*$IY36 + DR36*($IY36/2+$IZ36/2) + DU36*($IZ36/2+$IY36/2))*$IP36,"-"),"-")</f>
        <v>-</v>
      </c>
      <c r="KQ36" s="24" t="str">
        <f>IF($A36&lt;=①基本情報と建物情報の入力!$G$20, IF(①基本情報と建物情報の入力!$H58&gt;=3, ((DP36+DY36)*$IY36 + DS36*($IY36/2+$IZ36/2) + DV36*($IZ36/2+$IY36/2))*$IP36,"-"),"-")</f>
        <v>-</v>
      </c>
      <c r="KR36" s="23" t="str">
        <f>IF($A36&lt;=①基本情報と建物情報の入力!$G$20, IF(①基本情報と建物情報の入力!$H58&gt;=1, ((DZ36+EC36)*$IY36+(EF36+EI36)*$IZ36)*$IQ36/2 + ((EL36+EO36+EU36)*$IY36+ER36*$IZ36)*$IQ36,"-"),"-")</f>
        <v>-</v>
      </c>
      <c r="KS36" s="16" t="str">
        <f>IF($A36&lt;=①基本情報と建物情報の入力!$G$20, IF(①基本情報と建物情報の入力!$H58&gt;=2, ((EA36+ED36)*$IY36+(EG36+EJ36)*$IZ36)*$IQ36/2 + ((EM36+EP36+EV36)*$IY36+ES36*$IZ36)*$IQ36,"-"),"-")</f>
        <v>-</v>
      </c>
      <c r="KT36" s="24" t="str">
        <f>IF($A36&lt;=①基本情報と建物情報の入力!$G$20, IF(①基本情報と建物情報の入力!$H58&gt;=3, ((EB36+EE36)*$IY36+(EH36+EK36)*$IZ36)*$IQ36/2 + ((EN36+EQ36+EW36)*$IY36+ET36*$IZ36)*$IQ36,"-"),"-")</f>
        <v>-</v>
      </c>
      <c r="KU36" s="23" t="str">
        <f>IF($A36&lt;=①基本情報と建物情報の入力!$G$20, IF(①基本情報と建物情報の入力!$H58&gt;=1, ((EX36+FA36+FD36+FG36+FP36+FS36)*$IY36 + (FJ36+FM36)*$IZ36)*$IR36/2,"-"),"-")</f>
        <v>-</v>
      </c>
      <c r="KV36" s="16" t="str">
        <f>IF($A36&lt;=①基本情報と建物情報の入力!$G$20, IF(①基本情報と建物情報の入力!$H58&gt;=2, ((EY36+FB36+FE36+FH36+FQ36+FT36)*$IY36 + (FK36+FN36)*$IZ36)*$IR36/2,"-"),"-")</f>
        <v>-</v>
      </c>
      <c r="KW36" s="24" t="str">
        <f>IF($A36&lt;=①基本情報と建物情報の入力!$G$20, IF(①基本情報と建物情報の入力!$H58&gt;=3, ((EZ36+FC36+FF36+FI36+FR36+FU36)*$IY36 + (FL36+FO36)*$IZ36)*$IR36/2,"-"),"-")</f>
        <v>-</v>
      </c>
      <c r="KX36" s="23" t="str">
        <f>IF($A36&lt;=①基本情報と建物情報の入力!$G$20, IF(①基本情報と建物情報の入力!$H58&gt;=1, ((FV36+FY36+GE36)*$IY36 + GB36*$IZ36)*$IS36,"-"),"-")</f>
        <v>-</v>
      </c>
      <c r="KY36" s="16" t="str">
        <f>IF($A36&lt;=①基本情報と建物情報の入力!$G$20, IF(①基本情報と建物情報の入力!$H58&gt;=2, ((FW36+FZ36+GF36)*$IY36 + GC36*$IZ36)*$IS36,"-"),"-")</f>
        <v>-</v>
      </c>
      <c r="KZ36" s="24" t="str">
        <f>IF($A36&lt;=①基本情報と建物情報の入力!$G$20, IF(①基本情報と建物情報の入力!$H58&gt;=3, ((FX36+GA36+GG36)*$IY36 + GD36*$IZ36)*$IS36,"-"),"-")</f>
        <v>-</v>
      </c>
      <c r="LA36" s="23" t="str">
        <f>IF($A36&lt;=①基本情報と建物情報の入力!$G$20, IF(①基本情報と建物情報の入力!$H58&gt;=1, (GH36+GK36+GN36+GQ36)*$IY36*$IT36,"-"),"-")</f>
        <v>-</v>
      </c>
      <c r="LB36" s="16" t="str">
        <f>IF($A36&lt;=①基本情報と建物情報の入力!$G$20, IF(①基本情報と建物情報の入力!$H58&gt;=2, (GI36+GL36+GO36+GR36)*$IY36*$IT36,"-"),"-")</f>
        <v>-</v>
      </c>
      <c r="LC36" s="24" t="str">
        <f>IF($A36&lt;=①基本情報と建物情報の入力!$G$20, IF(①基本情報と建物情報の入力!$H58&gt;=3, (GJ36+GM36+GP36+GS36)*$IY36*$IT36,"-"),"-")</f>
        <v>-</v>
      </c>
      <c r="LD36" s="23" t="str">
        <f>IF($A36&lt;=①基本情報と建物情報の入力!$G$20, IF(①基本情報と建物情報の入力!$H58&gt;=1, (GT36+GW36)*$IY36*$IU36/2,"-"),"-")</f>
        <v>-</v>
      </c>
      <c r="LE36" s="16" t="str">
        <f>IF($A36&lt;=①基本情報と建物情報の入力!$G$20, IF(①基本情報と建物情報の入力!$H58&gt;=2, (GU36+GX36)*$IY36*$IU36/2,"-"),"-")</f>
        <v>-</v>
      </c>
      <c r="LF36" s="24" t="str">
        <f>IF($A36&lt;=①基本情報と建物情報の入力!$G$20, IF(①基本情報と建物情報の入力!$H58&gt;=3, (GV36+GY36)*$IY36*$IU36/2,"-"),"-")</f>
        <v>-</v>
      </c>
      <c r="LG36" s="23" t="str">
        <f>IF($A36&lt;=①基本情報と建物情報の入力!$G$20, IF(①基本情報と建物情報の入力!$H58&gt;=1, (GZ36+HC36)*$JA36*$IV36/2 + (HF36+HI36)*$JA36*$IV36,"-"),"-")</f>
        <v>-</v>
      </c>
      <c r="LH36" s="16" t="str">
        <f>IF($A36&lt;=①基本情報と建物情報の入力!$G$20, IF(①基本情報と建物情報の入力!$H58&gt;=2, (HA36+HD36)*$JA36*$IV36/2 + (HG36+HJ36)*$JA36*$IV36,"-"),"-")</f>
        <v>-</v>
      </c>
      <c r="LI36" s="24" t="str">
        <f>IF($A36&lt;=①基本情報と建物情報の入力!$G$20, IF(①基本情報と建物情報の入力!$H58&gt;=3, (HB36+HE36)*$JA36*$IV36/2 + (HH36+HK36)*$JA36*$IV36,"-"),"-")</f>
        <v>-</v>
      </c>
      <c r="LJ36" s="23" t="str">
        <f>IF($A36&lt;=①基本情報と建物情報の入力!$G$20, IF(①基本情報と建物情報の入力!$H58&gt;=1, (HL36+HO36)*$IY36*$IW36/2 + (HR36+HU36)*$IY36*$IW36,"-"),"-")</f>
        <v>-</v>
      </c>
      <c r="LK36" s="16" t="str">
        <f>IF($A36&lt;=①基本情報と建物情報の入力!$G$20, IF(①基本情報と建物情報の入力!$H58&gt;=2, (HM36+HP36)*$IY36*$IW36/2 + (HS36+HV36)*$IY36*$IW36,"-"),"-")</f>
        <v>-</v>
      </c>
      <c r="LL36" s="24" t="str">
        <f>IF($A36&lt;=①基本情報と建物情報の入力!$G$20, IF(①基本情報と建物情報の入力!$H58&gt;=3, (HN36+HQ36)*$IY36*$IW36/2 + (HT36+HW36)*$IY36*$IW36,"-"),"-")</f>
        <v>-</v>
      </c>
      <c r="LM36" s="69"/>
      <c r="LN36" s="23" t="str">
        <f>IF($A36&lt;=①基本情報と建物情報の入力!$G$20, IF(①基本情報と建物情報の入力!$H58&gt;=1, SUM(JJ36,JD36,JY36,KB36,JM36,JV36,JG36,JP36,JS36)+SUM(KO36,KF36,LA36,KR36,KL36,KU36,LJ36,KI36,LD36,KX36,LG36),"-"),"-")</f>
        <v>-</v>
      </c>
      <c r="LO36" s="16" t="str">
        <f>IF($A36&lt;=①基本情報と建物情報の入力!$G$20, IF(①基本情報と建物情報の入力!$H58&gt;=2, SUM(JK36,JE36,JZ36,KC36,JN36,JW36,JH36,JQ36,JT36)+SUM(KP36,KG36,LB36,KS36,KM36,KV36,LK36,KJ36,LE36,KY36,LH36),"-"),"-")</f>
        <v>-</v>
      </c>
      <c r="LP36" s="24" t="str">
        <f>IF($A36&lt;=①基本情報と建物情報の入力!$G$20, IF(①基本情報と建物情報の入力!$H58&gt;=3, SUM(JL36,JF36,KA36,KD36,JO36,JX36,JI36,JR36,JU36)+SUM(KQ36,KH36,LC36,KT36,KN36,KW36,LL36,KK36,LF36,KZ36,LI36),"-"),"-")</f>
        <v>-</v>
      </c>
      <c r="LQ36" s="16" t="str">
        <f>IF($A36&lt;=①基本情報と建物情報の入力!$G$20, IF(①基本情報と建物情報の入力!$H58&gt;=1, ROUNDUP(LN36/HY36, 2),"-"),"-")</f>
        <v>-</v>
      </c>
      <c r="LR36" s="16" t="str">
        <f>IF($A36&lt;=①基本情報と建物情報の入力!$G$20, IF(①基本情報と建物情報の入力!$H58&gt;=2, ROUNDUP(LO36/HZ36, 2),"-"),"-")</f>
        <v>-</v>
      </c>
      <c r="LS36" s="16" t="str">
        <f>IF($A36&lt;=①基本情報と建物情報の入力!$G$20, IF(①基本情報と建物情報の入力!$H58&gt;=3, ROUNDUP(LP36/IA36, 2),"-"),"-")</f>
        <v>-</v>
      </c>
      <c r="LT36" s="69"/>
      <c r="LU36" s="16" t="str">
        <f>IF($A36&lt;=①基本情報と建物情報の入力!$G$20, 0.51,"-")</f>
        <v>-</v>
      </c>
      <c r="LV36" s="16" t="str">
        <f>IF($A36&lt;=①基本情報と建物情報の入力!$G$20, IF(①基本情報と建物情報の入力!$H58&gt;=1, ①基本情報と建物情報の入力!$H$68,"-"),"-")</f>
        <v>-</v>
      </c>
      <c r="LW36" s="69"/>
      <c r="LX36" s="223" t="str">
        <f>IF($A36&lt;=①基本情報と建物情報の入力!$G$20, 0.034*1*IC36, "-")</f>
        <v>-</v>
      </c>
      <c r="LY36" s="219" t="str">
        <f>IF($A36&lt;=①基本情報と建物情報の入力!$G$20, 0.034*1*IH36, "-")</f>
        <v>-</v>
      </c>
      <c r="LZ36" s="219" t="str">
        <f>IF($A36&lt;=①基本情報と建物情報の入力!$G$20, IF(①基本情報と建物情報の入力!$H58&gt;=1, $LU36*$LV36,"-"),"-")</f>
        <v>-</v>
      </c>
      <c r="MA36" s="219" t="str">
        <f>IF($A36&lt;=①基本情報と建物情報の入力!$G$20, IF(①基本情報と建物情報の入力!$H58&gt;=1, $LU36*$LV36,"-"),"-")</f>
        <v>-</v>
      </c>
      <c r="MB36" s="219" t="str">
        <f>IF($A36&lt;=①基本情報と建物情報の入力!$G$20, IF(①基本情報と建物情報の入力!$H58&gt;=1, $LU36*$LV36,"-"),"-")</f>
        <v>-</v>
      </c>
      <c r="MC36" s="219" t="str">
        <f>IF($A36&lt;=①基本情報と建物情報の入力!$G$20, IF(①基本情報と建物情報の入力!$H58&gt;=1, $LU36*$LV36,"-"),"-")</f>
        <v>-</v>
      </c>
      <c r="MD36" s="219" t="str">
        <f>IF($A36&lt;=①基本情報と建物情報の入力!$G$20, 0.034*1*IK36, "-")</f>
        <v>-</v>
      </c>
      <c r="ME36" s="219" t="str">
        <f>IF($A36&lt;=①基本情報と建物情報の入力!$G$20, 0.034*1*IE36, "-")</f>
        <v>-</v>
      </c>
      <c r="MF36" s="69"/>
      <c r="MG36" s="219" t="str">
        <f>IF($A36&lt;=①基本情報と建物情報の入力!$G$20, 0.034*1*IM36, "-")</f>
        <v>-</v>
      </c>
      <c r="MH36" s="219" t="str">
        <f>IF($A36&lt;=①基本情報と建物情報の入力!$G$20, 0.034*1*IN36, "-")</f>
        <v>-</v>
      </c>
      <c r="MI36" s="219" t="str">
        <f>IF($A36&lt;=①基本情報と建物情報の入力!$G$20, 0.034*1*IO36, "-")</f>
        <v>-</v>
      </c>
      <c r="MJ36" s="219" t="str">
        <f>IF($A36&lt;=①基本情報と建物情報の入力!$G$20, 0.034*1*IP36, "-")</f>
        <v>-</v>
      </c>
      <c r="MK36" s="219" t="str">
        <f>IF($A36&lt;=①基本情報と建物情報の入力!$G$20, 0.034*1*IQ36, "-")</f>
        <v>-</v>
      </c>
      <c r="ML36" s="219" t="str">
        <f>IF($A36&lt;=①基本情報と建物情報の入力!$G$20, 0.034*1*IR36, "-")</f>
        <v>-</v>
      </c>
      <c r="MM36" s="219" t="str">
        <f>IF($A36&lt;=①基本情報と建物情報の入力!$G$20, 0.034*1*IS36, "-")</f>
        <v>-</v>
      </c>
      <c r="MN36" s="219" t="str">
        <f>IF($A36&lt;=①基本情報と建物情報の入力!$G$20, 0.034*1*IT36, "-")</f>
        <v>-</v>
      </c>
      <c r="MO36" s="219" t="str">
        <f>IF($A36&lt;=①基本情報と建物情報の入力!$G$20, 0.034*1*IU36, "-")</f>
        <v>-</v>
      </c>
      <c r="MP36" s="219" t="str">
        <f>IF($A36&lt;=①基本情報と建物情報の入力!$G$20, 0.034*1*IV36, "-")</f>
        <v>-</v>
      </c>
      <c r="MQ36" s="224" t="str">
        <f>IF($A36&lt;=①基本情報と建物情報の入力!$G$20, 0.034*1*IW36, "-")</f>
        <v>-</v>
      </c>
      <c r="MR36" s="69"/>
      <c r="MS36" s="71" t="str">
        <f>IF($A36&lt;=①基本情報と建物情報の入力!$G$20, INDEX(方位係数!$B$7:$H$16, MATCH(MS$4, 方位係数!$A$7:$A$16,0), MATCH(①基本情報と建物情報の入力!$G$13, 方位係数!$B$6:$I$6,0)),"-")</f>
        <v>-</v>
      </c>
      <c r="MT36" s="71" t="str">
        <f>IF($A36&lt;=①基本情報と建物情報の入力!$G$20, INDEX(方位係数!$B$7:$H$16, MATCH(MT$4, 方位係数!$A$7:$A$16,0), MATCH(①基本情報と建物情報の入力!$G$13, 方位係数!$B$6:$I$6,0)),"-")</f>
        <v>-</v>
      </c>
      <c r="MU36" s="71" t="str">
        <f>IF($A36&lt;=①基本情報と建物情報の入力!$G$20, INDEX(方位係数!$B$7:$H$16, MATCH(MU$4, 方位係数!$A$7:$A$16,0), MATCH(①基本情報と建物情報の入力!$G$13, 方位係数!$B$6:$I$6,0)),"-")</f>
        <v>-</v>
      </c>
      <c r="MV36" s="71" t="str">
        <f>IF($A36&lt;=①基本情報と建物情報の入力!$G$20, INDEX(方位係数!$B$7:$H$16, MATCH(MV$4, 方位係数!$A$7:$A$16,0), MATCH(①基本情報と建物情報の入力!$G$13, 方位係数!$B$6:$I$6,0)),"-")</f>
        <v>-</v>
      </c>
      <c r="MW36" s="71" t="str">
        <f>IF($A36&lt;=①基本情報と建物情報の入力!$G$20, INDEX(方位係数!$B$7:$H$16, MATCH(MW$4, 方位係数!$A$7:$A$16,0), MATCH(①基本情報と建物情報の入力!$G$13, 方位係数!$B$6:$I$6,0)),"-")</f>
        <v>-</v>
      </c>
      <c r="MX36" s="71" t="str">
        <f>IF($A36&lt;=①基本情報と建物情報の入力!$G$20, INDEX(方位係数!$B$7:$H$16, MATCH(MX$4, 方位係数!$A$7:$A$16,0), MATCH(①基本情報と建物情報の入力!$G$13, 方位係数!$B$6:$I$6,0)),"-")</f>
        <v>-</v>
      </c>
      <c r="MY36" s="69"/>
      <c r="MZ36" s="23" t="str">
        <f>IF($A36&lt;=①基本情報と建物情報の入力!$G$20, IF(①基本情報と建物情報の入力!$H58&gt;=1, W36*$MW36*$LX36,"-"),"-")</f>
        <v>-</v>
      </c>
      <c r="NA36" s="16" t="str">
        <f>IF($A36&lt;=①基本情報と建物情報の入力!$G$20, IF(①基本情報と建物情報の入力!$H58&gt;=2, X36*$MW36*$LX36,"-"),"-")</f>
        <v>-</v>
      </c>
      <c r="NB36" s="24" t="str">
        <f>IF($A36&lt;=①基本情報と建物情報の入力!$G$20, IF(①基本情報と建物情報の入力!$H58&gt;=3, Y36*$MW36*$LX36,"-"),"-")</f>
        <v>-</v>
      </c>
      <c r="NC36" s="23" t="str">
        <f>IF($A36&lt;=①基本情報と建物情報の入力!$G$20, IF(①基本情報と建物情報の入力!$H58&gt;=1, (BB36*$MS36+BE36*$MT36+BH36*$MU36+BK36*$MV36)*$LY36,"-"),"-")</f>
        <v>-</v>
      </c>
      <c r="ND36" s="16" t="str">
        <f>IF($A36&lt;=①基本情報と建物情報の入力!$G$20, IF(①基本情報と建物情報の入力!$H58&gt;=2, (BC36*$MS36+BF36*$MT36+BI36*$MU36+BL36*$MV36)*$LY36,"-"),"-")</f>
        <v>-</v>
      </c>
      <c r="NE36" s="24" t="str">
        <f>IF($A36&lt;=①基本情報と建物情報の入力!$G$20, IF(①基本情報と建物情報の入力!$H58&gt;=3, (BD36*$MS36+BG36*$MT36+BJ36*$MU36+BM36*$MV36)*$LY36,"-"),"-")</f>
        <v>-</v>
      </c>
      <c r="NF36" s="23" t="str">
        <f>IF($A36&lt;=①基本情報と建物情報の入力!$G$20, IF(①基本情報と建物情報の入力!$H58&gt;=1, AD36*$MS36*$LZ36+AG36*$MT36*$MA36+AJ36*$MU36*$MB36+AM36*$MV36*$MC36,"-"),"-")</f>
        <v>-</v>
      </c>
      <c r="NG36" s="16" t="str">
        <f>IF($A36&lt;=①基本情報と建物情報の入力!$G$20, IF(①基本情報と建物情報の入力!$H58&gt;=2, AE36*$MS36*$LZ36+AH36*$MT36*$MA36+AK36*$MU36*$MB36+AN36*$MV36*$MC36,"-"),"-")</f>
        <v>-</v>
      </c>
      <c r="NH36" s="24" t="str">
        <f>IF($A36&lt;=①基本情報と建物情報の入力!$G$20, IF(①基本情報と建物情報の入力!$H58&gt;=3, AF36*$MS36*$LZ36+AI36*$MT36*$MA36+AL36*$MU36*$MB36+AO36*$MV36*$MC36,"-"),"-")</f>
        <v>-</v>
      </c>
      <c r="NI36" s="23" t="str">
        <f>IF($A36&lt;=①基本情報と建物情報の入力!$G$20, IF(①基本情報と建物情報の入力!$H58&gt;=1, (AP36*MS36+AS36*MT36+AV36*MU36+AY36*$MV36)*$MD36,"-"),"-")</f>
        <v>-</v>
      </c>
      <c r="NJ36" s="16" t="str">
        <f>IF($A36&lt;=①基本情報と建物情報の入力!$G$20, IF(①基本情報と建物情報の入力!$H58&gt;=2, (AQ36*MS36+AT36*MT36+AW36*MU36+AZ36*$MV36)*$MD36,"-"),"-")</f>
        <v>-</v>
      </c>
      <c r="NK36" s="24" t="str">
        <f>IF($A36&lt;=①基本情報と建物情報の入力!$G$20, IF(①基本情報と建物情報の入力!$H58&gt;=3, (AR36*MS36+AU36*MT36+AX36*MU36+BA36*$MV36)*$MD36,"-"),"-")</f>
        <v>-</v>
      </c>
      <c r="NL36" s="23" t="str">
        <f>IF($A36&lt;=①基本情報と建物情報の入力!$G$20, IF(①基本情報と建物情報の入力!$H58&gt;=1, Z36*$MX36*$ME36,"-"),"-")</f>
        <v>-</v>
      </c>
      <c r="NM36" s="16" t="str">
        <f>IF($A36&lt;=①基本情報と建物情報の入力!$G$20, IF(①基本情報と建物情報の入力!$H58&gt;=2, AA36*$MX36*$ME36,"-"),"-")</f>
        <v>-</v>
      </c>
      <c r="NN36" s="24" t="str">
        <f>IF($A36&lt;=①基本情報と建物情報の入力!$G$20, IF(①基本情報と建物情報の入力!$H58&gt;=3, AB36*$MX36*$ME36,"-"),"-")</f>
        <v>-</v>
      </c>
      <c r="NO36" s="69"/>
      <c r="NP36" s="23" t="str">
        <f>IF($A36&lt;=①基本情報と建物情報の入力!$G$20, IF(①基本情報と建物情報の入力!$H58&gt;=1, (CJ36*($MW36+$MS36)/2+CM36*($MW36+$MT36)/2+CP36*($MW36+$MU36)/2+CS36*($MW36+$MV36)/2)*$MG36,"-"),"-")</f>
        <v>-</v>
      </c>
      <c r="NQ36" s="16" t="str">
        <f>IF($A36&lt;=①基本情報と建物情報の入力!$G$20, IF(①基本情報と建物情報の入力!$H58&gt;=2, (CK36*($MW36+$MS36)/2+CN36*($MW36+$MT36)/2+CQ36*($MW36+$MU36)/2+CT36*($MW36+$MV36)/2)*$MG36,"-"),"-")</f>
        <v>-</v>
      </c>
      <c r="NR36" s="24" t="str">
        <f>IF($A36&lt;=①基本情報と建物情報の入力!$G$20, IF(①基本情報と建物情報の入力!$H58&gt;=3, (CL36*($MW36+$MS36)/2+CO36*($MW36+$MT36)/2+CR36*($MW36+$MU36)/2+CU36*($MW36+$MV36)/2)*$MG36,"-"),"-")</f>
        <v>-</v>
      </c>
      <c r="NS36" s="23" t="str">
        <f>IF($A36&lt;=①基本情報と建物情報の入力!$G$20, IF(①基本情報と建物情報の入力!$H58&gt;=1, (CV36*($MW36+$MS36)/2+CY36*($MW36+$MS36)/2)*$MH36/2,"-"),"-")</f>
        <v>-</v>
      </c>
      <c r="NT36" s="16" t="str">
        <f>IF($A36&lt;=①基本情報と建物情報の入力!$G$20, IF(①基本情報と建物情報の入力!$H58&gt;=2, (CW36*($MW36+$MS36)/2+CZ36*($MW36+$MS36)/2)*$MH36/2,"-"),"-")</f>
        <v>-</v>
      </c>
      <c r="NU36" s="24" t="str">
        <f>IF($A36&lt;=①基本情報と建物情報の入力!$G$20, IF(①基本情報と建物情報の入力!$H58&gt;=3, (CX36*($MW36+$MS36)/2+DA36*($MW36+$MS36)/2)*$MH36/2,"-"),"-")</f>
        <v>-</v>
      </c>
      <c r="NV36" s="23" t="str">
        <f>IF($A36&lt;=①基本情報と建物情報の入力!$G$20, IF(①基本情報と建物情報の入力!$H58&gt;=1, (DB36+DE36)*$MW36*$MI36/2 + (DH36+DK36)*$MW36*$MI36,"-"),"-")</f>
        <v>-</v>
      </c>
      <c r="NW36" s="16" t="str">
        <f>IF($A36&lt;=①基本情報と建物情報の入力!$G$20, IF(①基本情報と建物情報の入力!$H58&gt;=2, (DC36+DF36)*$MW36*$MI36/2 + (DI36+DL36)*$MW36*$MI36,"-"),"-")</f>
        <v>-</v>
      </c>
      <c r="NX36" s="24" t="str">
        <f>IF($A36&lt;=①基本情報と建物情報の入力!$G$20, IF(①基本情報と建物情報の入力!$H58&gt;=3, (DD36+DG36)*$MW36*$MI36/2 + (DJ36+DM36)*$MW36*$MI36,"-"),"-")</f>
        <v>-</v>
      </c>
      <c r="NY36" s="23" t="str">
        <f>IF($A36&lt;=①基本情報と建物情報の入力!$G$20, IF(①基本情報と建物情報の入力!$H58&gt;=1, (DN36*($MS36+$MT36)/2 +DW36*($MV36+$MS36)/2 + DQ36*($MT36+$MU36)/2 + DT36*($MU36+$MV36)/2)*$MJ36,"-"),"-")</f>
        <v>-</v>
      </c>
      <c r="NZ36" s="16" t="str">
        <f>IF($A36&lt;=①基本情報と建物情報の入力!$G$20, IF(①基本情報と建物情報の入力!$H58&gt;=2, (DO36*($MS36+$MT36)/2 +DX36*($MV36+$MS36)/2 + DR36*($MT36+$MU36)/2 + DU36*($MU36+$MV36)/2)*$MJ36,"-"),"-")</f>
        <v>-</v>
      </c>
      <c r="OA36" s="24" t="str">
        <f>IF($A36&lt;=①基本情報と建物情報の入力!$G$20, IF(①基本情報と建物情報の入力!$H58&gt;=3, (DP36*($MS36+$MT36)/2 +DY36*($MV36+$MS36)/2 + DS36*($MT36+$MU36)/2 + DV36*($MU36+$MV36)/2)*$MJ36,"-"),"-")</f>
        <v>-</v>
      </c>
      <c r="OB36" s="23" t="str">
        <f>IF($A36&lt;=①基本情報と建物情報の入力!$G$20, IF(①基本情報と建物情報の入力!$H58&gt;=1, ((DZ36+EC36)*$MS36+(EF36+EI36)*$MU36)*$MK36/2 + (EL36*$MS36+EO36*$MT36+ER36*$MU36+EU36*$MV36)*$MK36,"-"),"-")</f>
        <v>-</v>
      </c>
      <c r="OC36" s="16" t="str">
        <f>IF($A36&lt;=①基本情報と建物情報の入力!$G$20, IF(①基本情報と建物情報の入力!$H58&gt;=2, ((EA36+ED36)*$MS36+(EG36+EJ36)*$MU36)*$MK36/2 + (EM36*$MS36+EP36*$MT36+ES36*$MU36+EV36*$MV36)*$MK36,"-"),"-")</f>
        <v>-</v>
      </c>
      <c r="OD36" s="24" t="str">
        <f>IF($A36&lt;=①基本情報と建物情報の入力!$G$20, IF(①基本情報と建物情報の入力!$H58&gt;=3, ((EB36+EE36)*$MS36+(EH36+EK36)*$MU36)*$MK36/2 + (EN36*$MS36+EQ36*$MT36+ET36*$MU36+EW36*$MV36)*$MK36,"-"),"-")</f>
        <v>-</v>
      </c>
      <c r="OE36" s="23" t="str">
        <f>IF($A36&lt;=①基本情報と建物情報の入力!$G$20, IF(①基本情報と建物情報の入力!$H58&gt;=1, ((EX36+FA36)*$MS36+(FD36+FG36)*$MT36+ (FJ36+FM36)*$MU36 +(FP36+FS36)*$MV36)*$ML36/2,"-"),"-")</f>
        <v>-</v>
      </c>
      <c r="OF36" s="16" t="str">
        <f>IF($A36&lt;=①基本情報と建物情報の入力!$G$20, IF(①基本情報と建物情報の入力!$H58&gt;=2, ((EY36+FB36)*$MS36+(FE36+FH36)*$MT36+ (FK36+FN36)*$MU36 +(FQ36+FT36)*$MV36)*$ML36/2,"-"),"-")</f>
        <v>-</v>
      </c>
      <c r="OG36" s="24" t="str">
        <f>IF($A36&lt;=①基本情報と建物情報の入力!$G$20, IF(①基本情報と建物情報の入力!$H58&gt;=3, ((EZ36+FC36)*$MS36+(FF36+FI36)*$MT36+ (FL36+FO36)*$MU36 +(FR36+FU36)*$MV36)*$ML36/2,"-"),"-")</f>
        <v>-</v>
      </c>
      <c r="OH36" s="16" t="str">
        <f>IF($A36&lt;=①基本情報と建物情報の入力!$G$20, IF(①基本情報と建物情報の入力!$H58&gt;=1, (FV36*$MS36/2+FY36*$MT36/2+GB36*$MU36/2+GE36*$MV36/2)*$MM36,"-"),"-")</f>
        <v>-</v>
      </c>
      <c r="OI36" s="16" t="str">
        <f>IF($A36&lt;=①基本情報と建物情報の入力!$G$20, IF(①基本情報と建物情報の入力!$H58&gt;=2, (FW36*$MS36/2+FZ36*$MT36/2+GC36*$MU36/2+GF36*$MV36/2)*$MM36,"-"),"-")</f>
        <v>-</v>
      </c>
      <c r="OJ36" s="16" t="str">
        <f>IF($A36&lt;=①基本情報と建物情報の入力!$G$20, IF(①基本情報と建物情報の入力!$H58&gt;=3, (FX36*$MS36/2+GA36*$MT36/2+GD36*$MU36/2+GG36*$MV36/2)*$MM36,"-"),"-")</f>
        <v>-</v>
      </c>
      <c r="OK36" s="23" t="str">
        <f>IF($A36&lt;=①基本情報と建物情報の入力!$G$20, IF(①基本情報と建物情報の入力!$H58&gt;=1, (GH36*($MS36+$MX36)/2+GK36*($MT36+$MX36)/2+GN36*($MU36+$MX36)/2+GQ36*($MV36+$MX36)/2)*$MN36,"-"),"-")</f>
        <v>-</v>
      </c>
      <c r="OL36" s="16" t="str">
        <f>IF($A36&lt;=①基本情報と建物情報の入力!$G$20, IF(①基本情報と建物情報の入力!$H58&gt;=2, (GI36*($MS36+$MX36)/2+GL36*($MT36+$MX36)/2+GO36*($MU36+$MX36)/2+GR36*($MV36+$MX36)/2)*$MN36,"-"),"-")</f>
        <v>-</v>
      </c>
      <c r="OM36" s="24" t="str">
        <f>IF($A36&lt;=①基本情報と建物情報の入力!$G$20, IF(①基本情報と建物情報の入力!$H58&gt;=3, (GJ36*($MS36+$MX36)/2+GM36*($MT36+$MX36)/2+GP36*($MU36+$MX36)/2+GS36*($MV36+$MX36)/2)*$MN36,"-"),"-")</f>
        <v>-</v>
      </c>
      <c r="ON36" s="23" t="str">
        <f>IF($A36&lt;=①基本情報と建物情報の入力!$G$20, IF(①基本情報と建物情報の入力!$H58&gt;=1, (GT36+GW36)*($MS36+$MX36)/2*$MO36/2,"-"),"-")</f>
        <v>-</v>
      </c>
      <c r="OO36" s="16" t="str">
        <f>IF($A36&lt;=①基本情報と建物情報の入力!$G$20, IF(①基本情報と建物情報の入力!$H58&gt;=2, (GU36+GX36)*($MS36+$MX36)/2*$MO36/2,"-"),"-")</f>
        <v>-</v>
      </c>
      <c r="OP36" s="24" t="str">
        <f>IF($A36&lt;=①基本情報と建物情報の入力!$G$20, IF(①基本情報と建物情報の入力!$H58&gt;=3, (GV36+GY36)*($MS36+$MX36)/2*$MO36/2,"-"),"-")</f>
        <v>-</v>
      </c>
      <c r="OQ36" s="23" t="str">
        <f>IF($A36&lt;=①基本情報と建物情報の入力!$G$20, IF(①基本情報と建物情報の入力!$H58&gt;=1, (HL36+HO36)*$MX36*$MQ36/2 + (HR36+HU36)*$MX36*$MQ36,"-"),"-")</f>
        <v>-</v>
      </c>
      <c r="OR36" s="16" t="str">
        <f>IF($A36&lt;=①基本情報と建物情報の入力!$G$20, IF(①基本情報と建物情報の入力!$H58&gt;=2, (HM36+HP36)*$MX36*$MQ36/2 + (HS36+HV36)*$MX36*$MQ36,"-"),"-")</f>
        <v>-</v>
      </c>
      <c r="OS36" s="24" t="str">
        <f>IF($A36&lt;=①基本情報と建物情報の入力!$G$20, IF(①基本情報と建物情報の入力!$H58&gt;=3, (HN36+HQ36)*$MX36*$MQ36/2 + (HT36+HW36)*$MX36*$MQ36,"-"),"-")</f>
        <v>-</v>
      </c>
      <c r="OT36" s="16" t="str">
        <f>IF($A36&lt;=①基本情報と建物情報の入力!$G$20, IF(①基本情報と建物情報の入力!$H58&gt;=1, SUM(MZ36,NC36,NF36,NI36,NL36)+SUM(NP36,NS36,NV36,NY36,OB36,OE36,OH36,OK36,ON36,OQ36), "-"), "-")</f>
        <v>-</v>
      </c>
      <c r="OU36" s="16" t="str">
        <f>IF($A36&lt;=①基本情報と建物情報の入力!$G$20, IF(①基本情報と建物情報の入力!$H58&gt;=2, SUM(NA36,ND36,NG36,NJ36,NM36)+SUM(NQ36,NT36,NW36,NZ36,OC36,OF36,OI36,OL36,OO36,OR36), "-"), "-")</f>
        <v>-</v>
      </c>
      <c r="OV36" s="16" t="str">
        <f>IF($A36&lt;=①基本情報と建物情報の入力!$G$20, IF(①基本情報と建物情報の入力!$H58&gt;=3, SUM(NB36,NE36,NH36,NK36,NN36)+SUM(NR36,NU36,NX36,OA36,OD36,OG36,OJ36,OM36,OP36,OS36), "-"), "-")</f>
        <v>-</v>
      </c>
      <c r="OW36" s="84" t="str">
        <f>IF($A36&lt;=①基本情報と建物情報の入力!$G$20, IF(①基本情報と建物情報の入力!$H58&gt;=1, ROUNDUP(OT36/HY36*100, 1),"-"),"-")</f>
        <v>-</v>
      </c>
      <c r="OX36" s="85" t="str">
        <f>IF($A36&lt;=①基本情報と建物情報の入力!$G$20, IF(①基本情報と建物情報の入力!$H58&gt;=2, ROUNDUP(OU36/HZ36*100, 1),"-"),"-")</f>
        <v>-</v>
      </c>
      <c r="OY36" s="85" t="str">
        <f>IF($A36&lt;=①基本情報と建物情報の入力!$G$20, IF(①基本情報と建物情報の入力!$H58&gt;=3, ROUNDUP(OV36/IA36*100, 1),"-"),"-")</f>
        <v>-</v>
      </c>
      <c r="OZ36" s="69"/>
      <c r="PA36" s="223" t="str">
        <f>IF($A36&lt;=①基本情報と建物情報の入力!$G$20, 0.93,"-")</f>
        <v>-</v>
      </c>
      <c r="PB36" s="224" t="str">
        <f>IF($A36&lt;=①基本情報と建物情報の入力!$G$20, IF(①基本情報と建物情報の入力!$H58&gt;=1, ①基本情報と建物情報の入力!$H$69,"-"),"-")</f>
        <v>-</v>
      </c>
      <c r="PC36" s="219" t="str">
        <f>IF($A36&lt;=①基本情報と建物情報の入力!$G$20, 0.034*1*IC36, "-")</f>
        <v>-</v>
      </c>
      <c r="PD36" s="219" t="str">
        <f>IF($A36&lt;=①基本情報と建物情報の入力!$G$20, 0.034*1*IH36, "-")</f>
        <v>-</v>
      </c>
      <c r="PE36" s="219" t="str">
        <f>IF($A36&lt;=①基本情報と建物情報の入力!$G$20, IF(①基本情報と建物情報の入力!$H58&gt;=1, $PA36*$PB36,"-"),"-")</f>
        <v>-</v>
      </c>
      <c r="PF36" s="219" t="str">
        <f>IF($A36&lt;=①基本情報と建物情報の入力!$G$20, IF(①基本情報と建物情報の入力!$H58&gt;=1, $PA36*$PB36,"-"),"-")</f>
        <v>-</v>
      </c>
      <c r="PG36" s="219" t="str">
        <f>IF($A36&lt;=①基本情報と建物情報の入力!$G$20, IF(①基本情報と建物情報の入力!$H58&gt;=1, $PA36*$PB36,"-"),"-")</f>
        <v>-</v>
      </c>
      <c r="PH36" s="219" t="str">
        <f>IF($A36&lt;=①基本情報と建物情報の入力!$G$20, IF(①基本情報と建物情報の入力!$H58&gt;=1, $PA36*$PB36,"-"),"-")</f>
        <v>-</v>
      </c>
      <c r="PI36" s="219" t="str">
        <f>IF($A36&lt;=①基本情報と建物情報の入力!$G$20, 0.034*1*IK36, "-")</f>
        <v>-</v>
      </c>
      <c r="PJ36" s="219" t="str">
        <f>IF($A36&lt;=①基本情報と建物情報の入力!$G$20, 0.034*1*IE36, "-")</f>
        <v>-</v>
      </c>
      <c r="PK36" s="69"/>
      <c r="PL36" s="219" t="str">
        <f>IF($A36&lt;=①基本情報と建物情報の入力!$G$20, 0.034*1*IM36, "-")</f>
        <v>-</v>
      </c>
      <c r="PM36" s="219" t="str">
        <f>IF($A36&lt;=①基本情報と建物情報の入力!$G$20, 0.034*1*IN36, "-")</f>
        <v>-</v>
      </c>
      <c r="PN36" s="219" t="str">
        <f>IF($A36&lt;=①基本情報と建物情報の入力!$G$20, 0.034*1*IO36, "-")</f>
        <v>-</v>
      </c>
      <c r="PO36" s="219" t="str">
        <f>IF($A36&lt;=①基本情報と建物情報の入力!$G$20, 0.034*1*IP36, "-")</f>
        <v>-</v>
      </c>
      <c r="PP36" s="219" t="str">
        <f>IF($A36&lt;=①基本情報と建物情報の入力!$G$20, 0.034*1*IQ36, "-")</f>
        <v>-</v>
      </c>
      <c r="PQ36" s="219" t="str">
        <f>IF($A36&lt;=①基本情報と建物情報の入力!$G$20, 0.034*1*IR36, "-")</f>
        <v>-</v>
      </c>
      <c r="PR36" s="219" t="str">
        <f>IF($A36&lt;=①基本情報と建物情報の入力!$G$20, 0.034*1*IS36, "-")</f>
        <v>-</v>
      </c>
      <c r="PS36" s="219" t="str">
        <f>IF($A36&lt;=①基本情報と建物情報の入力!$G$20, 0.034*1*IT36, "-")</f>
        <v>-</v>
      </c>
      <c r="PT36" s="219" t="str">
        <f>IF($A36&lt;=①基本情報と建物情報の入力!$G$20, 0.034*1*IU36, "-")</f>
        <v>-</v>
      </c>
      <c r="PU36" s="219" t="str">
        <f>IF($A36&lt;=①基本情報と建物情報の入力!$G$20, 0.034*1*IV36, "-")</f>
        <v>-</v>
      </c>
      <c r="PV36" s="219" t="str">
        <f>IF($A36&lt;=①基本情報と建物情報の入力!$G$20, 0.034*1*IW36, "-")</f>
        <v>-</v>
      </c>
      <c r="PW36" s="69"/>
      <c r="PX36" s="72" t="str">
        <f>IF($A36&lt;=①基本情報と建物情報の入力!$G$20, INDEX(方位係数!$B$21:$I$30, MATCH(PX$4, 方位係数!$A$21:$A$30,0), MATCH(①基本情報と建物情報の入力!$G$13, 方位係数!$B$20:$I$20,0)),"-")</f>
        <v>-</v>
      </c>
      <c r="PY36" s="71" t="str">
        <f>IF($A36&lt;=①基本情報と建物情報の入力!$G$20, INDEX(方位係数!$B$21:$I$30, MATCH(PY$4, 方位係数!$A$21:$A$30,0), MATCH(①基本情報と建物情報の入力!$G$13, 方位係数!$B$20:$I$20,0)),"-")</f>
        <v>-</v>
      </c>
      <c r="PZ36" s="71" t="str">
        <f>IF($A36&lt;=①基本情報と建物情報の入力!$G$20, INDEX(方位係数!$B$21:$I$30, MATCH(PZ$4, 方位係数!$A$21:$A$30,0), MATCH(①基本情報と建物情報の入力!$G$13, 方位係数!$B$20:$I$20,0)),"-")</f>
        <v>-</v>
      </c>
      <c r="QA36" s="71" t="str">
        <f>IF($A36&lt;=①基本情報と建物情報の入力!$G$20, INDEX(方位係数!$B$21:$I$30, MATCH(QA$4, 方位係数!$A$21:$A$30,0), MATCH(①基本情報と建物情報の入力!$G$13, 方位係数!$B$20:$I$20,0)),"-")</f>
        <v>-</v>
      </c>
      <c r="QB36" s="71" t="str">
        <f>IF($A36&lt;=①基本情報と建物情報の入力!$G$20, INDEX(方位係数!$B$21:$I$30, MATCH(QB$4, 方位係数!$A$21:$A$30,0), MATCH(①基本情報と建物情報の入力!$G$13, 方位係数!$B$20:$I$20,0)),"-")</f>
        <v>-</v>
      </c>
      <c r="QC36" s="71" t="str">
        <f>IF($A36&lt;=①基本情報と建物情報の入力!$G$20, INDEX(方位係数!$B$21:$I$30, MATCH(QC$4, 方位係数!$A$21:$A$30,0), MATCH(①基本情報と建物情報の入力!$G$13, 方位係数!$B$20:$I$20,0)),"-")</f>
        <v>-</v>
      </c>
      <c r="QD36" s="69"/>
      <c r="QE36" s="223" t="str">
        <f>IF($A36&lt;=①基本情報と建物情報の入力!$G$20, IF(①基本情報と建物情報の入力!$H58&gt;=1, W36*$QB36*$PC36,"-"),"-")</f>
        <v>-</v>
      </c>
      <c r="QF36" s="219" t="str">
        <f>IF($A36&lt;=①基本情報と建物情報の入力!$G$20, IF(①基本情報と建物情報の入力!$H58&gt;=2, X36*$QB36*$PC36,"-"),"-")</f>
        <v>-</v>
      </c>
      <c r="QG36" s="219" t="str">
        <f>IF($A36&lt;=①基本情報と建物情報の入力!$G$20, IF(①基本情報と建物情報の入力!$H58&gt;=3, Y36*$QB36*$PC36,"-"),"-")</f>
        <v>-</v>
      </c>
      <c r="QH36" s="223" t="str">
        <f>IF($A36&lt;=①基本情報と建物情報の入力!$G$20, IF(①基本情報と建物情報の入力!$H58&gt;=1, (BB36*$PX36+BE36*$PY36+BH36*$PZ36+BK36*$QA36)*$PD36,"-"),"-")</f>
        <v>-</v>
      </c>
      <c r="QI36" s="219" t="str">
        <f>IF($A36&lt;=①基本情報と建物情報の入力!$G$20, IF(①基本情報と建物情報の入力!$H58&gt;=2, (BC36*$PX36+BF36*$PY36+BI36*$PZ36+BL36*$QA36)*$PD36,"-"),"-")</f>
        <v>-</v>
      </c>
      <c r="QJ36" s="224" t="str">
        <f>IF($A36&lt;=①基本情報と建物情報の入力!$G$20, IF(①基本情報と建物情報の入力!$H58&gt;=3, (BD36*$PX36+BG36*$PY36+BJ36*$PZ36+BM36*$QA36)*$PD36,"-"),"-")</f>
        <v>-</v>
      </c>
      <c r="QK36" s="223" t="str">
        <f>IF($A36&lt;=①基本情報と建物情報の入力!$G$20, IF(①基本情報と建物情報の入力!$H58&gt;=1, AD36*$PX36*$PE36+AG36*$PY36*$PF36+AJ36*$PZ36*$PG36+AM36*$QA36*$PH36,"-"),"-")</f>
        <v>-</v>
      </c>
      <c r="QL36" s="219" t="str">
        <f>IF($A36&lt;=①基本情報と建物情報の入力!$G$20, IF(①基本情報と建物情報の入力!$H58&gt;=2, AE36*$PX36*$PE36+AH36*$PY36*$PF36+AK36*$PZ36*$PG36+AN36*$QA36*$PH36,"-"),"-")</f>
        <v>-</v>
      </c>
      <c r="QM36" s="224" t="str">
        <f>IF($A36&lt;=①基本情報と建物情報の入力!$G$20, IF(①基本情報と建物情報の入力!$H58&gt;=3, AF36*$PX36*$PE36+AI36*$PY36*$PF36+AL36*$PZ36*$PG36+AO36*$QA36*$PH36,"-"),"-")</f>
        <v>-</v>
      </c>
      <c r="QN36" s="223" t="str">
        <f>IF($A36&lt;=①基本情報と建物情報の入力!$G$20, IF(①基本情報と建物情報の入力!$H58&gt;=1, (AP36*PX36+AS36*PY36+AV36*PZ36+AY36*$QA36)*$PI36,"-"),"-")</f>
        <v>-</v>
      </c>
      <c r="QO36" s="219" t="str">
        <f>IF($A36&lt;=①基本情報と建物情報の入力!$G$20, IF(①基本情報と建物情報の入力!$H58&gt;=2, (AQ36*PX36+AT36*PY36+AW36*PZ36+AZ36*$QA36)*$PI36,"-"),"-")</f>
        <v>-</v>
      </c>
      <c r="QP36" s="224" t="str">
        <f>IF($A36&lt;=①基本情報と建物情報の入力!$G$20, IF(①基本情報と建物情報の入力!$H58&gt;=3, (AR36*PX36+AU36*PY36+AX36*PZ36+BA36*$QA36)*$PI36,"-"),"-")</f>
        <v>-</v>
      </c>
      <c r="QQ36" s="223" t="str">
        <f>IF($A36&lt;=①基本情報と建物情報の入力!$G$20, IF(①基本情報と建物情報の入力!$H58&gt;=1, Z36*$QC36*$PJ36,"-"),"-")</f>
        <v>-</v>
      </c>
      <c r="QR36" s="219" t="str">
        <f>IF($A36&lt;=①基本情報と建物情報の入力!$G$20, IF(①基本情報と建物情報の入力!$H58&gt;=2, AA36*$QC36*$PJ36,"-"),"-")</f>
        <v>-</v>
      </c>
      <c r="QS36" s="224" t="str">
        <f>IF($A36&lt;=①基本情報と建物情報の入力!$G$20, IF(①基本情報と建物情報の入力!$H58&gt;=3, AB36*$QC36*$PJ36,"-"),"-")</f>
        <v>-</v>
      </c>
      <c r="QT36" s="69"/>
      <c r="QU36" s="223" t="str">
        <f>IF($A36&lt;=①基本情報と建物情報の入力!$G$20, IF(①基本情報と建物情報の入力!$H58&gt;=1, (CJ36*($QB36+$PX36)/2+CM36*($QB36+$PY36)/2+CP36*($QB36+$PZ36)/2+CS36*($QB36+$QA36)/2)*$PL36,"-"),"-")</f>
        <v>-</v>
      </c>
      <c r="QV36" s="219" t="str">
        <f>IF($A36&lt;=①基本情報と建物情報の入力!$G$20, IF(①基本情報と建物情報の入力!$H58&gt;=2, (CK36*($QB36+$PX36)/2+CN36*($QB36+$PY36)/2+CQ36*($QB36+$PZ36)/2+CT36*($QB36+$QA36)/2)*$PL36,"-"),"-")</f>
        <v>-</v>
      </c>
      <c r="QW36" s="224" t="str">
        <f>IF($A36&lt;=①基本情報と建物情報の入力!$G$20, IF(①基本情報と建物情報の入力!$H58&gt;=3, (CL36*($QB36+$PX36)/2+CO36*($QB36+$PY36)/2+CR36*($QB36+$PZ36)/2+CU36*($QB36+$QA36)/2)*$PL36,"-"),"-")</f>
        <v>-</v>
      </c>
      <c r="QX36" s="223" t="str">
        <f>IF($A36&lt;=①基本情報と建物情報の入力!$G$20, IF(①基本情報と建物情報の入力!$H58&gt;=1, (CV36*($QB36+$PX36)/2+CY36*($QB36+$PX36)/2)*$PM36/2,"-"),"-")</f>
        <v>-</v>
      </c>
      <c r="QY36" s="219" t="str">
        <f>IF($A36&lt;=①基本情報と建物情報の入力!$G$20, IF(①基本情報と建物情報の入力!$H58&gt;=2, (CW36*($QB36+$PX36)/2+CZ36*($QB36+$PX36)/2)*$PM36/2,"-"),"-")</f>
        <v>-</v>
      </c>
      <c r="QZ36" s="224" t="str">
        <f>IF($A36&lt;=①基本情報と建物情報の入力!$G$20, IF(①基本情報と建物情報の入力!$H58&gt;=3, (CX36*($QB36+$PX36)/2+DA36*($QB36+$PX36)/2)*$PM36/2,"-"),"-")</f>
        <v>-</v>
      </c>
      <c r="RA36" s="223" t="str">
        <f>IF($A36&lt;=①基本情報と建物情報の入力!$G$20, IF(①基本情報と建物情報の入力!$H58&gt;=1, (DB36+DE36)*$QB36*$PN36/2 + (DH36+DK36)*$QB36*$PN36,"-"),"-")</f>
        <v>-</v>
      </c>
      <c r="RB36" s="219" t="str">
        <f>IF($A36&lt;=①基本情報と建物情報の入力!$G$20, IF(①基本情報と建物情報の入力!$H58&gt;=2, (DC36+DF36)*$QB36*$PN36/2 + (DI36+DL36)*$QB36*$PN36,"-"),"-")</f>
        <v>-</v>
      </c>
      <c r="RC36" s="224" t="str">
        <f>IF($A36&lt;=①基本情報と建物情報の入力!$G$20, IF(①基本情報と建物情報の入力!$H58&gt;=3, (DD36+DG36)*$QB36*$PN36/2 + (DJ36+DM36)*$QB36*$PN36,"-"),"-")</f>
        <v>-</v>
      </c>
      <c r="RD36" s="223" t="str">
        <f>IF($A36&lt;=①基本情報と建物情報の入力!$G$20, IF(①基本情報と建物情報の入力!$H58&gt;=1, (DN36*($PX36+$PY36)/2 +DW36*($QA36+$PX36)/2 + DQ36*($PY36+$PZ36)/2 + DT36*($PZ36+$QA36)/2)*$PO36,"-"),"-")</f>
        <v>-</v>
      </c>
      <c r="RE36" s="219" t="str">
        <f>IF($A36&lt;=①基本情報と建物情報の入力!$G$20, IF(①基本情報と建物情報の入力!$H58&gt;=2, (DO36*($PX36+$PY36)/2 +DX36*($QA36+$PX36)/2 + DR36*($PY36+$PZ36)/2 + DU36*($PZ36+$QA36)/2)*$PO36,"-"),"-")</f>
        <v>-</v>
      </c>
      <c r="RF36" s="224" t="str">
        <f>IF($A36&lt;=①基本情報と建物情報の入力!$G$20, IF(①基本情報と建物情報の入力!$H58&gt;=3, (DP36*($PX36+$PY36)/2 +DY36*($QA36+$PX36)/2 + DS36*($PY36+$PZ36)/2 + DV36*($PZ36+$QA36)/2)*$PO36,"-"),"-")</f>
        <v>-</v>
      </c>
      <c r="RG36" s="223" t="str">
        <f>IF($A36&lt;=①基本情報と建物情報の入力!$G$20, IF(①基本情報と建物情報の入力!$H58&gt;=1, ((DZ36+EC36)*$PX36+(EF36+EI36)*$PZ36)*$PP36/2 + (EL36*$PX36+EO36*$PY36+ER36*$PZ36+EU36*$QA36)*$PP36,"-"),"-")</f>
        <v>-</v>
      </c>
      <c r="RH36" s="219" t="str">
        <f>IF($A36&lt;=①基本情報と建物情報の入力!$G$20, IF(①基本情報と建物情報の入力!$H58&gt;=2, ((EA36+ED36)*$PX36+(EG36+EJ36)*$PZ36)*$PP36/2 + (EM36*$PX36+EP36*$PY36+ES36*$PZ36+EV36*$QA36)*$PP36,"-"),"-")</f>
        <v>-</v>
      </c>
      <c r="RI36" s="224" t="str">
        <f>IF($A36&lt;=①基本情報と建物情報の入力!$G$20, IF(①基本情報と建物情報の入力!$H58&gt;=3, ((EB36+EE36)*$PX36+(EH36+EK36)*$PZ36)*$PP36/2 + (EN36*$PX36+EQ36*$PY36+ET36*$PZ36+EW36*$QA36)*$PP36,"-"),"-")</f>
        <v>-</v>
      </c>
      <c r="RJ36" s="223" t="str">
        <f>IF($A36&lt;=①基本情報と建物情報の入力!$G$20, IF(①基本情報と建物情報の入力!$H58&gt;=1, ((EX36+FA36)*$PX36+(FD36+FG36)*$PY36+ (FJ36+FM36)*$PZ36 +(FP36+FS36)*$QA36)*$PQ36/2,"-"),"-")</f>
        <v>-</v>
      </c>
      <c r="RK36" s="219" t="str">
        <f>IF($A36&lt;=①基本情報と建物情報の入力!$G$20, IF(①基本情報と建物情報の入力!$H58&gt;=2, ((EY36+FB36)*$PX36+(FE36+FH36)*$PY36+ (FK36+FN36)*$PZ36 +(FQ36+FT36)*$QA36)*$PQ36/2,"-"),"-")</f>
        <v>-</v>
      </c>
      <c r="RL36" s="224" t="str">
        <f>IF($A36&lt;=①基本情報と建物情報の入力!$G$20, IF(①基本情報と建物情報の入力!$H58&gt;=3, ((EZ36+FC36)*$PX36+(FF36+FI36)*$PY36+ (FL36+FO36)*$PZ36 +(FR36+FU36)*$QA36)*$PQ36/2,"-"),"-")</f>
        <v>-</v>
      </c>
      <c r="RM36" s="223" t="str">
        <f>IF($A36&lt;=①基本情報と建物情報の入力!$G$20, IF(①基本情報と建物情報の入力!$H58&gt;=1, (FV36*$PX36/2+FY36*$PY36/2+GB36*$PZ36/2+GE36*$QA36/2)*$PR36,"-"),"-")</f>
        <v>-</v>
      </c>
      <c r="RN36" s="219" t="str">
        <f>IF($A36&lt;=①基本情報と建物情報の入力!$G$20, IF(①基本情報と建物情報の入力!$H58&gt;=2, (FW36*$PX36/2+FZ36*$PY36/2+GC36*$PZ36/2+GF36*$QA36/2)*$PR36,"-"),"-")</f>
        <v>-</v>
      </c>
      <c r="RO36" s="224" t="str">
        <f>IF($A36&lt;=①基本情報と建物情報の入力!$G$20, IF(①基本情報と建物情報の入力!$H58&gt;=3, (FX36*$PX36/2+GA36*$PY36/2+GD36*$PZ36/2+GG36*$QA36/2)*$PR36,"-"),"-")</f>
        <v>-</v>
      </c>
      <c r="RP36" s="223" t="str">
        <f>IF($A36&lt;=①基本情報と建物情報の入力!$G$20, IF(①基本情報と建物情報の入力!$H58&gt;=1, (GH36*($PX36+$QC36)/2+GK36*($PY36+$QC36)/2+GN36*($PZ36+$QC36)/2+GQ36*($QA36+$QC36)/2)*$PS36,"-"),"-")</f>
        <v>-</v>
      </c>
      <c r="RQ36" s="219" t="str">
        <f>IF($A36&lt;=①基本情報と建物情報の入力!$G$20, IF(①基本情報と建物情報の入力!$H58&gt;=2, (GI36*($PX36+$QC36)/2+GL36*($PY36+$QC36)/2+GO36*($PZ36+$QC36)/2+GR36*($QA36+$QC36)/2)*$PS36,"-"),"-")</f>
        <v>-</v>
      </c>
      <c r="RR36" s="224" t="str">
        <f>IF($A36&lt;=①基本情報と建物情報の入力!$G$20, IF(①基本情報と建物情報の入力!$H58&gt;=3, (GJ36*($PX36+$QC36)/2+GM36*($PY36+$QC36)/2+GP36*($PZ36+$QC36)/2+GS36*($QA36+$QC36)/2)*$PS36,"-"),"-")</f>
        <v>-</v>
      </c>
      <c r="RS36" s="223" t="str">
        <f>IF($A36&lt;=①基本情報と建物情報の入力!$G$20, IF(①基本情報と建物情報の入力!$H58&gt;=1, (GT36+GW36)*($PX36+$QC36)/2*$PT36/2,"-"),"-")</f>
        <v>-</v>
      </c>
      <c r="RT36" s="219" t="str">
        <f>IF($A36&lt;=①基本情報と建物情報の入力!$G$20, IF(①基本情報と建物情報の入力!$H58&gt;=2, (GU36+GX36)*($PX36+$QC36)/2*$PT36/2,"-"),"-")</f>
        <v>-</v>
      </c>
      <c r="RU36" s="224" t="str">
        <f>IF($A36&lt;=①基本情報と建物情報の入力!$G$20, IF(①基本情報と建物情報の入力!$H58&gt;=3, (GV36+GY36)*($PX36+$QC36)/2*$PT36/2,"-"),"-")</f>
        <v>-</v>
      </c>
      <c r="RV36" s="223" t="str">
        <f>IF($A36&lt;=①基本情報と建物情報の入力!$G$20, IF(①基本情報と建物情報の入力!$H58&gt;=1, (HL36+HO36)*$QC36*$PV36/2 + (HR36+HU36)*$QC36*$PV36,"-"),"-")</f>
        <v>-</v>
      </c>
      <c r="RW36" s="219" t="str">
        <f>IF($A36&lt;=①基本情報と建物情報の入力!$G$20, IF(①基本情報と建物情報の入力!$H58&gt;=2, (HM36+HP36)*$QC36*$PV36/2 + (HS36+HV36)*$QC36*$PV36,"-"),"-")</f>
        <v>-</v>
      </c>
      <c r="RX36" s="224" t="str">
        <f>IF($A36&lt;=①基本情報と建物情報の入力!$G$20, IF(①基本情報と建物情報の入力!$H58&gt;=3, (HN36+HQ36)*$QC36*$PV36/2 + (HT36+HW36)*$QC36*$PV36,"-"),"-")</f>
        <v>-</v>
      </c>
      <c r="RY36" s="16" t="str">
        <f>IF($A36&lt;=①基本情報と建物情報の入力!$G$20, IF(①基本情報と建物情報の入力!$H58&gt;=1, SUM(QE36,QH36,QK36,QN36,QQ36)+SUM(QU36,QX36,RA36,RD36,RG36,RJ36,RM36,RP36,RS36,RV36), "-"), "-")</f>
        <v>-</v>
      </c>
      <c r="RZ36" s="16" t="str">
        <f>IF($A36&lt;=①基本情報と建物情報の入力!$G$20, IF(①基本情報と建物情報の入力!$H58&gt;=2, SUM(QF36,QI36,QL36,QO36,QR36)+SUM(QV36,QY36,RB36,RE36,RH36,RK36,RN36,RQ36,RT36,RW36), "-"), "-")</f>
        <v>-</v>
      </c>
      <c r="SA36" s="16" t="str">
        <f>IF($A36&lt;=①基本情報と建物情報の入力!$G$20, IF(①基本情報と建物情報の入力!$H58&gt;=3, SUM(QG36,QJ36,QM36,QP36,QS36)+SUM(QW36,QZ36,RC36,RF36,RI36,RL36,RO36,RR36,RU36,RX36), "-"), "-")</f>
        <v>-</v>
      </c>
      <c r="SB36" s="84" t="str">
        <f>IF($A36&lt;=①基本情報と建物情報の入力!$G$20, IF(①基本情報と建物情報の入力!$H58&gt;=1, ROUNDUP(RY36/HY36*100,1),"-"),"-")</f>
        <v>-</v>
      </c>
      <c r="SC36" s="85" t="str">
        <f>IF($A36&lt;=①基本情報と建物情報の入力!$G$20, IF(①基本情報と建物情報の入力!$H58&gt;=2,ROUNDUP(RZ36/HZ36*100,1),"-"),"-")</f>
        <v>-</v>
      </c>
      <c r="SD36" s="86" t="str">
        <f>IF($A36&lt;=①基本情報と建物情報の入力!$G$20, IF(①基本情報と建物情報の入力!$H58&gt;=3, ROUNDUP(SA36/IA36*100,1),"-"),"-")</f>
        <v>-</v>
      </c>
      <c r="SE36" s="69"/>
      <c r="SF36" s="129" t="str">
        <f>IF($A36&lt;=①基本情報と建物情報の入力!$G$20, IF(①基本情報と建物情報の入力!$H58&gt;=1, 1,"-"), "-")</f>
        <v>-</v>
      </c>
      <c r="SG36" s="130" t="str">
        <f>IF($A36&lt;=①基本情報と建物情報の入力!$G$20, IF(①基本情報と建物情報の入力!$H58&gt;=2, 1,"-"), "-")</f>
        <v>-</v>
      </c>
      <c r="SH36" s="131" t="str">
        <f>IF($A36&lt;=①基本情報と建物情報の入力!$G$20, IF(①基本情報と建物情報の入力!$H58&gt;=3, ①基本情報と建物情報の入力!$H58-2,"-"), "-")</f>
        <v>-</v>
      </c>
      <c r="SI36" s="23" t="str">
        <f>IF($A36&lt;=①基本情報と建物情報の入力!$G$20, IF(①基本情報と建物情報の入力!$H58&gt;=1, HY36*SF36, "-"),"-")</f>
        <v>-</v>
      </c>
      <c r="SJ36" s="16" t="str">
        <f>IF($A36&lt;=①基本情報と建物情報の入力!$G$20, IF(①基本情報と建物情報の入力!$H58&gt;=2, HZ36*SG36, "-"),"-")</f>
        <v>-</v>
      </c>
      <c r="SK36" s="24" t="str">
        <f>IF($A36&lt;=①基本情報と建物情報の入力!$G$20, IF(①基本情報と建物情報の入力!$H58&gt;=3, IA36*SH36, "-"),"-")</f>
        <v>-</v>
      </c>
      <c r="SL36" s="23" t="str">
        <f>IF($A36&lt;=①基本情報と建物情報の入力!$G$20, IF(①基本情報と建物情報の入力!$H58&gt;=1,  LN36*SF36, "-"),"-")</f>
        <v>-</v>
      </c>
      <c r="SM36" s="16" t="str">
        <f>IF($A36&lt;=①基本情報と建物情報の入力!$G$20, IF(①基本情報と建物情報の入力!$H58&gt;=2,  LO36*SG36, "-"),"-")</f>
        <v>-</v>
      </c>
      <c r="SN36" s="24" t="str">
        <f>IF($A36&lt;=①基本情報と建物情報の入力!$G$20, IF(①基本情報と建物情報の入力!$H58&gt;=3,  LP36*SH36, "-"),"-")</f>
        <v>-</v>
      </c>
      <c r="SO36" s="23" t="str">
        <f>IF($A36&lt;=①基本情報と建物情報の入力!$G$20, IF(①基本情報と建物情報の入力!$H58&gt;=1,  RY36*SF36, "-"),"-")</f>
        <v>-</v>
      </c>
      <c r="SP36" s="16" t="str">
        <f>IF($A36&lt;=①基本情報と建物情報の入力!$G$20, IF(①基本情報と建物情報の入力!$H58&gt;=2,  RZ36*SG36, "-"),"-")</f>
        <v>-</v>
      </c>
      <c r="SQ36" s="24" t="str">
        <f>IF($A36&lt;=①基本情報と建物情報の入力!$G$20, IF(①基本情報と建物情報の入力!$H58&gt;=3,  SA36*SH36, "-"),"-")</f>
        <v>-</v>
      </c>
      <c r="SR36" s="76"/>
      <c r="SS36" s="76"/>
      <c r="ST36" s="69"/>
      <c r="SU36" s="129" t="str">
        <f>IF($A36&lt;=①基本情報と建物情報の入力!$G$20,IF(①基本情報と建物情報の入力!$H58&gt;=1,③一次エネルギー消費量の計算結果!E102-③一次エネルギー消費量の計算結果!F102,"-"),"-")</f>
        <v>-</v>
      </c>
      <c r="SV36" s="130" t="str">
        <f>IF($A36&lt;=①基本情報と建物情報の入力!$G$20,IF(①基本情報と建物情報の入力!$H58&gt;=2,③一次エネルギー消費量の計算結果!E103-③一次エネルギー消費量の計算結果!F103,"-"),"-")</f>
        <v>-</v>
      </c>
      <c r="SW36" s="131" t="str">
        <f>IF($A36&lt;=①基本情報と建物情報の入力!$G$20,IF(①基本情報と建物情報の入力!$H58&gt;=3,③一次エネルギー消費量の計算結果!E104-③一次エネルギー消費量の計算結果!F104,"-"),"-")</f>
        <v>-</v>
      </c>
      <c r="SX36" s="129" t="str">
        <f>IF($A36&lt;=①基本情報と建物情報の入力!$G$20,IF(①基本情報と建物情報の入力!$H58&gt;=1,③一次エネルギー消費量の計算結果!G102-③一次エネルギー消費量の計算結果!H102,"-"),"-")</f>
        <v>-</v>
      </c>
      <c r="SY36" s="130" t="str">
        <f>IF($A36&lt;=①基本情報と建物情報の入力!$G$20,IF(①基本情報と建物情報の入力!$H58&gt;=2,③一次エネルギー消費量の計算結果!G103-③一次エネルギー消費量の計算結果!H103,"-"),"-")</f>
        <v>-</v>
      </c>
      <c r="SZ36" s="131" t="str">
        <f>IF($A36&lt;=①基本情報と建物情報の入力!$G$20,IF(①基本情報と建物情報の入力!$H58&gt;=3,③一次エネルギー消費量の計算結果!G104-③一次エネルギー消費量の計算結果!H104,"-"),"-")</f>
        <v>-</v>
      </c>
      <c r="TA36" s="129" t="str">
        <f>IF($A36&lt;=①基本情報と建物情報の入力!$G$20, IF(①基本情報と建物情報の入力!$H58&gt;=1,SU36*SF36,"-"), "-")</f>
        <v>-</v>
      </c>
      <c r="TB36" s="130" t="str">
        <f>IF($A36&lt;=①基本情報と建物情報の入力!$G$20, IF(①基本情報と建物情報の入力!$H58&gt;=2,SV36*SG36,"-"), "-")</f>
        <v>-</v>
      </c>
      <c r="TC36" s="131" t="str">
        <f>IF($A36&lt;=①基本情報と建物情報の入力!$G$20, IF(①基本情報と建物情報の入力!$H58&gt;=3,SW36*SH36,"-"), "-")</f>
        <v>-</v>
      </c>
      <c r="TD36" s="129" t="str">
        <f>IF($A36&lt;=①基本情報と建物情報の入力!$G$20, IF(①基本情報と建物情報の入力!$H58&gt;=1,SX36*SF36,"-"), "-")</f>
        <v>-</v>
      </c>
      <c r="TE36" s="130" t="str">
        <f>IF($A36&lt;=①基本情報と建物情報の入力!$G$20, IF(①基本情報と建物情報の入力!$H58&gt;=2,SY36*SG36,"-"), "-")</f>
        <v>-</v>
      </c>
      <c r="TF36" s="130" t="str">
        <f>IF($A36&lt;=①基本情報と建物情報の入力!$G$20, IF(①基本情報と建物情報の入力!$H58&gt;=3,SZ36*SH36,"-"), "-")</f>
        <v>-</v>
      </c>
      <c r="TG36" s="76"/>
      <c r="TH36" s="76"/>
    </row>
    <row r="37" spans="1:528" s="89" customFormat="1" x14ac:dyDescent="0.45">
      <c r="A37" s="17"/>
      <c r="B37" s="14"/>
      <c r="C37" s="15"/>
      <c r="D37" s="15"/>
      <c r="E37" s="15"/>
      <c r="F37" s="15"/>
      <c r="G37" s="15"/>
      <c r="H37" s="202"/>
      <c r="I37" s="202"/>
      <c r="J37" s="15"/>
      <c r="K37" s="15"/>
      <c r="L37" s="15"/>
      <c r="M37" s="15"/>
      <c r="N37" s="15"/>
      <c r="O37" s="15"/>
      <c r="P37" s="15"/>
      <c r="Q37" s="83"/>
      <c r="R37" s="83"/>
      <c r="S37" s="83"/>
      <c r="T37" s="83"/>
      <c r="U37" s="83"/>
      <c r="V37" s="83"/>
      <c r="W37" s="15"/>
      <c r="X37" s="15"/>
      <c r="Y37" s="15"/>
      <c r="Z37" s="15"/>
      <c r="AA37" s="15"/>
      <c r="AB37" s="15"/>
      <c r="AC37" s="68"/>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2"/>
      <c r="CD37" s="202"/>
      <c r="CE37" s="202"/>
      <c r="CF37" s="200"/>
      <c r="CG37" s="200"/>
      <c r="CH37" s="200"/>
      <c r="CI37" s="68"/>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9"/>
      <c r="DI37" s="209"/>
      <c r="DJ37" s="209"/>
      <c r="DK37" s="209"/>
      <c r="DL37" s="209"/>
      <c r="DM37" s="209"/>
      <c r="DN37" s="204"/>
      <c r="DO37" s="204"/>
      <c r="DP37" s="204"/>
      <c r="DQ37" s="204"/>
      <c r="DR37" s="204"/>
      <c r="DS37" s="204"/>
      <c r="DT37" s="204"/>
      <c r="DU37" s="204"/>
      <c r="DV37" s="204"/>
      <c r="DW37" s="204"/>
      <c r="DX37" s="204"/>
      <c r="DY37" s="204"/>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4"/>
      <c r="GI37" s="204"/>
      <c r="GJ37" s="204"/>
      <c r="GK37" s="204"/>
      <c r="GL37" s="204"/>
      <c r="GM37" s="204"/>
      <c r="GN37" s="204"/>
      <c r="GO37" s="204"/>
      <c r="GP37" s="204"/>
      <c r="GQ37" s="204"/>
      <c r="GR37" s="204"/>
      <c r="GS37" s="204"/>
      <c r="GT37" s="204"/>
      <c r="GU37" s="204"/>
      <c r="GV37" s="204"/>
      <c r="GW37" s="204"/>
      <c r="GX37" s="204"/>
      <c r="GY37" s="204"/>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68"/>
      <c r="HY37" s="201"/>
      <c r="HZ37" s="201"/>
      <c r="IA37" s="201"/>
      <c r="IB37" s="68"/>
      <c r="IC37" s="15"/>
      <c r="ID37" s="15"/>
      <c r="IE37" s="15"/>
      <c r="IF37" s="15"/>
      <c r="IG37" s="15"/>
      <c r="IH37" s="210"/>
      <c r="II37" s="15"/>
      <c r="IJ37" s="15"/>
      <c r="IK37" s="15"/>
      <c r="IL37" s="68"/>
      <c r="IM37" s="15"/>
      <c r="IN37" s="15"/>
      <c r="IO37" s="15"/>
      <c r="IP37" s="15"/>
      <c r="IQ37" s="15"/>
      <c r="IR37" s="15"/>
      <c r="IS37" s="15"/>
      <c r="IT37" s="15"/>
      <c r="IU37" s="15"/>
      <c r="IV37" s="15"/>
      <c r="IW37" s="15"/>
      <c r="IX37" s="68"/>
      <c r="IY37" s="15"/>
      <c r="IZ37" s="15"/>
      <c r="JA37" s="15"/>
      <c r="JB37" s="15"/>
      <c r="JC37" s="68"/>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68"/>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68"/>
      <c r="LN37" s="15"/>
      <c r="LO37" s="15"/>
      <c r="LP37" s="15"/>
      <c r="LQ37" s="15"/>
      <c r="LR37" s="15"/>
      <c r="LS37" s="15"/>
      <c r="LT37" s="68"/>
      <c r="LU37" s="227"/>
      <c r="LV37" s="227"/>
      <c r="LW37" s="68"/>
      <c r="LX37" s="66"/>
      <c r="LY37" s="66"/>
      <c r="LZ37" s="66"/>
      <c r="MA37" s="66"/>
      <c r="MB37" s="66"/>
      <c r="MC37" s="66"/>
      <c r="MD37" s="66"/>
      <c r="ME37" s="66"/>
      <c r="MF37" s="68"/>
      <c r="MG37" s="66"/>
      <c r="MH37" s="66"/>
      <c r="MI37" s="66"/>
      <c r="MJ37" s="66"/>
      <c r="MK37" s="66"/>
      <c r="ML37" s="66"/>
      <c r="MM37" s="66"/>
      <c r="MN37" s="66"/>
      <c r="MO37" s="66"/>
      <c r="MP37" s="66"/>
      <c r="MQ37" s="66"/>
      <c r="MR37" s="68"/>
      <c r="MS37" s="15"/>
      <c r="MT37" s="15"/>
      <c r="MU37" s="15"/>
      <c r="MV37" s="15"/>
      <c r="MW37" s="15"/>
      <c r="MX37" s="217"/>
      <c r="MY37" s="68"/>
      <c r="MZ37" s="216"/>
      <c r="NA37" s="216"/>
      <c r="NB37" s="216"/>
      <c r="NC37" s="227"/>
      <c r="ND37" s="227"/>
      <c r="NE37" s="227"/>
      <c r="NF37" s="227"/>
      <c r="NG37" s="227"/>
      <c r="NH37" s="227"/>
      <c r="NI37" s="227"/>
      <c r="NJ37" s="227"/>
      <c r="NK37" s="227"/>
      <c r="NL37" s="216"/>
      <c r="NM37" s="216"/>
      <c r="NN37" s="216"/>
      <c r="NO37" s="68"/>
      <c r="NP37" s="216"/>
      <c r="NQ37" s="216"/>
      <c r="NR37" s="216"/>
      <c r="NS37" s="227"/>
      <c r="NT37" s="227"/>
      <c r="NU37" s="227"/>
      <c r="NV37" s="227"/>
      <c r="NW37" s="227"/>
      <c r="NX37" s="227"/>
      <c r="NY37" s="227"/>
      <c r="NZ37" s="227"/>
      <c r="OA37" s="227"/>
      <c r="OB37" s="227"/>
      <c r="OC37" s="227"/>
      <c r="OD37" s="227"/>
      <c r="OE37" s="227"/>
      <c r="OF37" s="227"/>
      <c r="OG37" s="227"/>
      <c r="OH37" s="216"/>
      <c r="OI37" s="216"/>
      <c r="OJ37" s="216"/>
      <c r="OK37" s="216"/>
      <c r="OL37" s="216"/>
      <c r="OM37" s="216"/>
      <c r="ON37" s="216"/>
      <c r="OO37" s="216"/>
      <c r="OP37" s="216"/>
      <c r="OQ37" s="216"/>
      <c r="OR37" s="216"/>
      <c r="OS37" s="216"/>
      <c r="OT37" s="15"/>
      <c r="OU37" s="15"/>
      <c r="OV37" s="15"/>
      <c r="OW37" s="15"/>
      <c r="OX37" s="15"/>
      <c r="OY37" s="15"/>
      <c r="OZ37" s="68"/>
      <c r="PA37" s="66"/>
      <c r="PB37" s="66"/>
      <c r="PC37" s="66"/>
      <c r="PD37" s="66"/>
      <c r="PE37" s="66"/>
      <c r="PF37" s="66"/>
      <c r="PG37" s="66"/>
      <c r="PH37" s="66"/>
      <c r="PI37" s="66"/>
      <c r="PJ37" s="66"/>
      <c r="PK37" s="68"/>
      <c r="PL37" s="66"/>
      <c r="PM37" s="66"/>
      <c r="PN37" s="66"/>
      <c r="PO37" s="66"/>
      <c r="PP37" s="66"/>
      <c r="PQ37" s="66"/>
      <c r="PR37" s="66"/>
      <c r="PS37" s="66"/>
      <c r="PT37" s="66"/>
      <c r="PU37" s="66"/>
      <c r="PV37" s="66"/>
      <c r="PW37" s="68"/>
      <c r="PX37" s="15"/>
      <c r="PY37" s="15"/>
      <c r="PZ37" s="15"/>
      <c r="QA37" s="15"/>
      <c r="QB37" s="15"/>
      <c r="QC37" s="228"/>
      <c r="QD37" s="68"/>
      <c r="QE37" s="66"/>
      <c r="QF37" s="66"/>
      <c r="QG37" s="66"/>
      <c r="QH37" s="66"/>
      <c r="QI37" s="66"/>
      <c r="QJ37" s="66"/>
      <c r="QK37" s="66"/>
      <c r="QL37" s="66"/>
      <c r="QM37" s="66"/>
      <c r="QN37" s="66"/>
      <c r="QO37" s="66"/>
      <c r="QP37" s="66"/>
      <c r="QQ37" s="66"/>
      <c r="QR37" s="66"/>
      <c r="QS37" s="66"/>
      <c r="QT37" s="68"/>
      <c r="QU37" s="66"/>
      <c r="QV37" s="66"/>
      <c r="QW37" s="66"/>
      <c r="QX37" s="66"/>
      <c r="QY37" s="66"/>
      <c r="QZ37" s="66"/>
      <c r="RA37" s="66"/>
      <c r="RB37" s="66"/>
      <c r="RC37" s="66"/>
      <c r="RD37" s="66"/>
      <c r="RE37" s="66"/>
      <c r="RF37" s="66"/>
      <c r="RG37" s="66"/>
      <c r="RH37" s="66"/>
      <c r="RI37" s="66"/>
      <c r="RJ37" s="66"/>
      <c r="RK37" s="66"/>
      <c r="RL37" s="66"/>
      <c r="RM37" s="66"/>
      <c r="RN37" s="66"/>
      <c r="RO37" s="66"/>
      <c r="RP37" s="66"/>
      <c r="RQ37" s="66"/>
      <c r="RR37" s="66"/>
      <c r="RS37" s="66"/>
      <c r="RT37" s="66"/>
      <c r="RU37" s="66"/>
      <c r="RV37" s="66"/>
      <c r="RW37" s="66"/>
      <c r="RX37" s="66"/>
      <c r="RY37" s="15"/>
      <c r="RZ37" s="15"/>
      <c r="SA37" s="15"/>
      <c r="SB37" s="15"/>
      <c r="SC37" s="15"/>
      <c r="SD37" s="15"/>
      <c r="SE37" s="68"/>
      <c r="SF37" s="15"/>
      <c r="SG37" s="15"/>
      <c r="SH37" s="15"/>
      <c r="SI37" s="15"/>
      <c r="SJ37" s="15"/>
      <c r="SK37" s="15"/>
      <c r="SL37" s="15"/>
      <c r="SM37" s="15"/>
      <c r="SN37" s="15"/>
      <c r="SO37" s="15"/>
      <c r="SP37" s="15"/>
      <c r="SQ37" s="15"/>
      <c r="SR37" s="15"/>
      <c r="SS37" s="15"/>
      <c r="ST37" s="68"/>
      <c r="SU37" s="228"/>
      <c r="SV37" s="228"/>
      <c r="SW37" s="228"/>
      <c r="SX37" s="228"/>
      <c r="SY37" s="228"/>
      <c r="SZ37" s="228"/>
      <c r="TG37" s="15"/>
      <c r="TH37" s="15"/>
    </row>
    <row r="38" spans="1:528" s="89" customFormat="1" x14ac:dyDescent="0.45">
      <c r="A38" s="17"/>
      <c r="B38" s="14"/>
      <c r="C38" s="15"/>
      <c r="D38" s="15"/>
      <c r="E38" s="15"/>
      <c r="F38" s="15"/>
      <c r="G38" s="15"/>
      <c r="H38" s="202"/>
      <c r="I38" s="202"/>
      <c r="J38" s="15"/>
      <c r="K38" s="15"/>
      <c r="L38" s="15"/>
      <c r="M38" s="15"/>
      <c r="N38" s="15"/>
      <c r="O38" s="15"/>
      <c r="P38" s="15"/>
      <c r="Q38" s="83"/>
      <c r="R38" s="83"/>
      <c r="S38" s="83"/>
      <c r="T38" s="83"/>
      <c r="U38" s="83"/>
      <c r="V38" s="83"/>
      <c r="W38" s="15"/>
      <c r="X38" s="15"/>
      <c r="Y38" s="15"/>
      <c r="Z38" s="15"/>
      <c r="AA38" s="15"/>
      <c r="AB38" s="15"/>
      <c r="AC38" s="68"/>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2"/>
      <c r="CD38" s="202"/>
      <c r="CE38" s="202"/>
      <c r="CF38" s="200"/>
      <c r="CG38" s="200"/>
      <c r="CH38" s="200"/>
      <c r="CI38" s="68"/>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9"/>
      <c r="DI38" s="209"/>
      <c r="DJ38" s="209"/>
      <c r="DK38" s="209"/>
      <c r="DL38" s="209"/>
      <c r="DM38" s="209"/>
      <c r="DN38" s="204"/>
      <c r="DO38" s="204"/>
      <c r="DP38" s="204"/>
      <c r="DQ38" s="204"/>
      <c r="DR38" s="204"/>
      <c r="DS38" s="204"/>
      <c r="DT38" s="204"/>
      <c r="DU38" s="204"/>
      <c r="DV38" s="204"/>
      <c r="DW38" s="204"/>
      <c r="DX38" s="204"/>
      <c r="DY38" s="204"/>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4"/>
      <c r="GI38" s="204"/>
      <c r="GJ38" s="204"/>
      <c r="GK38" s="204"/>
      <c r="GL38" s="204"/>
      <c r="GM38" s="204"/>
      <c r="GN38" s="204"/>
      <c r="GO38" s="204"/>
      <c r="GP38" s="204"/>
      <c r="GQ38" s="204"/>
      <c r="GR38" s="204"/>
      <c r="GS38" s="204"/>
      <c r="GT38" s="204"/>
      <c r="GU38" s="204"/>
      <c r="GV38" s="204"/>
      <c r="GW38" s="204"/>
      <c r="GX38" s="204"/>
      <c r="GY38" s="204"/>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68"/>
      <c r="HY38" s="201"/>
      <c r="HZ38" s="201"/>
      <c r="IA38" s="201"/>
      <c r="IB38" s="68"/>
      <c r="IC38" s="15"/>
      <c r="ID38" s="15"/>
      <c r="IE38" s="15"/>
      <c r="IF38" s="15"/>
      <c r="IG38" s="15"/>
      <c r="IH38" s="210"/>
      <c r="II38" s="15"/>
      <c r="IJ38" s="15"/>
      <c r="IK38" s="15"/>
      <c r="IL38" s="68"/>
      <c r="IM38" s="15"/>
      <c r="IN38" s="15"/>
      <c r="IO38" s="15"/>
      <c r="IP38" s="15"/>
      <c r="IQ38" s="15"/>
      <c r="IR38" s="15"/>
      <c r="IS38" s="15"/>
      <c r="IT38" s="15"/>
      <c r="IU38" s="15"/>
      <c r="IV38" s="15"/>
      <c r="IW38" s="15"/>
      <c r="IX38" s="68"/>
      <c r="IY38" s="15"/>
      <c r="IZ38" s="15"/>
      <c r="JA38" s="15"/>
      <c r="JB38" s="15"/>
      <c r="JC38" s="68"/>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68"/>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68"/>
      <c r="LN38" s="15"/>
      <c r="LO38" s="15"/>
      <c r="LP38" s="15"/>
      <c r="LQ38" s="15"/>
      <c r="LR38" s="15"/>
      <c r="LS38" s="15"/>
      <c r="LT38" s="68"/>
      <c r="LU38" s="227"/>
      <c r="LV38" s="227"/>
      <c r="LW38" s="68"/>
      <c r="LX38" s="66"/>
      <c r="LY38" s="66"/>
      <c r="LZ38" s="66"/>
      <c r="MA38" s="66"/>
      <c r="MB38" s="66"/>
      <c r="MC38" s="66"/>
      <c r="MD38" s="66"/>
      <c r="ME38" s="66"/>
      <c r="MF38" s="68"/>
      <c r="MG38" s="66"/>
      <c r="MH38" s="66"/>
      <c r="MI38" s="66"/>
      <c r="MJ38" s="66"/>
      <c r="MK38" s="66"/>
      <c r="ML38" s="66"/>
      <c r="MM38" s="66"/>
      <c r="MN38" s="66"/>
      <c r="MO38" s="66"/>
      <c r="MP38" s="66"/>
      <c r="MQ38" s="66"/>
      <c r="MR38" s="68"/>
      <c r="MS38" s="15"/>
      <c r="MT38" s="15"/>
      <c r="MU38" s="15"/>
      <c r="MV38" s="15"/>
      <c r="MW38" s="15"/>
      <c r="MX38" s="217"/>
      <c r="MY38" s="68"/>
      <c r="MZ38" s="216"/>
      <c r="NA38" s="216"/>
      <c r="NB38" s="216"/>
      <c r="NC38" s="227"/>
      <c r="ND38" s="227"/>
      <c r="NE38" s="227"/>
      <c r="NF38" s="227"/>
      <c r="NG38" s="227"/>
      <c r="NH38" s="227"/>
      <c r="NI38" s="227"/>
      <c r="NJ38" s="227"/>
      <c r="NK38" s="227"/>
      <c r="NL38" s="216"/>
      <c r="NM38" s="216"/>
      <c r="NN38" s="216"/>
      <c r="NO38" s="68"/>
      <c r="NP38" s="16"/>
      <c r="NQ38" s="216"/>
      <c r="NR38" s="216"/>
      <c r="NS38" s="227"/>
      <c r="NT38" s="227"/>
      <c r="NU38" s="227"/>
      <c r="NV38" s="227"/>
      <c r="NW38" s="227"/>
      <c r="NX38" s="227"/>
      <c r="NY38" s="227"/>
      <c r="NZ38" s="227"/>
      <c r="OA38" s="227"/>
      <c r="OB38" s="227"/>
      <c r="OC38" s="227"/>
      <c r="OD38" s="227"/>
      <c r="OE38" s="227"/>
      <c r="OF38" s="227"/>
      <c r="OG38" s="227"/>
      <c r="OH38" s="216"/>
      <c r="OI38" s="216"/>
      <c r="OJ38" s="216"/>
      <c r="OK38" s="216"/>
      <c r="OL38" s="216"/>
      <c r="OM38" s="216"/>
      <c r="ON38" s="216"/>
      <c r="OO38" s="216"/>
      <c r="OP38" s="216"/>
      <c r="OQ38" s="216"/>
      <c r="OR38" s="216"/>
      <c r="OS38" s="216"/>
      <c r="OT38" s="15"/>
      <c r="OU38" s="15"/>
      <c r="OV38" s="15"/>
      <c r="OW38" s="15"/>
      <c r="OX38" s="15"/>
      <c r="OY38" s="15"/>
      <c r="OZ38" s="68"/>
      <c r="PA38" s="66"/>
      <c r="PB38" s="66"/>
      <c r="PC38" s="66"/>
      <c r="PD38" s="66"/>
      <c r="PE38" s="66"/>
      <c r="PF38" s="66"/>
      <c r="PG38" s="66"/>
      <c r="PH38" s="66"/>
      <c r="PI38" s="66"/>
      <c r="PJ38" s="66"/>
      <c r="PK38" s="68"/>
      <c r="PL38" s="66"/>
      <c r="PM38" s="66"/>
      <c r="PN38" s="66"/>
      <c r="PO38" s="66"/>
      <c r="PP38" s="66"/>
      <c r="PQ38" s="66"/>
      <c r="PR38" s="66"/>
      <c r="PS38" s="66"/>
      <c r="PT38" s="66"/>
      <c r="PU38" s="66"/>
      <c r="PV38" s="66"/>
      <c r="PW38" s="68"/>
      <c r="PX38" s="15"/>
      <c r="PY38" s="15"/>
      <c r="PZ38" s="15"/>
      <c r="QA38" s="15"/>
      <c r="QB38" s="15"/>
      <c r="QC38" s="228"/>
      <c r="QD38" s="68"/>
      <c r="QE38" s="66"/>
      <c r="QF38" s="66"/>
      <c r="QG38" s="66"/>
      <c r="QH38" s="66"/>
      <c r="QI38" s="66"/>
      <c r="QJ38" s="66"/>
      <c r="QK38" s="66"/>
      <c r="QL38" s="66"/>
      <c r="QM38" s="66"/>
      <c r="QN38" s="66"/>
      <c r="QO38" s="66"/>
      <c r="QP38" s="66"/>
      <c r="QQ38" s="66"/>
      <c r="QR38" s="66"/>
      <c r="QS38" s="66"/>
      <c r="QT38" s="68"/>
      <c r="QU38" s="16"/>
      <c r="QV38" s="66"/>
      <c r="QW38" s="66"/>
      <c r="QX38" s="66"/>
      <c r="QY38" s="66"/>
      <c r="QZ38" s="66"/>
      <c r="RA38" s="66"/>
      <c r="RB38" s="66"/>
      <c r="RC38" s="66"/>
      <c r="RD38" s="66"/>
      <c r="RE38" s="66"/>
      <c r="RF38" s="66"/>
      <c r="RG38" s="66"/>
      <c r="RH38" s="66"/>
      <c r="RI38" s="66"/>
      <c r="RJ38" s="66"/>
      <c r="RK38" s="66"/>
      <c r="RL38" s="66"/>
      <c r="RM38" s="66"/>
      <c r="RN38" s="66"/>
      <c r="RO38" s="66"/>
      <c r="RP38" s="66"/>
      <c r="RQ38" s="66"/>
      <c r="RR38" s="66"/>
      <c r="RS38" s="66"/>
      <c r="RT38" s="66"/>
      <c r="RU38" s="66"/>
      <c r="RV38" s="66"/>
      <c r="RW38" s="66"/>
      <c r="RX38" s="66"/>
      <c r="RY38" s="15"/>
      <c r="RZ38" s="15"/>
      <c r="SA38" s="15"/>
      <c r="SB38" s="15"/>
      <c r="SC38" s="15"/>
      <c r="SD38" s="15"/>
      <c r="SE38" s="68"/>
      <c r="SF38" s="15"/>
      <c r="SG38" s="15"/>
      <c r="SH38" s="15"/>
      <c r="SI38" s="15"/>
      <c r="SJ38" s="15"/>
      <c r="SK38" s="15"/>
      <c r="SL38" s="15"/>
      <c r="SM38" s="15"/>
      <c r="SN38" s="15"/>
      <c r="SO38" s="15"/>
      <c r="SP38" s="15"/>
      <c r="SQ38" s="15"/>
      <c r="SR38" s="15"/>
      <c r="SS38" s="15"/>
      <c r="ST38" s="68"/>
      <c r="SU38" s="15"/>
      <c r="SV38" s="15"/>
      <c r="SW38" s="15"/>
      <c r="SX38" s="15"/>
      <c r="SY38" s="15"/>
      <c r="SZ38" s="15"/>
      <c r="TG38" s="15"/>
      <c r="TH38" s="15"/>
    </row>
    <row r="39" spans="1:528" s="89" customFormat="1" x14ac:dyDescent="0.45">
      <c r="A39" s="17"/>
      <c r="B39" s="14"/>
      <c r="C39" s="15"/>
      <c r="D39" s="15"/>
      <c r="E39" s="15"/>
      <c r="F39" s="15"/>
      <c r="G39" s="15"/>
      <c r="H39" s="202"/>
      <c r="I39" s="202"/>
      <c r="J39" s="15"/>
      <c r="K39" s="15"/>
      <c r="L39" s="15"/>
      <c r="M39" s="15"/>
      <c r="N39" s="15"/>
      <c r="O39" s="15"/>
      <c r="P39" s="15"/>
      <c r="Q39" s="83"/>
      <c r="R39" s="83"/>
      <c r="S39" s="83"/>
      <c r="T39" s="83"/>
      <c r="U39" s="83"/>
      <c r="V39" s="83"/>
      <c r="W39" s="15"/>
      <c r="X39" s="15"/>
      <c r="Y39" s="15"/>
      <c r="Z39" s="15"/>
      <c r="AA39" s="15"/>
      <c r="AB39" s="15"/>
      <c r="AC39" s="68"/>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2"/>
      <c r="CD39" s="202"/>
      <c r="CE39" s="202"/>
      <c r="CF39" s="200"/>
      <c r="CG39" s="200"/>
      <c r="CH39" s="200"/>
      <c r="CI39" s="68"/>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9"/>
      <c r="DI39" s="209"/>
      <c r="DJ39" s="209"/>
      <c r="DK39" s="209"/>
      <c r="DL39" s="209"/>
      <c r="DM39" s="209"/>
      <c r="DN39" s="204"/>
      <c r="DO39" s="204"/>
      <c r="DP39" s="204"/>
      <c r="DQ39" s="204"/>
      <c r="DR39" s="204"/>
      <c r="DS39" s="204"/>
      <c r="DT39" s="204"/>
      <c r="DU39" s="204"/>
      <c r="DV39" s="204"/>
      <c r="DW39" s="204"/>
      <c r="DX39" s="204"/>
      <c r="DY39" s="204"/>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4"/>
      <c r="GI39" s="204"/>
      <c r="GJ39" s="204"/>
      <c r="GK39" s="204"/>
      <c r="GL39" s="204"/>
      <c r="GM39" s="204"/>
      <c r="GN39" s="204"/>
      <c r="GO39" s="204"/>
      <c r="GP39" s="204"/>
      <c r="GQ39" s="204"/>
      <c r="GR39" s="204"/>
      <c r="GS39" s="204"/>
      <c r="GT39" s="204"/>
      <c r="GU39" s="204"/>
      <c r="GV39" s="204"/>
      <c r="GW39" s="204"/>
      <c r="GX39" s="204"/>
      <c r="GY39" s="204"/>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68"/>
      <c r="HY39" s="201"/>
      <c r="HZ39" s="201"/>
      <c r="IA39" s="201"/>
      <c r="IB39" s="68"/>
      <c r="IC39" s="15"/>
      <c r="ID39" s="15"/>
      <c r="IE39" s="15"/>
      <c r="IF39" s="15"/>
      <c r="IG39" s="15"/>
      <c r="IH39" s="210"/>
      <c r="II39" s="15"/>
      <c r="IJ39" s="15"/>
      <c r="IK39" s="15"/>
      <c r="IL39" s="68"/>
      <c r="IM39" s="15"/>
      <c r="IN39" s="15"/>
      <c r="IO39" s="15"/>
      <c r="IP39" s="15"/>
      <c r="IQ39" s="15"/>
      <c r="IR39" s="15"/>
      <c r="IS39" s="15"/>
      <c r="IT39" s="15"/>
      <c r="IU39" s="15"/>
      <c r="IV39" s="15"/>
      <c r="IW39" s="15"/>
      <c r="IX39" s="68"/>
      <c r="IY39" s="15"/>
      <c r="IZ39" s="15"/>
      <c r="JA39" s="15"/>
      <c r="JB39" s="15"/>
      <c r="JC39" s="68"/>
      <c r="JD39" s="234"/>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68"/>
      <c r="KF39" s="234"/>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68"/>
      <c r="LN39" s="15"/>
      <c r="LO39" s="15"/>
      <c r="LP39" s="15"/>
      <c r="LQ39" s="15"/>
      <c r="LR39" s="15"/>
      <c r="LS39" s="15"/>
      <c r="LT39" s="68"/>
      <c r="LU39" s="227"/>
      <c r="LV39" s="227"/>
      <c r="LW39" s="68"/>
      <c r="LX39" s="66"/>
      <c r="LY39" s="66"/>
      <c r="LZ39" s="66"/>
      <c r="MA39" s="66"/>
      <c r="MB39" s="66"/>
      <c r="MC39" s="66"/>
      <c r="MD39" s="66"/>
      <c r="ME39" s="66"/>
      <c r="MF39" s="68"/>
      <c r="MG39" s="66"/>
      <c r="MH39" s="66"/>
      <c r="MI39" s="66"/>
      <c r="MJ39" s="66"/>
      <c r="MK39" s="66"/>
      <c r="ML39" s="66"/>
      <c r="MM39" s="66"/>
      <c r="MN39" s="66"/>
      <c r="MO39" s="66"/>
      <c r="MP39" s="66"/>
      <c r="MQ39" s="66"/>
      <c r="MR39" s="68"/>
      <c r="MS39" s="15"/>
      <c r="MT39" s="15"/>
      <c r="MU39" s="15"/>
      <c r="MV39" s="15"/>
      <c r="MW39" s="15"/>
      <c r="MX39" s="217"/>
      <c r="MY39" s="68"/>
      <c r="MZ39" s="216"/>
      <c r="NA39" s="216"/>
      <c r="NB39" s="216"/>
      <c r="NC39" s="227"/>
      <c r="ND39" s="227"/>
      <c r="NE39" s="227"/>
      <c r="NF39" s="227"/>
      <c r="NG39" s="227"/>
      <c r="NH39" s="227"/>
      <c r="NI39" s="227"/>
      <c r="NJ39" s="227"/>
      <c r="NK39" s="227"/>
      <c r="NL39" s="216"/>
      <c r="NM39" s="216"/>
      <c r="NN39" s="216"/>
      <c r="NO39" s="68"/>
      <c r="NP39" s="216"/>
      <c r="NQ39" s="216"/>
      <c r="NR39" s="216"/>
      <c r="NS39" s="227"/>
      <c r="NT39" s="227"/>
      <c r="NU39" s="227"/>
      <c r="NV39" s="227"/>
      <c r="NW39" s="227"/>
      <c r="NX39" s="227"/>
      <c r="NY39" s="227"/>
      <c r="NZ39" s="227"/>
      <c r="OA39" s="227"/>
      <c r="OB39" s="227"/>
      <c r="OC39" s="227"/>
      <c r="OD39" s="227"/>
      <c r="OE39" s="227"/>
      <c r="OF39" s="227"/>
      <c r="OG39" s="227"/>
      <c r="OH39" s="216"/>
      <c r="OI39" s="216"/>
      <c r="OJ39" s="216"/>
      <c r="OK39" s="216"/>
      <c r="OL39" s="216"/>
      <c r="OM39" s="216"/>
      <c r="ON39" s="216"/>
      <c r="OO39" s="216"/>
      <c r="OP39" s="216"/>
      <c r="OQ39" s="216"/>
      <c r="OR39" s="216"/>
      <c r="OS39" s="216"/>
      <c r="OT39" s="15"/>
      <c r="OU39" s="15"/>
      <c r="OV39" s="15"/>
      <c r="OW39" s="15"/>
      <c r="OX39" s="15"/>
      <c r="OY39" s="15"/>
      <c r="OZ39" s="68"/>
      <c r="PA39" s="66"/>
      <c r="PB39" s="66"/>
      <c r="PC39" s="66"/>
      <c r="PD39" s="66"/>
      <c r="PE39" s="66"/>
      <c r="PF39" s="66"/>
      <c r="PG39" s="66"/>
      <c r="PH39" s="66"/>
      <c r="PI39" s="66"/>
      <c r="PJ39" s="66"/>
      <c r="PK39" s="68"/>
      <c r="PL39" s="66"/>
      <c r="PM39" s="66"/>
      <c r="PN39" s="66"/>
      <c r="PO39" s="66"/>
      <c r="PP39" s="66"/>
      <c r="PQ39" s="66"/>
      <c r="PR39" s="66"/>
      <c r="PS39" s="66"/>
      <c r="PT39" s="66"/>
      <c r="PU39" s="66"/>
      <c r="PV39" s="66"/>
      <c r="PW39" s="68"/>
      <c r="PX39" s="15"/>
      <c r="PY39" s="15"/>
      <c r="PZ39" s="15"/>
      <c r="QA39" s="15"/>
      <c r="QB39" s="15"/>
      <c r="QC39" s="228"/>
      <c r="QD39" s="68"/>
      <c r="QE39" s="66"/>
      <c r="QF39" s="66"/>
      <c r="QG39" s="66"/>
      <c r="QH39" s="66"/>
      <c r="QI39" s="66"/>
      <c r="QJ39" s="66"/>
      <c r="QK39" s="66"/>
      <c r="QL39" s="66"/>
      <c r="QM39" s="66"/>
      <c r="QN39" s="66"/>
      <c r="QO39" s="66"/>
      <c r="QP39" s="66"/>
      <c r="QQ39" s="66"/>
      <c r="QR39" s="66"/>
      <c r="QS39" s="66"/>
      <c r="QT39" s="68"/>
      <c r="QU39" s="66"/>
      <c r="QV39" s="66"/>
      <c r="QW39" s="66"/>
      <c r="QX39" s="66"/>
      <c r="QY39" s="66"/>
      <c r="QZ39" s="66"/>
      <c r="RA39" s="66"/>
      <c r="RB39" s="66"/>
      <c r="RC39" s="66"/>
      <c r="RD39" s="66"/>
      <c r="RE39" s="66"/>
      <c r="RF39" s="66"/>
      <c r="RG39" s="66"/>
      <c r="RH39" s="66"/>
      <c r="RI39" s="66"/>
      <c r="RJ39" s="66"/>
      <c r="RK39" s="66"/>
      <c r="RL39" s="66"/>
      <c r="RM39" s="66"/>
      <c r="RN39" s="66"/>
      <c r="RO39" s="66"/>
      <c r="RP39" s="66"/>
      <c r="RQ39" s="66"/>
      <c r="RR39" s="66"/>
      <c r="RS39" s="66"/>
      <c r="RT39" s="66"/>
      <c r="RU39" s="66"/>
      <c r="RV39" s="66"/>
      <c r="RW39" s="66"/>
      <c r="RX39" s="66"/>
      <c r="RY39" s="15"/>
      <c r="RZ39" s="15"/>
      <c r="SA39" s="15"/>
      <c r="SB39" s="15"/>
      <c r="SC39" s="15"/>
      <c r="SD39" s="15"/>
      <c r="SE39" s="68"/>
      <c r="SF39" s="15"/>
      <c r="SG39" s="15"/>
      <c r="SH39" s="15"/>
      <c r="SI39" s="15"/>
      <c r="SJ39" s="15"/>
      <c r="SK39" s="15"/>
      <c r="SL39" s="15"/>
      <c r="SM39" s="15"/>
      <c r="SN39" s="15"/>
      <c r="SO39" s="15"/>
      <c r="SP39" s="15"/>
      <c r="SQ39" s="15"/>
      <c r="SR39" s="15"/>
      <c r="SS39" s="15"/>
      <c r="ST39" s="68"/>
      <c r="SU39" s="15"/>
      <c r="SV39" s="15"/>
      <c r="SW39" s="15"/>
      <c r="SX39" s="15"/>
      <c r="SY39" s="15"/>
      <c r="SZ39" s="15"/>
      <c r="TG39" s="15"/>
      <c r="TH39" s="15"/>
    </row>
    <row r="40" spans="1:528" s="89" customFormat="1" x14ac:dyDescent="0.45">
      <c r="A40" s="17"/>
      <c r="B40" s="14"/>
      <c r="C40" s="15"/>
      <c r="D40" s="15"/>
      <c r="E40" s="15"/>
      <c r="F40" s="15"/>
      <c r="G40" s="15"/>
      <c r="H40" s="202"/>
      <c r="I40" s="202"/>
      <c r="J40" s="15"/>
      <c r="K40" s="15"/>
      <c r="L40" s="15"/>
      <c r="M40" s="15"/>
      <c r="N40" s="15"/>
      <c r="O40" s="15"/>
      <c r="P40" s="15"/>
      <c r="Q40" s="83"/>
      <c r="R40" s="83"/>
      <c r="S40" s="83"/>
      <c r="T40" s="83"/>
      <c r="U40" s="83"/>
      <c r="V40" s="83"/>
      <c r="W40" s="15"/>
      <c r="X40" s="15"/>
      <c r="Y40" s="15"/>
      <c r="Z40" s="15"/>
      <c r="AA40" s="15"/>
      <c r="AB40" s="15"/>
      <c r="AC40" s="68"/>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2"/>
      <c r="CD40" s="202"/>
      <c r="CE40" s="202"/>
      <c r="CF40" s="200"/>
      <c r="CG40" s="200"/>
      <c r="CH40" s="200"/>
      <c r="CI40" s="68"/>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9"/>
      <c r="DI40" s="209"/>
      <c r="DJ40" s="209"/>
      <c r="DK40" s="209"/>
      <c r="DL40" s="209"/>
      <c r="DM40" s="209"/>
      <c r="DN40" s="204"/>
      <c r="DO40" s="204"/>
      <c r="DP40" s="204"/>
      <c r="DQ40" s="204"/>
      <c r="DR40" s="204"/>
      <c r="DS40" s="204"/>
      <c r="DT40" s="204"/>
      <c r="DU40" s="204"/>
      <c r="DV40" s="204"/>
      <c r="DW40" s="204"/>
      <c r="DX40" s="204"/>
      <c r="DY40" s="204"/>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4"/>
      <c r="GI40" s="204"/>
      <c r="GJ40" s="204"/>
      <c r="GK40" s="204"/>
      <c r="GL40" s="204"/>
      <c r="GM40" s="204"/>
      <c r="GN40" s="204"/>
      <c r="GO40" s="204"/>
      <c r="GP40" s="204"/>
      <c r="GQ40" s="204"/>
      <c r="GR40" s="204"/>
      <c r="GS40" s="204"/>
      <c r="GT40" s="204"/>
      <c r="GU40" s="204"/>
      <c r="GV40" s="204"/>
      <c r="GW40" s="204"/>
      <c r="GX40" s="204"/>
      <c r="GY40" s="204"/>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68"/>
      <c r="HY40" s="201"/>
      <c r="HZ40" s="201"/>
      <c r="IA40" s="201"/>
      <c r="IB40" s="68"/>
      <c r="IC40" s="15"/>
      <c r="ID40" s="15"/>
      <c r="IE40" s="15"/>
      <c r="IF40" s="15"/>
      <c r="IG40" s="15"/>
      <c r="IH40" s="210"/>
      <c r="II40" s="15"/>
      <c r="IJ40" s="15"/>
      <c r="IK40" s="15"/>
      <c r="IL40" s="68"/>
      <c r="IM40" s="15"/>
      <c r="IN40" s="15"/>
      <c r="IO40" s="15"/>
      <c r="IP40" s="15"/>
      <c r="IQ40" s="15"/>
      <c r="IR40" s="15"/>
      <c r="IS40" s="15"/>
      <c r="IT40" s="15"/>
      <c r="IU40" s="15"/>
      <c r="IV40" s="15"/>
      <c r="IW40" s="15"/>
      <c r="IX40" s="68"/>
      <c r="IY40" s="15"/>
      <c r="IZ40" s="15"/>
      <c r="JA40" s="15"/>
      <c r="JB40" s="15"/>
      <c r="JC40" s="68"/>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68"/>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68"/>
      <c r="LN40" s="15"/>
      <c r="LO40" s="15"/>
      <c r="LP40" s="15"/>
      <c r="LQ40" s="15"/>
      <c r="LR40" s="15"/>
      <c r="LS40" s="15"/>
      <c r="LT40" s="68"/>
      <c r="LU40" s="227"/>
      <c r="LV40" s="227"/>
      <c r="LW40" s="68"/>
      <c r="LX40" s="66"/>
      <c r="LY40" s="66"/>
      <c r="LZ40" s="66"/>
      <c r="MA40" s="66"/>
      <c r="MB40" s="66"/>
      <c r="MC40" s="66"/>
      <c r="MD40" s="66"/>
      <c r="ME40" s="66"/>
      <c r="MF40" s="68"/>
      <c r="MG40" s="66"/>
      <c r="MH40" s="66"/>
      <c r="MI40" s="66"/>
      <c r="MJ40" s="66"/>
      <c r="MK40" s="66"/>
      <c r="ML40" s="66"/>
      <c r="MM40" s="66"/>
      <c r="MN40" s="66"/>
      <c r="MO40" s="66"/>
      <c r="MP40" s="66"/>
      <c r="MQ40" s="66"/>
      <c r="MR40" s="68"/>
      <c r="MS40" s="15"/>
      <c r="MT40" s="15"/>
      <c r="MU40" s="15"/>
      <c r="MV40" s="15"/>
      <c r="MW40" s="15"/>
      <c r="MX40" s="217"/>
      <c r="MY40" s="68"/>
      <c r="MZ40" s="216"/>
      <c r="NA40" s="216"/>
      <c r="NB40" s="216"/>
      <c r="NC40" s="227"/>
      <c r="ND40" s="227"/>
      <c r="NE40" s="227"/>
      <c r="NF40" s="227"/>
      <c r="NG40" s="227"/>
      <c r="NH40" s="227"/>
      <c r="NI40" s="227"/>
      <c r="NJ40" s="227"/>
      <c r="NK40" s="227"/>
      <c r="NL40" s="216"/>
      <c r="NM40" s="216"/>
      <c r="NN40" s="216"/>
      <c r="NO40" s="68"/>
      <c r="NP40" s="216"/>
      <c r="NQ40" s="216"/>
      <c r="NR40" s="216"/>
      <c r="NS40" s="227"/>
      <c r="NT40" s="227"/>
      <c r="NU40" s="227"/>
      <c r="NV40" s="227"/>
      <c r="NW40" s="227"/>
      <c r="NX40" s="227"/>
      <c r="NY40" s="227"/>
      <c r="NZ40" s="227"/>
      <c r="OA40" s="227"/>
      <c r="OB40" s="227"/>
      <c r="OC40" s="227"/>
      <c r="OD40" s="227"/>
      <c r="OE40" s="227"/>
      <c r="OF40" s="227"/>
      <c r="OG40" s="227"/>
      <c r="OH40" s="216"/>
      <c r="OI40" s="216"/>
      <c r="OJ40" s="216"/>
      <c r="OK40" s="216"/>
      <c r="OL40" s="216"/>
      <c r="OM40" s="216"/>
      <c r="ON40" s="216"/>
      <c r="OO40" s="216"/>
      <c r="OP40" s="216"/>
      <c r="OQ40" s="216"/>
      <c r="OR40" s="216"/>
      <c r="OS40" s="216"/>
      <c r="OT40" s="15"/>
      <c r="OU40" s="15"/>
      <c r="OV40" s="15"/>
      <c r="OW40" s="15"/>
      <c r="OX40" s="15"/>
      <c r="OY40" s="15"/>
      <c r="OZ40" s="68"/>
      <c r="PA40" s="66"/>
      <c r="PB40" s="66"/>
      <c r="PC40" s="66"/>
      <c r="PD40" s="66"/>
      <c r="PE40" s="66"/>
      <c r="PF40" s="66"/>
      <c r="PG40" s="66"/>
      <c r="PH40" s="66"/>
      <c r="PI40" s="66"/>
      <c r="PJ40" s="66"/>
      <c r="PK40" s="68"/>
      <c r="PL40" s="66"/>
      <c r="PM40" s="66"/>
      <c r="PN40" s="66"/>
      <c r="PO40" s="66"/>
      <c r="PP40" s="66"/>
      <c r="PQ40" s="66"/>
      <c r="PR40" s="66"/>
      <c r="PS40" s="66"/>
      <c r="PT40" s="66"/>
      <c r="PU40" s="66"/>
      <c r="PV40" s="66"/>
      <c r="PW40" s="68"/>
      <c r="PX40" s="15"/>
      <c r="PY40" s="15"/>
      <c r="PZ40" s="15"/>
      <c r="QA40" s="15"/>
      <c r="QB40" s="15"/>
      <c r="QC40" s="228"/>
      <c r="QD40" s="68"/>
      <c r="QE40" s="66"/>
      <c r="QF40" s="66"/>
      <c r="QG40" s="66"/>
      <c r="QH40" s="66"/>
      <c r="QI40" s="66"/>
      <c r="QJ40" s="66"/>
      <c r="QK40" s="66"/>
      <c r="QL40" s="66"/>
      <c r="QM40" s="66"/>
      <c r="QN40" s="66"/>
      <c r="QO40" s="66"/>
      <c r="QP40" s="66"/>
      <c r="QQ40" s="66"/>
      <c r="QR40" s="66"/>
      <c r="QS40" s="66"/>
      <c r="QT40" s="68"/>
      <c r="QU40" s="66"/>
      <c r="QV40" s="66"/>
      <c r="QW40" s="66"/>
      <c r="QX40" s="66"/>
      <c r="QY40" s="66"/>
      <c r="QZ40" s="66"/>
      <c r="RA40" s="66"/>
      <c r="RB40" s="66"/>
      <c r="RC40" s="66"/>
      <c r="RD40" s="66"/>
      <c r="RE40" s="66"/>
      <c r="RF40" s="66"/>
      <c r="RG40" s="66"/>
      <c r="RH40" s="66"/>
      <c r="RI40" s="66"/>
      <c r="RJ40" s="66"/>
      <c r="RK40" s="66"/>
      <c r="RL40" s="66"/>
      <c r="RM40" s="66"/>
      <c r="RN40" s="66"/>
      <c r="RO40" s="66"/>
      <c r="RP40" s="66"/>
      <c r="RQ40" s="66"/>
      <c r="RR40" s="66"/>
      <c r="RS40" s="66"/>
      <c r="RT40" s="66"/>
      <c r="RU40" s="66"/>
      <c r="RV40" s="66"/>
      <c r="RW40" s="66"/>
      <c r="RX40" s="66"/>
      <c r="RY40" s="15"/>
      <c r="RZ40" s="15"/>
      <c r="SA40" s="15"/>
      <c r="SB40" s="15"/>
      <c r="SC40" s="15"/>
      <c r="SD40" s="15"/>
      <c r="SE40" s="68"/>
      <c r="SF40" s="15"/>
      <c r="SG40" s="15"/>
      <c r="SH40" s="15"/>
      <c r="SI40" s="15"/>
      <c r="SJ40" s="15"/>
      <c r="SK40" s="15"/>
      <c r="SL40" s="15"/>
      <c r="SM40" s="15"/>
      <c r="SN40" s="15"/>
      <c r="SO40" s="15"/>
      <c r="SP40" s="15"/>
      <c r="SQ40" s="15"/>
      <c r="SR40" s="15"/>
      <c r="SS40" s="15"/>
      <c r="ST40" s="68"/>
      <c r="SU40" s="15"/>
      <c r="SV40" s="15"/>
      <c r="SW40" s="15"/>
      <c r="SX40" s="15"/>
      <c r="SY40" s="15"/>
      <c r="SZ40" s="15"/>
      <c r="TG40" s="15"/>
      <c r="TH40" s="15"/>
    </row>
    <row r="41" spans="1:528" s="89" customFormat="1" x14ac:dyDescent="0.45">
      <c r="A41" s="17"/>
      <c r="B41" s="14"/>
      <c r="C41" s="15"/>
      <c r="D41" s="15"/>
      <c r="E41" s="15"/>
      <c r="F41" s="15"/>
      <c r="G41" s="15"/>
      <c r="H41" s="202"/>
      <c r="I41" s="202"/>
      <c r="J41" s="15"/>
      <c r="K41" s="15"/>
      <c r="L41" s="15"/>
      <c r="M41" s="15"/>
      <c r="N41" s="15"/>
      <c r="O41" s="15"/>
      <c r="P41" s="15"/>
      <c r="Q41" s="83"/>
      <c r="R41" s="83"/>
      <c r="S41" s="83"/>
      <c r="T41" s="83"/>
      <c r="U41" s="83"/>
      <c r="V41" s="83"/>
      <c r="W41" s="15"/>
      <c r="X41" s="15"/>
      <c r="Y41" s="15"/>
      <c r="Z41" s="15"/>
      <c r="AA41" s="15"/>
      <c r="AB41" s="15"/>
      <c r="AC41" s="68"/>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2"/>
      <c r="CD41" s="202"/>
      <c r="CE41" s="202"/>
      <c r="CF41" s="200"/>
      <c r="CG41" s="200"/>
      <c r="CH41" s="200"/>
      <c r="CI41" s="68"/>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9"/>
      <c r="DI41" s="209"/>
      <c r="DJ41" s="209"/>
      <c r="DK41" s="209"/>
      <c r="DL41" s="209"/>
      <c r="DM41" s="209"/>
      <c r="DN41" s="204"/>
      <c r="DO41" s="204"/>
      <c r="DP41" s="204"/>
      <c r="DQ41" s="204"/>
      <c r="DR41" s="204"/>
      <c r="DS41" s="204"/>
      <c r="DT41" s="204"/>
      <c r="DU41" s="204"/>
      <c r="DV41" s="204"/>
      <c r="DW41" s="204"/>
      <c r="DX41" s="204"/>
      <c r="DY41" s="204"/>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4"/>
      <c r="GI41" s="204"/>
      <c r="GJ41" s="204"/>
      <c r="GK41" s="204"/>
      <c r="GL41" s="204"/>
      <c r="GM41" s="204"/>
      <c r="GN41" s="204"/>
      <c r="GO41" s="204"/>
      <c r="GP41" s="204"/>
      <c r="GQ41" s="204"/>
      <c r="GR41" s="204"/>
      <c r="GS41" s="204"/>
      <c r="GT41" s="204"/>
      <c r="GU41" s="204"/>
      <c r="GV41" s="204"/>
      <c r="GW41" s="204"/>
      <c r="GX41" s="204"/>
      <c r="GY41" s="204"/>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68"/>
      <c r="HY41" s="201"/>
      <c r="HZ41" s="201"/>
      <c r="IA41" s="201"/>
      <c r="IB41" s="68"/>
      <c r="IC41" s="15"/>
      <c r="ID41" s="15"/>
      <c r="IE41" s="15"/>
      <c r="IF41" s="15"/>
      <c r="IG41" s="15"/>
      <c r="IH41" s="210"/>
      <c r="II41" s="15"/>
      <c r="IJ41" s="15"/>
      <c r="IK41" s="15"/>
      <c r="IL41" s="68"/>
      <c r="IM41" s="15"/>
      <c r="IN41" s="15"/>
      <c r="IO41" s="15"/>
      <c r="IP41" s="15"/>
      <c r="IQ41" s="15"/>
      <c r="IR41" s="15"/>
      <c r="IS41" s="15"/>
      <c r="IT41" s="15"/>
      <c r="IU41" s="15"/>
      <c r="IV41" s="15"/>
      <c r="IW41" s="15"/>
      <c r="IX41" s="68"/>
      <c r="IY41" s="15"/>
      <c r="IZ41" s="15"/>
      <c r="JA41" s="15"/>
      <c r="JB41" s="15"/>
      <c r="JC41" s="68"/>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68"/>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68"/>
      <c r="LN41" s="15"/>
      <c r="LO41" s="15"/>
      <c r="LP41" s="15"/>
      <c r="LQ41" s="15"/>
      <c r="LR41" s="15"/>
      <c r="LS41" s="15"/>
      <c r="LT41" s="68"/>
      <c r="LU41" s="227"/>
      <c r="LV41" s="227"/>
      <c r="LW41" s="68"/>
      <c r="LX41" s="66"/>
      <c r="LY41" s="66"/>
      <c r="LZ41" s="66"/>
      <c r="MA41" s="66"/>
      <c r="MB41" s="66"/>
      <c r="MC41" s="66"/>
      <c r="MD41" s="66"/>
      <c r="ME41" s="66"/>
      <c r="MF41" s="68"/>
      <c r="MG41" s="66"/>
      <c r="MH41" s="66"/>
      <c r="MI41" s="66"/>
      <c r="MJ41" s="66"/>
      <c r="MK41" s="66"/>
      <c r="ML41" s="66"/>
      <c r="MM41" s="66"/>
      <c r="MN41" s="66"/>
      <c r="MO41" s="66"/>
      <c r="MP41" s="66"/>
      <c r="MQ41" s="66"/>
      <c r="MR41" s="68"/>
      <c r="MS41" s="15"/>
      <c r="MT41" s="15"/>
      <c r="MU41" s="15"/>
      <c r="MV41" s="15"/>
      <c r="MW41" s="15"/>
      <c r="MX41" s="217"/>
      <c r="MY41" s="68"/>
      <c r="MZ41" s="216"/>
      <c r="NA41" s="216"/>
      <c r="NB41" s="216"/>
      <c r="NC41" s="227"/>
      <c r="ND41" s="227"/>
      <c r="NE41" s="227"/>
      <c r="NF41" s="227"/>
      <c r="NG41" s="227"/>
      <c r="NH41" s="227"/>
      <c r="NI41" s="227"/>
      <c r="NJ41" s="227"/>
      <c r="NK41" s="227"/>
      <c r="NL41" s="216"/>
      <c r="NM41" s="216"/>
      <c r="NN41" s="216"/>
      <c r="NO41" s="68"/>
      <c r="NP41" s="216"/>
      <c r="NQ41" s="216"/>
      <c r="NR41" s="216"/>
      <c r="NS41" s="227"/>
      <c r="NT41" s="227"/>
      <c r="NU41" s="227"/>
      <c r="NV41" s="227"/>
      <c r="NW41" s="227"/>
      <c r="NX41" s="227"/>
      <c r="NY41" s="227"/>
      <c r="NZ41" s="227"/>
      <c r="OA41" s="227"/>
      <c r="OB41" s="227"/>
      <c r="OC41" s="227"/>
      <c r="OD41" s="227"/>
      <c r="OE41" s="227"/>
      <c r="OF41" s="227"/>
      <c r="OG41" s="227"/>
      <c r="OH41" s="216"/>
      <c r="OI41" s="216"/>
      <c r="OJ41" s="216"/>
      <c r="OK41" s="216"/>
      <c r="OL41" s="216"/>
      <c r="OM41" s="216"/>
      <c r="ON41" s="216"/>
      <c r="OO41" s="216"/>
      <c r="OP41" s="216"/>
      <c r="OQ41" s="216"/>
      <c r="OR41" s="216"/>
      <c r="OS41" s="216"/>
      <c r="OT41" s="15"/>
      <c r="OU41" s="15"/>
      <c r="OV41" s="15"/>
      <c r="OW41" s="15"/>
      <c r="OX41" s="15"/>
      <c r="OY41" s="15"/>
      <c r="OZ41" s="68"/>
      <c r="PA41" s="66"/>
      <c r="PB41" s="66"/>
      <c r="PC41" s="66"/>
      <c r="PD41" s="66"/>
      <c r="PE41" s="66"/>
      <c r="PF41" s="66"/>
      <c r="PG41" s="66"/>
      <c r="PH41" s="66"/>
      <c r="PI41" s="66"/>
      <c r="PJ41" s="66"/>
      <c r="PK41" s="68"/>
      <c r="PL41" s="66"/>
      <c r="PM41" s="66"/>
      <c r="PN41" s="66"/>
      <c r="PO41" s="66"/>
      <c r="PP41" s="66"/>
      <c r="PQ41" s="66"/>
      <c r="PR41" s="66"/>
      <c r="PS41" s="66"/>
      <c r="PT41" s="66"/>
      <c r="PU41" s="66"/>
      <c r="PV41" s="66"/>
      <c r="PW41" s="68"/>
      <c r="PX41" s="15"/>
      <c r="PY41" s="15"/>
      <c r="PZ41" s="15"/>
      <c r="QA41" s="15"/>
      <c r="QB41" s="15"/>
      <c r="QC41" s="228"/>
      <c r="QD41" s="68"/>
      <c r="QE41" s="66"/>
      <c r="QF41" s="66"/>
      <c r="QG41" s="66"/>
      <c r="QH41" s="66"/>
      <c r="QI41" s="66"/>
      <c r="QJ41" s="66"/>
      <c r="QK41" s="66"/>
      <c r="QL41" s="66"/>
      <c r="QM41" s="66"/>
      <c r="QN41" s="66"/>
      <c r="QO41" s="66"/>
      <c r="QP41" s="66"/>
      <c r="QQ41" s="66"/>
      <c r="QR41" s="66"/>
      <c r="QS41" s="66"/>
      <c r="QT41" s="68"/>
      <c r="QU41" s="66"/>
      <c r="QV41" s="66"/>
      <c r="QW41" s="66"/>
      <c r="QX41" s="66"/>
      <c r="QY41" s="66"/>
      <c r="QZ41" s="66"/>
      <c r="RA41" s="66"/>
      <c r="RB41" s="66"/>
      <c r="RC41" s="66"/>
      <c r="RD41" s="66"/>
      <c r="RE41" s="66"/>
      <c r="RF41" s="66"/>
      <c r="RG41" s="66"/>
      <c r="RH41" s="66"/>
      <c r="RI41" s="66"/>
      <c r="RJ41" s="66"/>
      <c r="RK41" s="66"/>
      <c r="RL41" s="66"/>
      <c r="RM41" s="66"/>
      <c r="RN41" s="66"/>
      <c r="RO41" s="66"/>
      <c r="RP41" s="66"/>
      <c r="RQ41" s="66"/>
      <c r="RR41" s="66"/>
      <c r="RS41" s="66"/>
      <c r="RT41" s="66"/>
      <c r="RU41" s="66"/>
      <c r="RV41" s="66"/>
      <c r="RW41" s="66"/>
      <c r="RX41" s="66"/>
      <c r="RY41" s="15"/>
      <c r="RZ41" s="15"/>
      <c r="SA41" s="15"/>
      <c r="SB41" s="15"/>
      <c r="SC41" s="15"/>
      <c r="SD41" s="15"/>
      <c r="SE41" s="68"/>
      <c r="SF41" s="15"/>
      <c r="SG41" s="15"/>
      <c r="SH41" s="15"/>
      <c r="SI41" s="15"/>
      <c r="SJ41" s="15"/>
      <c r="SK41" s="15"/>
      <c r="SL41" s="15"/>
      <c r="SM41" s="15"/>
      <c r="SN41" s="15"/>
      <c r="SO41" s="15"/>
      <c r="SP41" s="15"/>
      <c r="SQ41" s="15"/>
      <c r="SR41" s="15"/>
      <c r="SS41" s="15"/>
      <c r="ST41" s="68"/>
      <c r="SU41" s="15"/>
      <c r="SV41" s="15"/>
      <c r="SW41" s="15"/>
      <c r="SX41" s="15"/>
      <c r="SY41" s="15"/>
      <c r="SZ41" s="15"/>
      <c r="TG41" s="15"/>
      <c r="TH41" s="15"/>
    </row>
  </sheetData>
  <sheetProtection algorithmName="SHA-512" hashValue="2MXq/56sjfxA9LK5R0mXw5SqWh1MMKzd3iRJpfcpKqb9P7jyK+sx5wUi9/oH0mduu+uN7tCAv/6R0vrBp1UNVg==" saltValue="iu6nyl1euSFk16NyOZFs7Q==" spinCount="100000" sheet="1" objects="1" scenarios="1"/>
  <mergeCells count="375">
    <mergeCell ref="OQ1:OS1"/>
    <mergeCell ref="OQ2:OS2"/>
    <mergeCell ref="OT1:OV1"/>
    <mergeCell ref="OW1:OY1"/>
    <mergeCell ref="OB1:OD1"/>
    <mergeCell ref="OB2:OD2"/>
    <mergeCell ref="PX1:QC1"/>
    <mergeCell ref="QQ1:QS1"/>
    <mergeCell ref="QQ2:QS2"/>
    <mergeCell ref="OE1:OG1"/>
    <mergeCell ref="OE2:OG2"/>
    <mergeCell ref="OH1:OJ1"/>
    <mergeCell ref="OH2:OJ2"/>
    <mergeCell ref="OK1:OM1"/>
    <mergeCell ref="OK2:OM2"/>
    <mergeCell ref="ON1:OP1"/>
    <mergeCell ref="ON2:OP2"/>
    <mergeCell ref="QU1:QW1"/>
    <mergeCell ref="QU2:QW2"/>
    <mergeCell ref="PA2:PA3"/>
    <mergeCell ref="PB2:PB3"/>
    <mergeCell ref="PL2:PV2"/>
    <mergeCell ref="PX2:QC2"/>
    <mergeCell ref="QE1:QG1"/>
    <mergeCell ref="QE2:QG2"/>
    <mergeCell ref="QH1:QJ1"/>
    <mergeCell ref="QH2:QJ2"/>
    <mergeCell ref="QK1:QM1"/>
    <mergeCell ref="QK2:QM2"/>
    <mergeCell ref="QN1:QP1"/>
    <mergeCell ref="QN2:QP2"/>
    <mergeCell ref="KU1:KW1"/>
    <mergeCell ref="KX1:KZ1"/>
    <mergeCell ref="LA1:LC1"/>
    <mergeCell ref="LD1:LF1"/>
    <mergeCell ref="LG1:LI1"/>
    <mergeCell ref="LJ1:LL1"/>
    <mergeCell ref="LN1:LP1"/>
    <mergeCell ref="LQ1:LS1"/>
    <mergeCell ref="LX2:ME2"/>
    <mergeCell ref="LU2:LU3"/>
    <mergeCell ref="LV2:LV3"/>
    <mergeCell ref="LG2:LI2"/>
    <mergeCell ref="LN2:LP2"/>
    <mergeCell ref="LQ2:LS2"/>
    <mergeCell ref="LD2:LF2"/>
    <mergeCell ref="KX2:KZ2"/>
    <mergeCell ref="LA2:LC2"/>
    <mergeCell ref="JP1:JR1"/>
    <mergeCell ref="JS1:JU1"/>
    <mergeCell ref="IC2:IK2"/>
    <mergeCell ref="KF1:KH1"/>
    <mergeCell ref="KI1:KK1"/>
    <mergeCell ref="KL1:KN1"/>
    <mergeCell ref="KO1:KQ1"/>
    <mergeCell ref="KR1:KT1"/>
    <mergeCell ref="IM2:IW2"/>
    <mergeCell ref="IY1:JB1"/>
    <mergeCell ref="JD1:JF1"/>
    <mergeCell ref="JG1:JI1"/>
    <mergeCell ref="KB1:KD1"/>
    <mergeCell ref="JY1:KA1"/>
    <mergeCell ref="JV1:JX1"/>
    <mergeCell ref="JJ1:JL1"/>
    <mergeCell ref="JM1:JO1"/>
    <mergeCell ref="JG2:JI2"/>
    <mergeCell ref="JS2:JU2"/>
    <mergeCell ref="KO2:KQ2"/>
    <mergeCell ref="KF2:KH2"/>
    <mergeCell ref="KR2:KT2"/>
    <mergeCell ref="KL2:KN2"/>
    <mergeCell ref="IY2:JB2"/>
    <mergeCell ref="FJ1:FL1"/>
    <mergeCell ref="FJ2:FL2"/>
    <mergeCell ref="FJ5:FL5"/>
    <mergeCell ref="FM1:FO1"/>
    <mergeCell ref="CJ2:CL2"/>
    <mergeCell ref="CV2:CX2"/>
    <mergeCell ref="CY2:DA2"/>
    <mergeCell ref="CM2:CO2"/>
    <mergeCell ref="CP2:CR2"/>
    <mergeCell ref="CS2:CU2"/>
    <mergeCell ref="CJ5:CL5"/>
    <mergeCell ref="CV5:CX5"/>
    <mergeCell ref="CY5:DA5"/>
    <mergeCell ref="CM5:CO5"/>
    <mergeCell ref="CP5:CR5"/>
    <mergeCell ref="CS5:CU5"/>
    <mergeCell ref="EX1:EZ1"/>
    <mergeCell ref="EX5:EZ5"/>
    <mergeCell ref="FA1:FC1"/>
    <mergeCell ref="FA5:FC5"/>
    <mergeCell ref="FD1:FF1"/>
    <mergeCell ref="FD2:FF2"/>
    <mergeCell ref="FD5:FF5"/>
    <mergeCell ref="FG1:FI1"/>
    <mergeCell ref="FG2:FI2"/>
    <mergeCell ref="FG5:FI5"/>
    <mergeCell ref="DQ1:DS1"/>
    <mergeCell ref="DQ2:DS2"/>
    <mergeCell ref="DQ5:DS5"/>
    <mergeCell ref="DT2:DV2"/>
    <mergeCell ref="DT5:DV5"/>
    <mergeCell ref="DT1:DV1"/>
    <mergeCell ref="DW1:DY1"/>
    <mergeCell ref="DW5:DY5"/>
    <mergeCell ref="DZ1:EB1"/>
    <mergeCell ref="DB1:DD1"/>
    <mergeCell ref="DB2:DD2"/>
    <mergeCell ref="DB5:DD5"/>
    <mergeCell ref="DE1:DG1"/>
    <mergeCell ref="DE2:DG2"/>
    <mergeCell ref="DE5:DG5"/>
    <mergeCell ref="DH1:DJ1"/>
    <mergeCell ref="DH2:DJ2"/>
    <mergeCell ref="DH5:DJ5"/>
    <mergeCell ref="DK1:DM1"/>
    <mergeCell ref="DK2:DM2"/>
    <mergeCell ref="DK5:DM5"/>
    <mergeCell ref="CS1:CU1"/>
    <mergeCell ref="AY1:BA1"/>
    <mergeCell ref="AY2:BA2"/>
    <mergeCell ref="OW2:OY2"/>
    <mergeCell ref="AP1:AR1"/>
    <mergeCell ref="BN1:BP1"/>
    <mergeCell ref="BN2:BP2"/>
    <mergeCell ref="BQ1:BS1"/>
    <mergeCell ref="BQ2:BS2"/>
    <mergeCell ref="BT1:BV1"/>
    <mergeCell ref="BT2:BV2"/>
    <mergeCell ref="BB1:BD1"/>
    <mergeCell ref="BE1:BG1"/>
    <mergeCell ref="BE2:BG2"/>
    <mergeCell ref="BH1:BJ1"/>
    <mergeCell ref="BH2:BJ2"/>
    <mergeCell ref="BK1:BM1"/>
    <mergeCell ref="BK2:BM2"/>
    <mergeCell ref="BB2:BD2"/>
    <mergeCell ref="DN1:DP1"/>
    <mergeCell ref="DN2:DP2"/>
    <mergeCell ref="CJ1:CL1"/>
    <mergeCell ref="CV1:CX1"/>
    <mergeCell ref="CY1:DA1"/>
    <mergeCell ref="CM1:CO1"/>
    <mergeCell ref="Q1:S1"/>
    <mergeCell ref="T1:V1"/>
    <mergeCell ref="W1:Y1"/>
    <mergeCell ref="Z1:AB1"/>
    <mergeCell ref="AM2:AO2"/>
    <mergeCell ref="AD1:AF1"/>
    <mergeCell ref="AD2:AF2"/>
    <mergeCell ref="AG1:AI1"/>
    <mergeCell ref="AG2:AI2"/>
    <mergeCell ref="AJ1:AL1"/>
    <mergeCell ref="AJ2:AL2"/>
    <mergeCell ref="AM1:AO1"/>
    <mergeCell ref="W2:Y2"/>
    <mergeCell ref="Z2:AB2"/>
    <mergeCell ref="Q2:S2"/>
    <mergeCell ref="T2:V2"/>
    <mergeCell ref="CC1:CE1"/>
    <mergeCell ref="CP1:CR1"/>
    <mergeCell ref="MG2:MQ2"/>
    <mergeCell ref="PC2:PJ2"/>
    <mergeCell ref="LJ2:LL2"/>
    <mergeCell ref="AS1:AU1"/>
    <mergeCell ref="AS2:AU2"/>
    <mergeCell ref="SU2:SW2"/>
    <mergeCell ref="SX2:SZ2"/>
    <mergeCell ref="BW1:BY1"/>
    <mergeCell ref="BW2:BY2"/>
    <mergeCell ref="BZ1:CB1"/>
    <mergeCell ref="BZ2:CB2"/>
    <mergeCell ref="CF1:CH1"/>
    <mergeCell ref="CF2:CH2"/>
    <mergeCell ref="RY2:SA2"/>
    <mergeCell ref="HY1:IA1"/>
    <mergeCell ref="AV1:AX1"/>
    <mergeCell ref="AV2:AX2"/>
    <mergeCell ref="OT2:OV2"/>
    <mergeCell ref="NC2:NE2"/>
    <mergeCell ref="NF2:NH2"/>
    <mergeCell ref="NI2:NK2"/>
    <mergeCell ref="NP2:NR2"/>
    <mergeCell ref="NS2:NU2"/>
    <mergeCell ref="NV2:NX2"/>
    <mergeCell ref="A2:B4"/>
    <mergeCell ref="KU2:KW2"/>
    <mergeCell ref="C2:C3"/>
    <mergeCell ref="F2:F3"/>
    <mergeCell ref="G2:G3"/>
    <mergeCell ref="D2:E2"/>
    <mergeCell ref="J2:M2"/>
    <mergeCell ref="N2:P2"/>
    <mergeCell ref="AP2:AR2"/>
    <mergeCell ref="DW2:DY2"/>
    <mergeCell ref="H2:H3"/>
    <mergeCell ref="I2:I3"/>
    <mergeCell ref="HL2:HN2"/>
    <mergeCell ref="CC2:CE2"/>
    <mergeCell ref="KI2:KK2"/>
    <mergeCell ref="JD2:JF2"/>
    <mergeCell ref="JY2:KA2"/>
    <mergeCell ref="KB2:KD2"/>
    <mergeCell ref="JM2:JO2"/>
    <mergeCell ref="HY2:IA2"/>
    <mergeCell ref="JP2:JR2"/>
    <mergeCell ref="EU2:EW2"/>
    <mergeCell ref="EX2:EZ2"/>
    <mergeCell ref="FA2:FC2"/>
    <mergeCell ref="N1:P1"/>
    <mergeCell ref="JJ2:JL2"/>
    <mergeCell ref="JV2:JX2"/>
    <mergeCell ref="DZ2:EB2"/>
    <mergeCell ref="DZ5:EB5"/>
    <mergeCell ref="EC1:EE1"/>
    <mergeCell ref="EC2:EE2"/>
    <mergeCell ref="EC5:EE5"/>
    <mergeCell ref="EF1:EH1"/>
    <mergeCell ref="EF2:EH2"/>
    <mergeCell ref="EF5:EH5"/>
    <mergeCell ref="EI1:EK1"/>
    <mergeCell ref="EI2:EK2"/>
    <mergeCell ref="EI5:EK5"/>
    <mergeCell ref="EL1:EN1"/>
    <mergeCell ref="EL2:EN2"/>
    <mergeCell ref="EL5:EN5"/>
    <mergeCell ref="EO1:EQ1"/>
    <mergeCell ref="EO2:EQ2"/>
    <mergeCell ref="EO5:EQ5"/>
    <mergeCell ref="ER1:ET1"/>
    <mergeCell ref="ER2:ET2"/>
    <mergeCell ref="ER5:ET5"/>
    <mergeCell ref="EU1:EW1"/>
    <mergeCell ref="HL1:HN1"/>
    <mergeCell ref="HL5:HN5"/>
    <mergeCell ref="HC1:HE1"/>
    <mergeCell ref="HC2:HE2"/>
    <mergeCell ref="HC5:HE5"/>
    <mergeCell ref="HF1:HH1"/>
    <mergeCell ref="GT1:GV1"/>
    <mergeCell ref="GW1:GY1"/>
    <mergeCell ref="GH1:GJ1"/>
    <mergeCell ref="GK1:GM1"/>
    <mergeCell ref="GN1:GP1"/>
    <mergeCell ref="GQ1:GS1"/>
    <mergeCell ref="GT2:GV2"/>
    <mergeCell ref="GW2:GY2"/>
    <mergeCell ref="GH2:GJ2"/>
    <mergeCell ref="GK2:GM2"/>
    <mergeCell ref="GN2:GP2"/>
    <mergeCell ref="GQ2:GS2"/>
    <mergeCell ref="HI1:HK1"/>
    <mergeCell ref="HI2:HK2"/>
    <mergeCell ref="HI5:HK5"/>
    <mergeCell ref="GZ1:HB1"/>
    <mergeCell ref="GZ2:HB2"/>
    <mergeCell ref="GZ5:HB5"/>
    <mergeCell ref="FM2:FO2"/>
    <mergeCell ref="FM5:FO5"/>
    <mergeCell ref="FP1:FR1"/>
    <mergeCell ref="FP2:FR2"/>
    <mergeCell ref="FP5:FR5"/>
    <mergeCell ref="FS1:FU1"/>
    <mergeCell ref="FS2:FU2"/>
    <mergeCell ref="FS5:FU5"/>
    <mergeCell ref="FV1:FX1"/>
    <mergeCell ref="FV5:FX5"/>
    <mergeCell ref="FV2:FX2"/>
    <mergeCell ref="FY1:GA1"/>
    <mergeCell ref="FY2:GA2"/>
    <mergeCell ref="FY5:GA5"/>
    <mergeCell ref="GB1:GD1"/>
    <mergeCell ref="GB2:GD2"/>
    <mergeCell ref="GB5:GD5"/>
    <mergeCell ref="HF2:HH2"/>
    <mergeCell ref="HF5:HH5"/>
    <mergeCell ref="GE1:GG1"/>
    <mergeCell ref="GE2:GG2"/>
    <mergeCell ref="GE5:GG5"/>
    <mergeCell ref="NS1:NU1"/>
    <mergeCell ref="NV1:NX1"/>
    <mergeCell ref="NY1:OA1"/>
    <mergeCell ref="MZ1:NB1"/>
    <mergeCell ref="MZ2:NB2"/>
    <mergeCell ref="NL1:NN1"/>
    <mergeCell ref="NL2:NN2"/>
    <mergeCell ref="MS2:MX2"/>
    <mergeCell ref="NC1:NE1"/>
    <mergeCell ref="NF1:NH1"/>
    <mergeCell ref="NI1:NK1"/>
    <mergeCell ref="NP1:NR1"/>
    <mergeCell ref="NY2:OA2"/>
    <mergeCell ref="MS1:MX1"/>
    <mergeCell ref="HR1:HT1"/>
    <mergeCell ref="HR2:HT2"/>
    <mergeCell ref="HR5:HT5"/>
    <mergeCell ref="HU1:HW1"/>
    <mergeCell ref="HU2:HW2"/>
    <mergeCell ref="HU5:HW5"/>
    <mergeCell ref="HO1:HQ1"/>
    <mergeCell ref="HO2:HQ2"/>
    <mergeCell ref="HO5:HQ5"/>
    <mergeCell ref="QX1:QZ1"/>
    <mergeCell ref="QX2:QZ2"/>
    <mergeCell ref="RA1:RC1"/>
    <mergeCell ref="RA2:RC2"/>
    <mergeCell ref="RD1:RF1"/>
    <mergeCell ref="RD2:RF2"/>
    <mergeCell ref="RG1:RI1"/>
    <mergeCell ref="RG2:RI2"/>
    <mergeCell ref="RJ1:RL1"/>
    <mergeCell ref="RJ2:RL2"/>
    <mergeCell ref="SF1:SH1"/>
    <mergeCell ref="SI1:SK1"/>
    <mergeCell ref="SL1:SN1"/>
    <mergeCell ref="SO1:SQ1"/>
    <mergeCell ref="TA1:TC1"/>
    <mergeCell ref="TD1:TF1"/>
    <mergeCell ref="SB1:SD1"/>
    <mergeCell ref="RM1:RO1"/>
    <mergeCell ref="RM2:RO2"/>
    <mergeCell ref="RP1:RR1"/>
    <mergeCell ref="RP2:RR2"/>
    <mergeCell ref="RS1:RU1"/>
    <mergeCell ref="RS2:RU2"/>
    <mergeCell ref="RV1:RX1"/>
    <mergeCell ref="RV2:RX2"/>
    <mergeCell ref="RY1:SA1"/>
    <mergeCell ref="TA2:TC2"/>
    <mergeCell ref="TD2:TF2"/>
    <mergeCell ref="SB2:SD2"/>
    <mergeCell ref="SF2:SH2"/>
    <mergeCell ref="SI2:SK2"/>
    <mergeCell ref="SL2:SN2"/>
    <mergeCell ref="SO2:SQ2"/>
    <mergeCell ref="N5:P5"/>
    <mergeCell ref="Q5:S5"/>
    <mergeCell ref="T5:V5"/>
    <mergeCell ref="W5:Y5"/>
    <mergeCell ref="Z5:AB5"/>
    <mergeCell ref="AD5:AF5"/>
    <mergeCell ref="AG5:AI5"/>
    <mergeCell ref="AJ5:AL5"/>
    <mergeCell ref="AM5:AO5"/>
    <mergeCell ref="AP5:AR5"/>
    <mergeCell ref="AS5:AU5"/>
    <mergeCell ref="AV5:AX5"/>
    <mergeCell ref="AY5:BA5"/>
    <mergeCell ref="BB5:BD5"/>
    <mergeCell ref="BE5:BG5"/>
    <mergeCell ref="BH5:BJ5"/>
    <mergeCell ref="BK5:BM5"/>
    <mergeCell ref="BN5:BP5"/>
    <mergeCell ref="RY5:SA5"/>
    <mergeCell ref="SB5:SD5"/>
    <mergeCell ref="OT5:OV5"/>
    <mergeCell ref="OW5:OY5"/>
    <mergeCell ref="BQ5:BS5"/>
    <mergeCell ref="BT5:BV5"/>
    <mergeCell ref="BW5:BY5"/>
    <mergeCell ref="BZ5:CB5"/>
    <mergeCell ref="CC5:CE5"/>
    <mergeCell ref="CF5:CH5"/>
    <mergeCell ref="HY5:IA5"/>
    <mergeCell ref="LN5:LP5"/>
    <mergeCell ref="LQ5:LS5"/>
    <mergeCell ref="EU5:EW5"/>
    <mergeCell ref="DN5:DP5"/>
    <mergeCell ref="GT5:GV5"/>
    <mergeCell ref="GW5:GY5"/>
    <mergeCell ref="GH5:GJ5"/>
    <mergeCell ref="GK5:GM5"/>
    <mergeCell ref="GN5:GP5"/>
    <mergeCell ref="GQ5:GS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1319-9D5B-48DA-BDF7-7F09FBB40197}">
  <sheetPr codeName="Sheet6"/>
  <dimension ref="A1:I12"/>
  <sheetViews>
    <sheetView zoomScale="85" zoomScaleNormal="85" workbookViewId="0">
      <selection activeCell="C7" sqref="C7"/>
    </sheetView>
  </sheetViews>
  <sheetFormatPr defaultRowHeight="16.2" x14ac:dyDescent="0.45"/>
  <cols>
    <col min="2" max="2" width="9.6328125" bestFit="1" customWidth="1"/>
    <col min="3" max="3" width="14.6328125" bestFit="1" customWidth="1"/>
    <col min="4" max="6" width="15" bestFit="1" customWidth="1"/>
    <col min="7" max="7" width="12.08984375" bestFit="1" customWidth="1"/>
    <col min="8" max="8" width="12.08984375" customWidth="1"/>
    <col min="9" max="9" width="13.08984375" bestFit="1" customWidth="1"/>
  </cols>
  <sheetData>
    <row r="1" spans="1:9" ht="21.6" x14ac:dyDescent="0.45">
      <c r="A1" s="5" t="s">
        <v>186</v>
      </c>
    </row>
    <row r="3" spans="1:9" s="67" customFormat="1" ht="64.8" x14ac:dyDescent="0.45">
      <c r="A3" s="60" t="s">
        <v>28</v>
      </c>
      <c r="B3" s="60" t="s">
        <v>6</v>
      </c>
      <c r="C3" s="60" t="s">
        <v>7</v>
      </c>
      <c r="D3" s="60" t="s">
        <v>3</v>
      </c>
      <c r="E3" s="62" t="s">
        <v>188</v>
      </c>
      <c r="F3" s="62" t="s">
        <v>189</v>
      </c>
      <c r="G3" s="62" t="s">
        <v>215</v>
      </c>
      <c r="H3" s="62" t="s">
        <v>214</v>
      </c>
      <c r="I3" s="62" t="s">
        <v>187</v>
      </c>
    </row>
    <row r="4" spans="1:9" x14ac:dyDescent="0.45">
      <c r="A4" s="59" t="s">
        <v>52</v>
      </c>
      <c r="B4" s="11"/>
      <c r="C4" s="59"/>
      <c r="D4" s="59"/>
      <c r="E4" s="59"/>
      <c r="F4" s="59"/>
      <c r="G4" s="59"/>
      <c r="H4" s="59"/>
      <c r="I4" s="59"/>
    </row>
    <row r="5" spans="1:9" x14ac:dyDescent="0.45">
      <c r="A5" s="44"/>
      <c r="B5" s="12">
        <v>1</v>
      </c>
      <c r="C5" s="61" t="s">
        <v>31</v>
      </c>
      <c r="D5" s="61" t="s">
        <v>41</v>
      </c>
      <c r="E5" s="61" t="s">
        <v>44</v>
      </c>
      <c r="F5" s="61" t="s">
        <v>107</v>
      </c>
      <c r="G5" s="61" t="s">
        <v>93</v>
      </c>
      <c r="H5" s="61" t="s">
        <v>93</v>
      </c>
      <c r="I5" s="61" t="s">
        <v>106</v>
      </c>
    </row>
    <row r="6" spans="1:9" x14ac:dyDescent="0.45">
      <c r="A6" s="44"/>
      <c r="B6" s="12">
        <v>2</v>
      </c>
      <c r="C6" s="61" t="s">
        <v>32</v>
      </c>
      <c r="D6" s="61" t="s">
        <v>42</v>
      </c>
      <c r="E6" s="61" t="s">
        <v>45</v>
      </c>
      <c r="F6" s="61" t="s">
        <v>106</v>
      </c>
      <c r="G6" s="61" t="s">
        <v>94</v>
      </c>
      <c r="H6" s="61" t="s">
        <v>94</v>
      </c>
      <c r="I6" s="61" t="s">
        <v>107</v>
      </c>
    </row>
    <row r="7" spans="1:9" x14ac:dyDescent="0.45">
      <c r="A7" s="44"/>
      <c r="B7" s="12">
        <v>3</v>
      </c>
      <c r="C7" s="61" t="s">
        <v>33</v>
      </c>
      <c r="D7" s="61" t="s">
        <v>43</v>
      </c>
      <c r="E7" s="61" t="s">
        <v>46</v>
      </c>
      <c r="F7" s="44"/>
      <c r="G7" s="61" t="s">
        <v>96</v>
      </c>
      <c r="H7" s="61" t="s">
        <v>96</v>
      </c>
      <c r="I7" s="61" t="s">
        <v>120</v>
      </c>
    </row>
    <row r="8" spans="1:9" x14ac:dyDescent="0.45">
      <c r="A8" s="44"/>
      <c r="B8" s="12">
        <v>4</v>
      </c>
      <c r="C8" s="61" t="s">
        <v>35</v>
      </c>
      <c r="D8" s="44"/>
      <c r="E8" s="61" t="s">
        <v>47</v>
      </c>
      <c r="F8" s="44"/>
      <c r="G8" s="61" t="s">
        <v>119</v>
      </c>
      <c r="H8" s="61" t="s">
        <v>119</v>
      </c>
      <c r="I8" s="44"/>
    </row>
    <row r="9" spans="1:9" x14ac:dyDescent="0.45">
      <c r="A9" s="44"/>
      <c r="B9" s="12">
        <v>5</v>
      </c>
      <c r="C9" s="44"/>
      <c r="D9" s="44"/>
      <c r="E9" s="61" t="s">
        <v>48</v>
      </c>
      <c r="F9" s="44"/>
      <c r="G9" s="61"/>
      <c r="H9" s="61" t="s">
        <v>120</v>
      </c>
      <c r="I9" s="44"/>
    </row>
    <row r="10" spans="1:9" x14ac:dyDescent="0.45">
      <c r="A10" s="44"/>
      <c r="B10" s="12">
        <v>6</v>
      </c>
      <c r="C10" s="44"/>
      <c r="D10" s="44"/>
      <c r="E10" s="61" t="s">
        <v>49</v>
      </c>
      <c r="F10" s="44"/>
      <c r="G10" s="44"/>
      <c r="H10" s="44"/>
      <c r="I10" s="44"/>
    </row>
    <row r="11" spans="1:9" x14ac:dyDescent="0.45">
      <c r="A11" s="44"/>
      <c r="B11" s="12">
        <v>7</v>
      </c>
      <c r="C11" s="44"/>
      <c r="D11" s="44"/>
      <c r="E11" s="61" t="s">
        <v>50</v>
      </c>
      <c r="F11" s="44"/>
      <c r="G11" s="44"/>
      <c r="H11" s="44"/>
      <c r="I11" s="44"/>
    </row>
    <row r="12" spans="1:9" x14ac:dyDescent="0.45">
      <c r="A12" s="45"/>
      <c r="B12" s="13">
        <v>8</v>
      </c>
      <c r="C12" s="45"/>
      <c r="D12" s="45"/>
      <c r="E12" s="73" t="s">
        <v>51</v>
      </c>
      <c r="F12" s="45"/>
      <c r="G12" s="45"/>
      <c r="H12" s="45"/>
      <c r="I12" s="45"/>
    </row>
  </sheetData>
  <sheetProtection algorithmName="SHA-512" hashValue="xxMfBwQ2xP4m0VWc0K5gtRz7nylPzKRsg16gsZd4pS42130LUe5qsjEqCasiIpoxbZTsiG9XxKHmHgU0CzisPQ==" saltValue="Sh4bLDA6JLOp9vk3Lss9vQ==" spinCount="100000" sheet="1" objects="1" scenarios="1"/>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EB54-195A-498F-81E8-E5BC2CBAC610}">
  <sheetPr codeName="Sheet7"/>
  <dimension ref="A1:D14"/>
  <sheetViews>
    <sheetView zoomScale="85" zoomScaleNormal="85" workbookViewId="0">
      <selection activeCell="C7" sqref="C7"/>
    </sheetView>
  </sheetViews>
  <sheetFormatPr defaultColWidth="8.90625" defaultRowHeight="16.2" x14ac:dyDescent="0.45"/>
  <sheetData>
    <row r="1" spans="1:4" ht="19.2" x14ac:dyDescent="0.45">
      <c r="A1" s="139" t="s">
        <v>58</v>
      </c>
    </row>
    <row r="2" spans="1:4" x14ac:dyDescent="0.45">
      <c r="A2" s="21" t="s">
        <v>59</v>
      </c>
      <c r="B2" s="22" t="s">
        <v>60</v>
      </c>
      <c r="C2" s="22" t="s">
        <v>61</v>
      </c>
      <c r="D2" s="22" t="s">
        <v>62</v>
      </c>
    </row>
    <row r="3" spans="1:4" x14ac:dyDescent="0.45">
      <c r="A3" s="7">
        <f>①基本情報と建物情報の入力!G22</f>
        <v>0</v>
      </c>
      <c r="B3" s="7" t="e">
        <f>INDEX(B7:B14,MATCH($A$3,$A$7:$A$14,0),)</f>
        <v>#N/A</v>
      </c>
      <c r="C3" s="7" t="e">
        <f t="shared" ref="C3:D3" si="0">INDEX(C7:C14,MATCH($A$3,$A$7:$A$14,0),)</f>
        <v>#N/A</v>
      </c>
      <c r="D3" s="7" t="e">
        <f t="shared" si="0"/>
        <v>#N/A</v>
      </c>
    </row>
    <row r="5" spans="1:4" x14ac:dyDescent="0.45">
      <c r="A5" s="140" t="s">
        <v>57</v>
      </c>
    </row>
    <row r="6" spans="1:4" x14ac:dyDescent="0.45">
      <c r="A6" s="21" t="s">
        <v>59</v>
      </c>
      <c r="B6" s="22" t="s">
        <v>60</v>
      </c>
      <c r="C6" s="22" t="s">
        <v>61</v>
      </c>
      <c r="D6" s="22" t="s">
        <v>62</v>
      </c>
    </row>
    <row r="7" spans="1:4" x14ac:dyDescent="0.45">
      <c r="A7" s="18" t="s">
        <v>44</v>
      </c>
      <c r="B7" s="18" t="s">
        <v>46</v>
      </c>
      <c r="C7" s="18" t="s">
        <v>48</v>
      </c>
      <c r="D7" s="18" t="s">
        <v>50</v>
      </c>
    </row>
    <row r="8" spans="1:4" x14ac:dyDescent="0.45">
      <c r="A8" s="19" t="s">
        <v>45</v>
      </c>
      <c r="B8" s="19" t="s">
        <v>47</v>
      </c>
      <c r="C8" s="19" t="s">
        <v>49</v>
      </c>
      <c r="D8" s="19" t="s">
        <v>51</v>
      </c>
    </row>
    <row r="9" spans="1:4" x14ac:dyDescent="0.45">
      <c r="A9" s="19" t="s">
        <v>46</v>
      </c>
      <c r="B9" s="19" t="s">
        <v>48</v>
      </c>
      <c r="C9" s="19" t="s">
        <v>50</v>
      </c>
      <c r="D9" s="19" t="s">
        <v>44</v>
      </c>
    </row>
    <row r="10" spans="1:4" x14ac:dyDescent="0.45">
      <c r="A10" s="19" t="s">
        <v>47</v>
      </c>
      <c r="B10" s="19" t="s">
        <v>49</v>
      </c>
      <c r="C10" s="19" t="s">
        <v>51</v>
      </c>
      <c r="D10" s="19" t="s">
        <v>45</v>
      </c>
    </row>
    <row r="11" spans="1:4" x14ac:dyDescent="0.45">
      <c r="A11" s="19" t="s">
        <v>48</v>
      </c>
      <c r="B11" s="19" t="s">
        <v>50</v>
      </c>
      <c r="C11" s="19" t="s">
        <v>44</v>
      </c>
      <c r="D11" s="19" t="s">
        <v>46</v>
      </c>
    </row>
    <row r="12" spans="1:4" x14ac:dyDescent="0.45">
      <c r="A12" s="19" t="s">
        <v>49</v>
      </c>
      <c r="B12" s="19" t="s">
        <v>51</v>
      </c>
      <c r="C12" s="19" t="s">
        <v>45</v>
      </c>
      <c r="D12" s="19" t="s">
        <v>47</v>
      </c>
    </row>
    <row r="13" spans="1:4" x14ac:dyDescent="0.45">
      <c r="A13" s="19" t="s">
        <v>50</v>
      </c>
      <c r="B13" s="19" t="s">
        <v>44</v>
      </c>
      <c r="C13" s="19" t="s">
        <v>46</v>
      </c>
      <c r="D13" s="19" t="s">
        <v>48</v>
      </c>
    </row>
    <row r="14" spans="1:4" x14ac:dyDescent="0.45">
      <c r="A14" s="20" t="s">
        <v>51</v>
      </c>
      <c r="B14" s="20" t="s">
        <v>56</v>
      </c>
      <c r="C14" s="20" t="s">
        <v>47</v>
      </c>
      <c r="D14" s="20" t="s">
        <v>49</v>
      </c>
    </row>
  </sheetData>
  <sheetProtection algorithmName="SHA-512" hashValue="FTAyd09+xXqnDN1RGWGcjN2H/Prr7ggwxNzMh60iDwfcqtOu+fERf5AjAtgdR3bH59GwAvwL9cOTKOLcWmHhIg==" saltValue="4Ang1h/XwPmD9Y7KZuXyZQ==" spinCount="100000" sheet="1" objects="1" scenarios="1"/>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9374-D73C-46DF-B3D7-5AB48C7B6A7E}">
  <sheetPr codeName="Sheet8"/>
  <dimension ref="A1:I30"/>
  <sheetViews>
    <sheetView zoomScale="85" zoomScaleNormal="85" workbookViewId="0">
      <selection activeCell="C7" sqref="C7"/>
    </sheetView>
  </sheetViews>
  <sheetFormatPr defaultRowHeight="16.2" x14ac:dyDescent="0.45"/>
  <sheetData>
    <row r="1" spans="1:9" ht="19.2" x14ac:dyDescent="0.45">
      <c r="A1" s="139" t="s">
        <v>80</v>
      </c>
    </row>
    <row r="2" spans="1:9" x14ac:dyDescent="0.45">
      <c r="A2" t="s">
        <v>81</v>
      </c>
      <c r="B2" t="s">
        <v>82</v>
      </c>
    </row>
    <row r="4" spans="1:9" x14ac:dyDescent="0.45">
      <c r="A4" s="140" t="s">
        <v>83</v>
      </c>
    </row>
    <row r="5" spans="1:9" s="1" customFormat="1" x14ac:dyDescent="0.45">
      <c r="A5" s="399" t="s">
        <v>68</v>
      </c>
      <c r="B5" s="398" t="s">
        <v>69</v>
      </c>
      <c r="C5" s="398"/>
      <c r="D5" s="398"/>
      <c r="E5" s="398"/>
      <c r="F5" s="398"/>
      <c r="G5" s="398"/>
      <c r="H5" s="398"/>
      <c r="I5" s="398"/>
    </row>
    <row r="6" spans="1:9" s="1" customFormat="1" x14ac:dyDescent="0.45">
      <c r="A6" s="398"/>
      <c r="B6" s="39">
        <v>1</v>
      </c>
      <c r="C6" s="39">
        <v>2</v>
      </c>
      <c r="D6" s="39">
        <v>3</v>
      </c>
      <c r="E6" s="39">
        <v>4</v>
      </c>
      <c r="F6" s="39">
        <v>5</v>
      </c>
      <c r="G6" s="39">
        <v>6</v>
      </c>
      <c r="H6" s="39">
        <v>7</v>
      </c>
      <c r="I6" s="39">
        <v>8</v>
      </c>
    </row>
    <row r="7" spans="1:9" x14ac:dyDescent="0.45">
      <c r="A7" s="40" t="s">
        <v>70</v>
      </c>
      <c r="B7" s="56">
        <v>1</v>
      </c>
      <c r="C7" s="56">
        <v>1</v>
      </c>
      <c r="D7" s="56">
        <v>1</v>
      </c>
      <c r="E7" s="56">
        <v>1</v>
      </c>
      <c r="F7" s="56">
        <v>1</v>
      </c>
      <c r="G7" s="56">
        <v>1</v>
      </c>
      <c r="H7" s="56">
        <v>1</v>
      </c>
      <c r="I7" s="70">
        <v>0</v>
      </c>
    </row>
    <row r="8" spans="1:9" x14ac:dyDescent="0.45">
      <c r="A8" s="40" t="s">
        <v>71</v>
      </c>
      <c r="B8" s="41">
        <v>0.26</v>
      </c>
      <c r="C8" s="41">
        <v>0.26300000000000001</v>
      </c>
      <c r="D8" s="41">
        <v>0.28399999999999997</v>
      </c>
      <c r="E8" s="41">
        <v>0.25600000000000001</v>
      </c>
      <c r="F8" s="41">
        <v>0.23799999999999999</v>
      </c>
      <c r="G8" s="41">
        <v>0.26100000000000001</v>
      </c>
      <c r="H8" s="41">
        <v>0.22700000000000001</v>
      </c>
      <c r="I8" s="70">
        <v>0</v>
      </c>
    </row>
    <row r="9" spans="1:9" x14ac:dyDescent="0.45">
      <c r="A9" s="40" t="s">
        <v>72</v>
      </c>
      <c r="B9" s="41">
        <v>0.33300000000000002</v>
      </c>
      <c r="C9" s="41">
        <v>0.34100000000000003</v>
      </c>
      <c r="D9" s="41">
        <v>0.34799999999999998</v>
      </c>
      <c r="E9" s="41">
        <v>0.33</v>
      </c>
      <c r="F9" s="41">
        <v>0.31</v>
      </c>
      <c r="G9" s="41">
        <v>0.32500000000000001</v>
      </c>
      <c r="H9" s="41">
        <v>0.28100000000000003</v>
      </c>
      <c r="I9" s="70">
        <v>0</v>
      </c>
    </row>
    <row r="10" spans="1:9" x14ac:dyDescent="0.45">
      <c r="A10" s="40" t="s">
        <v>73</v>
      </c>
      <c r="B10" s="41">
        <v>0.56399999999999995</v>
      </c>
      <c r="C10" s="41">
        <v>0.55400000000000005</v>
      </c>
      <c r="D10" s="41">
        <v>0.54</v>
      </c>
      <c r="E10" s="41">
        <v>0.53100000000000003</v>
      </c>
      <c r="F10" s="41">
        <v>0.56799999999999995</v>
      </c>
      <c r="G10" s="41">
        <v>0.57899999999999996</v>
      </c>
      <c r="H10" s="41">
        <v>0.54300000000000004</v>
      </c>
      <c r="I10" s="70">
        <v>0</v>
      </c>
    </row>
    <row r="11" spans="1:9" x14ac:dyDescent="0.45">
      <c r="A11" s="40" t="s">
        <v>74</v>
      </c>
      <c r="B11" s="41">
        <v>0.82299999999999995</v>
      </c>
      <c r="C11" s="41">
        <v>0.76600000000000001</v>
      </c>
      <c r="D11" s="41">
        <v>0.751</v>
      </c>
      <c r="E11" s="41">
        <v>0.72399999999999998</v>
      </c>
      <c r="F11" s="41">
        <v>0.84599999999999997</v>
      </c>
      <c r="G11" s="41">
        <v>0.83299999999999996</v>
      </c>
      <c r="H11" s="41">
        <v>0.84299999999999997</v>
      </c>
      <c r="I11" s="70">
        <v>0</v>
      </c>
    </row>
    <row r="12" spans="1:9" x14ac:dyDescent="0.45">
      <c r="A12" s="40" t="s">
        <v>75</v>
      </c>
      <c r="B12" s="41">
        <v>0.93500000000000005</v>
      </c>
      <c r="C12" s="41">
        <v>0.85599999999999998</v>
      </c>
      <c r="D12" s="41">
        <v>0.85099999999999998</v>
      </c>
      <c r="E12" s="41">
        <v>0.81499999999999995</v>
      </c>
      <c r="F12" s="41">
        <v>0.98299999999999998</v>
      </c>
      <c r="G12" s="41">
        <v>0.93600000000000005</v>
      </c>
      <c r="H12" s="41">
        <v>1.0229999999999999</v>
      </c>
      <c r="I12" s="70">
        <v>0</v>
      </c>
    </row>
    <row r="13" spans="1:9" x14ac:dyDescent="0.45">
      <c r="A13" s="40" t="s">
        <v>76</v>
      </c>
      <c r="B13" s="41">
        <v>0.79</v>
      </c>
      <c r="C13" s="41">
        <v>0.753</v>
      </c>
      <c r="D13" s="41">
        <v>0.75</v>
      </c>
      <c r="E13" s="41">
        <v>0.72299999999999998</v>
      </c>
      <c r="F13" s="41">
        <v>0.81499999999999995</v>
      </c>
      <c r="G13" s="41">
        <v>0.76300000000000001</v>
      </c>
      <c r="H13" s="41">
        <v>0.84799999999999998</v>
      </c>
      <c r="I13" s="70">
        <v>0</v>
      </c>
    </row>
    <row r="14" spans="1:9" x14ac:dyDescent="0.45">
      <c r="A14" s="40" t="s">
        <v>77</v>
      </c>
      <c r="B14" s="41">
        <v>0.53500000000000003</v>
      </c>
      <c r="C14" s="41">
        <v>0.54400000000000004</v>
      </c>
      <c r="D14" s="41">
        <v>0.54200000000000004</v>
      </c>
      <c r="E14" s="41">
        <v>0.52700000000000002</v>
      </c>
      <c r="F14" s="41">
        <v>0.53800000000000003</v>
      </c>
      <c r="G14" s="41">
        <v>0.52300000000000002</v>
      </c>
      <c r="H14" s="41">
        <v>0.54800000000000004</v>
      </c>
      <c r="I14" s="70">
        <v>0</v>
      </c>
    </row>
    <row r="15" spans="1:9" x14ac:dyDescent="0.45">
      <c r="A15" s="40" t="s">
        <v>78</v>
      </c>
      <c r="B15" s="41">
        <v>0.32500000000000001</v>
      </c>
      <c r="C15" s="41">
        <v>0.34100000000000003</v>
      </c>
      <c r="D15" s="41">
        <v>0.35099999999999998</v>
      </c>
      <c r="E15" s="41">
        <v>0.32600000000000001</v>
      </c>
      <c r="F15" s="41">
        <v>0.29699999999999999</v>
      </c>
      <c r="G15" s="41">
        <v>0.317</v>
      </c>
      <c r="H15" s="41">
        <v>0.28399999999999997</v>
      </c>
      <c r="I15" s="70">
        <v>0</v>
      </c>
    </row>
    <row r="16" spans="1:9" x14ac:dyDescent="0.45">
      <c r="A16" s="40" t="s">
        <v>79</v>
      </c>
      <c r="B16" s="56">
        <v>0</v>
      </c>
      <c r="C16" s="56">
        <v>0</v>
      </c>
      <c r="D16" s="56">
        <v>0</v>
      </c>
      <c r="E16" s="56">
        <v>0</v>
      </c>
      <c r="F16" s="56">
        <v>0</v>
      </c>
      <c r="G16" s="56">
        <v>0</v>
      </c>
      <c r="H16" s="56">
        <v>0</v>
      </c>
      <c r="I16" s="70">
        <v>0</v>
      </c>
    </row>
    <row r="17" spans="1:9" x14ac:dyDescent="0.45">
      <c r="B17" s="1"/>
      <c r="C17" s="1"/>
      <c r="D17" s="1"/>
      <c r="E17" s="1"/>
      <c r="F17" s="1"/>
      <c r="G17" s="1"/>
      <c r="H17" s="1"/>
      <c r="I17" s="1"/>
    </row>
    <row r="18" spans="1:9" x14ac:dyDescent="0.45">
      <c r="A18" s="140" t="s">
        <v>84</v>
      </c>
    </row>
    <row r="19" spans="1:9" x14ac:dyDescent="0.45">
      <c r="A19" s="399" t="s">
        <v>68</v>
      </c>
      <c r="B19" s="398" t="s">
        <v>69</v>
      </c>
      <c r="C19" s="398"/>
      <c r="D19" s="398"/>
      <c r="E19" s="398"/>
      <c r="F19" s="398"/>
      <c r="G19" s="398"/>
      <c r="H19" s="398"/>
      <c r="I19" s="398"/>
    </row>
    <row r="20" spans="1:9" x14ac:dyDescent="0.45">
      <c r="A20" s="398"/>
      <c r="B20" s="39">
        <v>1</v>
      </c>
      <c r="C20" s="39">
        <v>2</v>
      </c>
      <c r="D20" s="39">
        <v>3</v>
      </c>
      <c r="E20" s="39">
        <v>4</v>
      </c>
      <c r="F20" s="39">
        <v>5</v>
      </c>
      <c r="G20" s="39">
        <v>6</v>
      </c>
      <c r="H20" s="39">
        <v>7</v>
      </c>
      <c r="I20" s="39">
        <v>8</v>
      </c>
    </row>
    <row r="21" spans="1:9" x14ac:dyDescent="0.45">
      <c r="A21" s="40" t="s">
        <v>70</v>
      </c>
      <c r="B21" s="56">
        <v>1</v>
      </c>
      <c r="C21" s="56">
        <v>1</v>
      </c>
      <c r="D21" s="56">
        <v>1</v>
      </c>
      <c r="E21" s="56">
        <v>1</v>
      </c>
      <c r="F21" s="56">
        <v>1</v>
      </c>
      <c r="G21" s="56">
        <v>1</v>
      </c>
      <c r="H21" s="56">
        <v>1</v>
      </c>
      <c r="I21" s="56">
        <v>1</v>
      </c>
    </row>
    <row r="22" spans="1:9" x14ac:dyDescent="0.45">
      <c r="A22" s="40" t="s">
        <v>71</v>
      </c>
      <c r="B22" s="41">
        <v>0.32900000000000001</v>
      </c>
      <c r="C22" s="41">
        <v>0.34100000000000003</v>
      </c>
      <c r="D22" s="41">
        <v>0.33500000000000002</v>
      </c>
      <c r="E22" s="41">
        <v>0.32200000000000001</v>
      </c>
      <c r="F22" s="41">
        <v>0.373</v>
      </c>
      <c r="G22" s="41">
        <v>0.34100000000000003</v>
      </c>
      <c r="H22" s="41">
        <v>0.307</v>
      </c>
      <c r="I22" s="41">
        <v>0.32500000000000001</v>
      </c>
    </row>
    <row r="23" spans="1:9" x14ac:dyDescent="0.45">
      <c r="A23" s="40" t="s">
        <v>72</v>
      </c>
      <c r="B23" s="41">
        <v>0.43</v>
      </c>
      <c r="C23" s="41">
        <v>0.41199999999999998</v>
      </c>
      <c r="D23" s="41">
        <v>0.39</v>
      </c>
      <c r="E23" s="41">
        <v>0.42599999999999999</v>
      </c>
      <c r="F23" s="41">
        <v>0.437</v>
      </c>
      <c r="G23" s="41">
        <v>0.43099999999999999</v>
      </c>
      <c r="H23" s="41">
        <v>0.41499999999999998</v>
      </c>
      <c r="I23" s="41">
        <v>0.41399999999999998</v>
      </c>
    </row>
    <row r="24" spans="1:9" x14ac:dyDescent="0.45">
      <c r="A24" s="40" t="s">
        <v>73</v>
      </c>
      <c r="B24" s="41">
        <v>0.54500000000000004</v>
      </c>
      <c r="C24" s="41">
        <v>0.503</v>
      </c>
      <c r="D24" s="41">
        <v>0.46800000000000003</v>
      </c>
      <c r="E24" s="41">
        <v>0.51800000000000002</v>
      </c>
      <c r="F24" s="41">
        <v>0.5</v>
      </c>
      <c r="G24" s="41">
        <v>0.51200000000000001</v>
      </c>
      <c r="H24" s="41">
        <v>0.50900000000000001</v>
      </c>
      <c r="I24" s="41">
        <v>0.51500000000000001</v>
      </c>
    </row>
    <row r="25" spans="1:9" x14ac:dyDescent="0.45">
      <c r="A25" s="40" t="s">
        <v>74</v>
      </c>
      <c r="B25" s="41">
        <v>0.56000000000000005</v>
      </c>
      <c r="C25" s="41">
        <v>0.52700000000000002</v>
      </c>
      <c r="D25" s="41">
        <v>0.48699999999999999</v>
      </c>
      <c r="E25" s="41">
        <v>0.50800000000000001</v>
      </c>
      <c r="F25" s="41">
        <v>0.5</v>
      </c>
      <c r="G25" s="41">
        <v>0.498</v>
      </c>
      <c r="H25" s="41">
        <v>0.49</v>
      </c>
      <c r="I25" s="41">
        <v>0.52800000000000002</v>
      </c>
    </row>
    <row r="26" spans="1:9" x14ac:dyDescent="0.45">
      <c r="A26" s="40" t="s">
        <v>75</v>
      </c>
      <c r="B26" s="41">
        <v>0.502</v>
      </c>
      <c r="C26" s="41">
        <v>0.50700000000000001</v>
      </c>
      <c r="D26" s="41">
        <v>0.47599999999999998</v>
      </c>
      <c r="E26" s="41">
        <v>0.437</v>
      </c>
      <c r="F26" s="41">
        <v>0.47199999999999998</v>
      </c>
      <c r="G26" s="41">
        <v>0.434</v>
      </c>
      <c r="H26" s="41">
        <v>0.41199999999999998</v>
      </c>
      <c r="I26" s="41">
        <v>0.48</v>
      </c>
    </row>
    <row r="27" spans="1:9" x14ac:dyDescent="0.45">
      <c r="A27" s="40" t="s">
        <v>76</v>
      </c>
      <c r="B27" s="41">
        <v>0.52600000000000002</v>
      </c>
      <c r="C27" s="41">
        <v>0.54800000000000004</v>
      </c>
      <c r="D27" s="41">
        <v>0.55000000000000004</v>
      </c>
      <c r="E27" s="41">
        <v>0.48099999999999998</v>
      </c>
      <c r="F27" s="41">
        <v>0.52</v>
      </c>
      <c r="G27" s="41">
        <v>0.49099999999999999</v>
      </c>
      <c r="H27" s="41">
        <v>0.47899999999999998</v>
      </c>
      <c r="I27" s="41">
        <v>0.51700000000000002</v>
      </c>
    </row>
    <row r="28" spans="1:9" x14ac:dyDescent="0.45">
      <c r="A28" s="40" t="s">
        <v>77</v>
      </c>
      <c r="B28" s="41">
        <v>0.50800000000000001</v>
      </c>
      <c r="C28" s="41">
        <v>0.52900000000000003</v>
      </c>
      <c r="D28" s="41">
        <v>0.55300000000000005</v>
      </c>
      <c r="E28" s="41">
        <v>0.48099999999999998</v>
      </c>
      <c r="F28" s="41">
        <v>0.51800000000000002</v>
      </c>
      <c r="G28" s="41">
        <v>0.504</v>
      </c>
      <c r="H28" s="41">
        <v>0.495</v>
      </c>
      <c r="I28" s="41">
        <v>0.505</v>
      </c>
    </row>
    <row r="29" spans="1:9" x14ac:dyDescent="0.45">
      <c r="A29" s="40" t="s">
        <v>78</v>
      </c>
      <c r="B29" s="41">
        <v>0.41099999999999998</v>
      </c>
      <c r="C29" s="41">
        <v>0.42799999999999999</v>
      </c>
      <c r="D29" s="41">
        <v>0.44700000000000001</v>
      </c>
      <c r="E29" s="41">
        <v>0.40100000000000002</v>
      </c>
      <c r="F29" s="41">
        <v>0.442</v>
      </c>
      <c r="G29" s="41">
        <v>0.42699999999999999</v>
      </c>
      <c r="H29" s="41">
        <v>0.40600000000000003</v>
      </c>
      <c r="I29" s="41">
        <v>0.41099999999999998</v>
      </c>
    </row>
    <row r="30" spans="1:9" x14ac:dyDescent="0.45">
      <c r="A30" s="40" t="s">
        <v>79</v>
      </c>
      <c r="B30" s="56">
        <v>0</v>
      </c>
      <c r="C30" s="56">
        <v>0</v>
      </c>
      <c r="D30" s="56">
        <v>0</v>
      </c>
      <c r="E30" s="56">
        <v>0</v>
      </c>
      <c r="F30" s="56">
        <v>0</v>
      </c>
      <c r="G30" s="56">
        <v>0</v>
      </c>
      <c r="H30" s="56">
        <v>0</v>
      </c>
      <c r="I30" s="56">
        <v>0</v>
      </c>
    </row>
  </sheetData>
  <sheetProtection algorithmName="SHA-512" hashValue="SkrevGFLGyA4C+uAp6TxUJImF/dAU0vS7zzj5Jl+ACUdaBu54SSWvce1XDXj9P1DDmxtY63kU3fxZ6/z/3eTBw==" saltValue="w+p8vomy4c7QkbjVYw7sQQ==" spinCount="100000" sheet="1" objects="1" scenarios="1"/>
  <mergeCells count="4">
    <mergeCell ref="B19:I19"/>
    <mergeCell ref="A19:A20"/>
    <mergeCell ref="B5:I5"/>
    <mergeCell ref="A5:A6"/>
  </mergeCells>
  <phoneticPr fontId="1"/>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F21A-188D-44D1-BB1B-FF7CF6E75722}">
  <sheetPr codeName="Sheet9">
    <tabColor rgb="FFFFFF00"/>
  </sheetPr>
  <dimension ref="A1:I204"/>
  <sheetViews>
    <sheetView zoomScale="85" zoomScaleNormal="85" workbookViewId="0">
      <selection activeCell="B3" sqref="B3"/>
    </sheetView>
  </sheetViews>
  <sheetFormatPr defaultRowHeight="16.2" x14ac:dyDescent="0.45"/>
  <cols>
    <col min="1" max="1" width="18.7265625" customWidth="1"/>
    <col min="2" max="2" width="11" bestFit="1" customWidth="1"/>
    <col min="3" max="4" width="11.6328125" bestFit="1" customWidth="1"/>
    <col min="5" max="5" width="9.6328125" bestFit="1" customWidth="1"/>
    <col min="6" max="6" width="58.453125" bestFit="1" customWidth="1"/>
  </cols>
  <sheetData>
    <row r="1" spans="1:9" ht="19.2" x14ac:dyDescent="0.45">
      <c r="A1" s="139" t="s">
        <v>86</v>
      </c>
    </row>
    <row r="2" spans="1:9" x14ac:dyDescent="0.45">
      <c r="A2" t="s">
        <v>81</v>
      </c>
      <c r="B2" t="s">
        <v>89</v>
      </c>
    </row>
    <row r="4" spans="1:9" x14ac:dyDescent="0.45">
      <c r="A4" s="140" t="s">
        <v>366</v>
      </c>
    </row>
    <row r="5" spans="1:9" s="1" customFormat="1" x14ac:dyDescent="0.45">
      <c r="A5" s="402" t="s">
        <v>95</v>
      </c>
      <c r="B5" s="402" t="s">
        <v>85</v>
      </c>
      <c r="C5" s="338" t="s">
        <v>91</v>
      </c>
      <c r="D5" s="338"/>
      <c r="E5" s="402" t="s">
        <v>87</v>
      </c>
      <c r="F5" s="338" t="s">
        <v>88</v>
      </c>
    </row>
    <row r="6" spans="1:9" s="1" customFormat="1" x14ac:dyDescent="0.45">
      <c r="A6" s="403"/>
      <c r="B6" s="403"/>
      <c r="C6" s="404" t="s">
        <v>92</v>
      </c>
      <c r="D6" s="401"/>
      <c r="E6" s="403"/>
      <c r="F6" s="403"/>
    </row>
    <row r="7" spans="1:9" x14ac:dyDescent="0.45">
      <c r="A7" s="31" t="s">
        <v>378</v>
      </c>
      <c r="B7" s="28" t="s">
        <v>31</v>
      </c>
      <c r="C7" s="405" t="s">
        <v>93</v>
      </c>
      <c r="D7" s="406"/>
      <c r="E7" s="47">
        <v>0</v>
      </c>
      <c r="F7" s="48"/>
    </row>
    <row r="8" spans="1:9" x14ac:dyDescent="0.45">
      <c r="A8" s="44"/>
      <c r="B8" s="28" t="s">
        <v>31</v>
      </c>
      <c r="C8" s="405" t="s">
        <v>94</v>
      </c>
      <c r="D8" s="406"/>
      <c r="E8" s="47">
        <v>0</v>
      </c>
      <c r="F8" s="48"/>
    </row>
    <row r="9" spans="1:9" x14ac:dyDescent="0.45">
      <c r="A9" s="44"/>
      <c r="B9" s="28" t="s">
        <v>31</v>
      </c>
      <c r="C9" s="405" t="s">
        <v>96</v>
      </c>
      <c r="D9" s="406"/>
      <c r="E9" s="47">
        <v>0</v>
      </c>
      <c r="F9" s="48"/>
    </row>
    <row r="10" spans="1:9" x14ac:dyDescent="0.45">
      <c r="A10" s="44"/>
      <c r="B10" s="30" t="s">
        <v>31</v>
      </c>
      <c r="C10" s="409" t="s">
        <v>97</v>
      </c>
      <c r="D10" s="410"/>
      <c r="E10" s="49">
        <v>0</v>
      </c>
      <c r="F10" s="50"/>
    </row>
    <row r="11" spans="1:9" x14ac:dyDescent="0.45">
      <c r="A11" s="44"/>
      <c r="B11" s="26" t="s">
        <v>32</v>
      </c>
      <c r="C11" s="400" t="s">
        <v>67</v>
      </c>
      <c r="D11" s="401"/>
      <c r="E11" s="43">
        <v>0.6</v>
      </c>
      <c r="F11" s="27" t="s">
        <v>101</v>
      </c>
    </row>
    <row r="12" spans="1:9" x14ac:dyDescent="0.45">
      <c r="A12" s="44"/>
      <c r="B12" s="10" t="s">
        <v>33</v>
      </c>
      <c r="C12" s="400" t="s">
        <v>67</v>
      </c>
      <c r="D12" s="401"/>
      <c r="E12" s="43">
        <v>0</v>
      </c>
      <c r="F12" s="27"/>
    </row>
    <row r="13" spans="1:9" x14ac:dyDescent="0.45">
      <c r="A13" s="45"/>
      <c r="B13" s="26" t="s">
        <v>35</v>
      </c>
      <c r="C13" s="400" t="s">
        <v>67</v>
      </c>
      <c r="D13" s="401"/>
      <c r="E13" s="43">
        <v>0</v>
      </c>
      <c r="F13" s="27" t="s">
        <v>90</v>
      </c>
    </row>
    <row r="14" spans="1:9" x14ac:dyDescent="0.45">
      <c r="E14" s="231"/>
    </row>
    <row r="15" spans="1:9" x14ac:dyDescent="0.45">
      <c r="A15" s="140" t="s">
        <v>362</v>
      </c>
      <c r="E15" s="232"/>
    </row>
    <row r="16" spans="1:9" s="1" customFormat="1" ht="16.5" customHeight="1" x14ac:dyDescent="0.45">
      <c r="A16" s="402" t="s">
        <v>95</v>
      </c>
      <c r="B16" s="402" t="s">
        <v>85</v>
      </c>
      <c r="C16" s="338" t="s">
        <v>91</v>
      </c>
      <c r="D16" s="338"/>
      <c r="E16" s="407" t="s">
        <v>87</v>
      </c>
      <c r="F16" s="338" t="s">
        <v>88</v>
      </c>
      <c r="H16"/>
      <c r="I16"/>
    </row>
    <row r="17" spans="1:9" s="1" customFormat="1" x14ac:dyDescent="0.45">
      <c r="A17" s="403"/>
      <c r="B17" s="403"/>
      <c r="C17" s="40" t="s">
        <v>92</v>
      </c>
      <c r="D17" s="40" t="s">
        <v>98</v>
      </c>
      <c r="E17" s="408"/>
      <c r="F17" s="403"/>
      <c r="H17"/>
      <c r="I17"/>
    </row>
    <row r="18" spans="1:9" x14ac:dyDescent="0.45">
      <c r="A18" s="31" t="s">
        <v>379</v>
      </c>
      <c r="B18" s="29" t="s">
        <v>31</v>
      </c>
      <c r="C18" s="29" t="s">
        <v>93</v>
      </c>
      <c r="D18" s="51" t="s">
        <v>93</v>
      </c>
      <c r="E18" s="46">
        <v>0</v>
      </c>
      <c r="F18" s="54"/>
    </row>
    <row r="19" spans="1:9" x14ac:dyDescent="0.45">
      <c r="A19" s="44"/>
      <c r="B19" s="28" t="s">
        <v>31</v>
      </c>
      <c r="C19" s="28" t="s">
        <v>93</v>
      </c>
      <c r="D19" s="52" t="s">
        <v>94</v>
      </c>
      <c r="E19" s="47">
        <v>0</v>
      </c>
      <c r="F19" s="48"/>
    </row>
    <row r="20" spans="1:9" x14ac:dyDescent="0.45">
      <c r="A20" s="44"/>
      <c r="B20" s="28" t="s">
        <v>31</v>
      </c>
      <c r="C20" s="28" t="s">
        <v>93</v>
      </c>
      <c r="D20" s="52" t="s">
        <v>96</v>
      </c>
      <c r="E20" s="47">
        <v>0</v>
      </c>
      <c r="F20" s="48"/>
    </row>
    <row r="21" spans="1:9" x14ac:dyDescent="0.45">
      <c r="A21" s="44"/>
      <c r="B21" s="30" t="s">
        <v>31</v>
      </c>
      <c r="C21" s="30" t="s">
        <v>93</v>
      </c>
      <c r="D21" s="53" t="s">
        <v>97</v>
      </c>
      <c r="E21" s="49">
        <v>0</v>
      </c>
      <c r="F21" s="50"/>
    </row>
    <row r="22" spans="1:9" x14ac:dyDescent="0.45">
      <c r="A22" s="44"/>
      <c r="B22" s="29" t="s">
        <v>31</v>
      </c>
      <c r="C22" s="29" t="s">
        <v>99</v>
      </c>
      <c r="D22" s="51" t="s">
        <v>93</v>
      </c>
      <c r="E22" s="46">
        <v>0</v>
      </c>
      <c r="F22" s="54"/>
    </row>
    <row r="23" spans="1:9" x14ac:dyDescent="0.45">
      <c r="A23" s="44"/>
      <c r="B23" s="28" t="s">
        <v>31</v>
      </c>
      <c r="C23" s="28" t="s">
        <v>99</v>
      </c>
      <c r="D23" s="52" t="s">
        <v>94</v>
      </c>
      <c r="E23" s="47">
        <v>0</v>
      </c>
      <c r="F23" s="48"/>
    </row>
    <row r="24" spans="1:9" x14ac:dyDescent="0.45">
      <c r="A24" s="44"/>
      <c r="B24" s="28" t="s">
        <v>31</v>
      </c>
      <c r="C24" s="28" t="s">
        <v>99</v>
      </c>
      <c r="D24" s="52" t="s">
        <v>96</v>
      </c>
      <c r="E24" s="47">
        <v>2.1</v>
      </c>
      <c r="F24" s="48"/>
    </row>
    <row r="25" spans="1:9" x14ac:dyDescent="0.45">
      <c r="A25" s="44"/>
      <c r="B25" s="30" t="s">
        <v>31</v>
      </c>
      <c r="C25" s="30" t="s">
        <v>99</v>
      </c>
      <c r="D25" s="53" t="s">
        <v>97</v>
      </c>
      <c r="E25" s="49">
        <v>0</v>
      </c>
      <c r="F25" s="50"/>
    </row>
    <row r="26" spans="1:9" x14ac:dyDescent="0.45">
      <c r="A26" s="44"/>
      <c r="B26" s="29" t="s">
        <v>31</v>
      </c>
      <c r="C26" s="29" t="s">
        <v>96</v>
      </c>
      <c r="D26" s="51" t="s">
        <v>93</v>
      </c>
      <c r="E26" s="46">
        <v>0</v>
      </c>
      <c r="F26" s="54"/>
    </row>
    <row r="27" spans="1:9" x14ac:dyDescent="0.45">
      <c r="A27" s="44"/>
      <c r="B27" s="28" t="s">
        <v>31</v>
      </c>
      <c r="C27" s="28" t="s">
        <v>96</v>
      </c>
      <c r="D27" s="52" t="s">
        <v>94</v>
      </c>
      <c r="E27" s="47">
        <v>2.1</v>
      </c>
      <c r="F27" s="48"/>
    </row>
    <row r="28" spans="1:9" x14ac:dyDescent="0.45">
      <c r="A28" s="44"/>
      <c r="B28" s="28" t="s">
        <v>31</v>
      </c>
      <c r="C28" s="28" t="s">
        <v>96</v>
      </c>
      <c r="D28" s="52" t="s">
        <v>96</v>
      </c>
      <c r="E28" s="47">
        <v>1.2</v>
      </c>
      <c r="F28" s="48"/>
    </row>
    <row r="29" spans="1:9" x14ac:dyDescent="0.45">
      <c r="A29" s="44"/>
      <c r="B29" s="30" t="s">
        <v>31</v>
      </c>
      <c r="C29" s="30" t="s">
        <v>96</v>
      </c>
      <c r="D29" s="53" t="s">
        <v>97</v>
      </c>
      <c r="E29" s="49">
        <v>0</v>
      </c>
      <c r="F29" s="50"/>
    </row>
    <row r="30" spans="1:9" x14ac:dyDescent="0.45">
      <c r="A30" s="44"/>
      <c r="B30" s="29" t="s">
        <v>31</v>
      </c>
      <c r="C30" s="29" t="s">
        <v>100</v>
      </c>
      <c r="D30" s="51" t="s">
        <v>93</v>
      </c>
      <c r="E30" s="46">
        <v>0</v>
      </c>
      <c r="F30" s="54"/>
    </row>
    <row r="31" spans="1:9" x14ac:dyDescent="0.45">
      <c r="A31" s="44"/>
      <c r="B31" s="28" t="s">
        <v>31</v>
      </c>
      <c r="C31" s="28" t="s">
        <v>100</v>
      </c>
      <c r="D31" s="52" t="s">
        <v>94</v>
      </c>
      <c r="E31" s="47">
        <v>0</v>
      </c>
      <c r="F31" s="48"/>
    </row>
    <row r="32" spans="1:9" x14ac:dyDescent="0.45">
      <c r="A32" s="44"/>
      <c r="B32" s="28" t="s">
        <v>31</v>
      </c>
      <c r="C32" s="28" t="s">
        <v>100</v>
      </c>
      <c r="D32" s="52" t="s">
        <v>96</v>
      </c>
      <c r="E32" s="47">
        <v>0</v>
      </c>
      <c r="F32" s="48"/>
    </row>
    <row r="33" spans="1:6" x14ac:dyDescent="0.45">
      <c r="A33" s="44"/>
      <c r="B33" s="30" t="s">
        <v>31</v>
      </c>
      <c r="C33" s="30" t="s">
        <v>100</v>
      </c>
      <c r="D33" s="53" t="s">
        <v>97</v>
      </c>
      <c r="E33" s="49">
        <v>0</v>
      </c>
      <c r="F33" s="50"/>
    </row>
    <row r="34" spans="1:6" x14ac:dyDescent="0.45">
      <c r="A34" s="44"/>
      <c r="B34" s="26" t="s">
        <v>32</v>
      </c>
      <c r="C34" s="26" t="s">
        <v>67</v>
      </c>
      <c r="D34" s="25" t="s">
        <v>67</v>
      </c>
      <c r="E34" s="43">
        <v>1</v>
      </c>
      <c r="F34" s="27" t="s">
        <v>102</v>
      </c>
    </row>
    <row r="35" spans="1:6" x14ac:dyDescent="0.45">
      <c r="A35" s="44"/>
      <c r="B35" s="10" t="s">
        <v>33</v>
      </c>
      <c r="C35" s="26" t="s">
        <v>67</v>
      </c>
      <c r="D35" s="25" t="s">
        <v>67</v>
      </c>
      <c r="E35" s="43">
        <v>0</v>
      </c>
      <c r="F35" s="27"/>
    </row>
    <row r="36" spans="1:6" x14ac:dyDescent="0.45">
      <c r="A36" s="45"/>
      <c r="B36" s="26" t="s">
        <v>35</v>
      </c>
      <c r="C36" s="26" t="s">
        <v>67</v>
      </c>
      <c r="D36" s="25" t="s">
        <v>67</v>
      </c>
      <c r="E36" s="43">
        <v>0.36</v>
      </c>
      <c r="F36" s="27" t="s">
        <v>90</v>
      </c>
    </row>
    <row r="38" spans="1:6" x14ac:dyDescent="0.45">
      <c r="A38" s="140" t="s">
        <v>372</v>
      </c>
    </row>
    <row r="39" spans="1:6" s="1" customFormat="1" x14ac:dyDescent="0.45">
      <c r="A39" s="402" t="s">
        <v>95</v>
      </c>
      <c r="B39" s="402" t="s">
        <v>85</v>
      </c>
      <c r="C39" s="338" t="s">
        <v>91</v>
      </c>
      <c r="D39" s="338"/>
      <c r="E39" s="402" t="s">
        <v>87</v>
      </c>
      <c r="F39" s="338" t="s">
        <v>88</v>
      </c>
    </row>
    <row r="40" spans="1:6" s="1" customFormat="1" x14ac:dyDescent="0.45">
      <c r="A40" s="403"/>
      <c r="B40" s="403"/>
      <c r="C40" s="40" t="s">
        <v>92</v>
      </c>
      <c r="D40" s="40" t="s">
        <v>103</v>
      </c>
      <c r="E40" s="403"/>
      <c r="F40" s="403"/>
    </row>
    <row r="41" spans="1:6" x14ac:dyDescent="0.45">
      <c r="A41" s="31" t="s">
        <v>380</v>
      </c>
      <c r="B41" s="29" t="s">
        <v>31</v>
      </c>
      <c r="C41" s="29" t="s">
        <v>93</v>
      </c>
      <c r="D41" s="51" t="s">
        <v>93</v>
      </c>
      <c r="E41" s="46">
        <v>0</v>
      </c>
      <c r="F41" s="54"/>
    </row>
    <row r="42" spans="1:6" x14ac:dyDescent="0.45">
      <c r="A42" s="44"/>
      <c r="B42" s="28" t="s">
        <v>31</v>
      </c>
      <c r="C42" s="28" t="s">
        <v>93</v>
      </c>
      <c r="D42" s="52" t="s">
        <v>94</v>
      </c>
      <c r="E42" s="47">
        <v>0</v>
      </c>
      <c r="F42" s="48"/>
    </row>
    <row r="43" spans="1:6" x14ac:dyDescent="0.45">
      <c r="A43" s="44"/>
      <c r="B43" s="28" t="s">
        <v>31</v>
      </c>
      <c r="C43" s="28" t="s">
        <v>93</v>
      </c>
      <c r="D43" s="52" t="s">
        <v>96</v>
      </c>
      <c r="E43" s="47">
        <v>0</v>
      </c>
      <c r="F43" s="48"/>
    </row>
    <row r="44" spans="1:6" x14ac:dyDescent="0.45">
      <c r="A44" s="44"/>
      <c r="B44" s="30" t="s">
        <v>31</v>
      </c>
      <c r="C44" s="30" t="s">
        <v>93</v>
      </c>
      <c r="D44" s="53" t="s">
        <v>97</v>
      </c>
      <c r="E44" s="49">
        <v>0</v>
      </c>
      <c r="F44" s="50"/>
    </row>
    <row r="45" spans="1:6" x14ac:dyDescent="0.45">
      <c r="A45" s="44"/>
      <c r="B45" s="29" t="s">
        <v>31</v>
      </c>
      <c r="C45" s="29" t="s">
        <v>99</v>
      </c>
      <c r="D45" s="51" t="s">
        <v>93</v>
      </c>
      <c r="E45" s="46">
        <v>0</v>
      </c>
      <c r="F45" s="54"/>
    </row>
    <row r="46" spans="1:6" x14ac:dyDescent="0.45">
      <c r="A46" s="44"/>
      <c r="B46" s="28" t="s">
        <v>31</v>
      </c>
      <c r="C46" s="28" t="s">
        <v>99</v>
      </c>
      <c r="D46" s="52" t="s">
        <v>94</v>
      </c>
      <c r="E46" s="47">
        <v>0</v>
      </c>
      <c r="F46" s="48"/>
    </row>
    <row r="47" spans="1:6" x14ac:dyDescent="0.45">
      <c r="A47" s="44"/>
      <c r="B47" s="28" t="s">
        <v>31</v>
      </c>
      <c r="C47" s="28" t="s">
        <v>99</v>
      </c>
      <c r="D47" s="52" t="s">
        <v>96</v>
      </c>
      <c r="E47" s="47">
        <v>2</v>
      </c>
      <c r="F47" s="48"/>
    </row>
    <row r="48" spans="1:6" x14ac:dyDescent="0.45">
      <c r="A48" s="44"/>
      <c r="B48" s="30" t="s">
        <v>31</v>
      </c>
      <c r="C48" s="30" t="s">
        <v>99</v>
      </c>
      <c r="D48" s="53" t="s">
        <v>97</v>
      </c>
      <c r="E48" s="49">
        <v>0</v>
      </c>
      <c r="F48" s="50"/>
    </row>
    <row r="49" spans="1:6" x14ac:dyDescent="0.45">
      <c r="A49" s="44"/>
      <c r="B49" s="29" t="s">
        <v>31</v>
      </c>
      <c r="C49" s="29" t="s">
        <v>96</v>
      </c>
      <c r="D49" s="51" t="s">
        <v>93</v>
      </c>
      <c r="E49" s="46">
        <v>0</v>
      </c>
      <c r="F49" s="54"/>
    </row>
    <row r="50" spans="1:6" x14ac:dyDescent="0.45">
      <c r="A50" s="44"/>
      <c r="B50" s="28" t="s">
        <v>31</v>
      </c>
      <c r="C50" s="28" t="s">
        <v>96</v>
      </c>
      <c r="D50" s="52" t="s">
        <v>94</v>
      </c>
      <c r="E50" s="215">
        <v>0.8</v>
      </c>
      <c r="F50" s="48"/>
    </row>
    <row r="51" spans="1:6" x14ac:dyDescent="0.45">
      <c r="A51" s="44"/>
      <c r="B51" s="28" t="s">
        <v>31</v>
      </c>
      <c r="C51" s="28" t="s">
        <v>96</v>
      </c>
      <c r="D51" s="52" t="s">
        <v>96</v>
      </c>
      <c r="E51" s="47">
        <v>1.2</v>
      </c>
      <c r="F51" s="48"/>
    </row>
    <row r="52" spans="1:6" x14ac:dyDescent="0.45">
      <c r="A52" s="44"/>
      <c r="B52" s="30" t="s">
        <v>31</v>
      </c>
      <c r="C52" s="30" t="s">
        <v>96</v>
      </c>
      <c r="D52" s="53" t="s">
        <v>97</v>
      </c>
      <c r="E52" s="49">
        <v>0</v>
      </c>
      <c r="F52" s="50"/>
    </row>
    <row r="53" spans="1:6" x14ac:dyDescent="0.45">
      <c r="A53" s="44"/>
      <c r="B53" s="29" t="s">
        <v>31</v>
      </c>
      <c r="C53" s="29" t="s">
        <v>100</v>
      </c>
      <c r="D53" s="51" t="s">
        <v>93</v>
      </c>
      <c r="E53" s="46">
        <v>0</v>
      </c>
      <c r="F53" s="54"/>
    </row>
    <row r="54" spans="1:6" x14ac:dyDescent="0.45">
      <c r="A54" s="44"/>
      <c r="B54" s="28" t="s">
        <v>31</v>
      </c>
      <c r="C54" s="28" t="s">
        <v>100</v>
      </c>
      <c r="D54" s="52" t="s">
        <v>94</v>
      </c>
      <c r="E54" s="47">
        <v>0</v>
      </c>
      <c r="F54" s="48"/>
    </row>
    <row r="55" spans="1:6" x14ac:dyDescent="0.45">
      <c r="A55" s="44"/>
      <c r="B55" s="28" t="s">
        <v>31</v>
      </c>
      <c r="C55" s="28" t="s">
        <v>100</v>
      </c>
      <c r="D55" s="52" t="s">
        <v>96</v>
      </c>
      <c r="E55" s="47">
        <v>0</v>
      </c>
      <c r="F55" s="48"/>
    </row>
    <row r="56" spans="1:6" x14ac:dyDescent="0.45">
      <c r="A56" s="44"/>
      <c r="B56" s="30" t="s">
        <v>31</v>
      </c>
      <c r="C56" s="30" t="s">
        <v>100</v>
      </c>
      <c r="D56" s="53" t="s">
        <v>97</v>
      </c>
      <c r="E56" s="49">
        <v>0</v>
      </c>
      <c r="F56" s="50"/>
    </row>
    <row r="57" spans="1:6" x14ac:dyDescent="0.45">
      <c r="A57" s="44"/>
      <c r="B57" s="26" t="s">
        <v>32</v>
      </c>
      <c r="C57" s="26" t="s">
        <v>67</v>
      </c>
      <c r="D57" s="25" t="s">
        <v>67</v>
      </c>
      <c r="E57" s="43">
        <v>1</v>
      </c>
      <c r="F57" s="38" t="s">
        <v>102</v>
      </c>
    </row>
    <row r="58" spans="1:6" x14ac:dyDescent="0.45">
      <c r="A58" s="44"/>
      <c r="B58" s="10" t="s">
        <v>33</v>
      </c>
      <c r="C58" s="26" t="s">
        <v>67</v>
      </c>
      <c r="D58" s="25" t="s">
        <v>67</v>
      </c>
      <c r="E58" s="43">
        <v>0</v>
      </c>
      <c r="F58" s="27"/>
    </row>
    <row r="59" spans="1:6" x14ac:dyDescent="0.45">
      <c r="A59" s="45"/>
      <c r="B59" s="26" t="s">
        <v>35</v>
      </c>
      <c r="C59" s="26" t="s">
        <v>67</v>
      </c>
      <c r="D59" s="25" t="s">
        <v>67</v>
      </c>
      <c r="E59" s="43">
        <v>0.36</v>
      </c>
      <c r="F59" s="27" t="s">
        <v>90</v>
      </c>
    </row>
    <row r="61" spans="1:6" x14ac:dyDescent="0.45">
      <c r="A61" s="140" t="s">
        <v>368</v>
      </c>
    </row>
    <row r="62" spans="1:6" s="1" customFormat="1" x14ac:dyDescent="0.45">
      <c r="A62" s="402" t="s">
        <v>95</v>
      </c>
      <c r="B62" s="402" t="s">
        <v>85</v>
      </c>
      <c r="C62" s="338" t="s">
        <v>91</v>
      </c>
      <c r="D62" s="338"/>
      <c r="E62" s="402" t="s">
        <v>87</v>
      </c>
      <c r="F62" s="338" t="s">
        <v>88</v>
      </c>
    </row>
    <row r="63" spans="1:6" s="1" customFormat="1" ht="32.4" x14ac:dyDescent="0.45">
      <c r="A63" s="403"/>
      <c r="B63" s="403"/>
      <c r="C63" s="40" t="s">
        <v>92</v>
      </c>
      <c r="D63" s="42" t="s">
        <v>105</v>
      </c>
      <c r="E63" s="403"/>
      <c r="F63" s="403"/>
    </row>
    <row r="64" spans="1:6" x14ac:dyDescent="0.45">
      <c r="A64" s="31" t="s">
        <v>381</v>
      </c>
      <c r="B64" s="29" t="s">
        <v>31</v>
      </c>
      <c r="C64" s="29" t="s">
        <v>93</v>
      </c>
      <c r="D64" s="51" t="s">
        <v>106</v>
      </c>
      <c r="E64" s="46">
        <v>0</v>
      </c>
      <c r="F64" s="54"/>
    </row>
    <row r="65" spans="1:6" x14ac:dyDescent="0.45">
      <c r="A65" s="44"/>
      <c r="B65" s="28" t="s">
        <v>31</v>
      </c>
      <c r="C65" s="28" t="s">
        <v>93</v>
      </c>
      <c r="D65" s="52" t="s">
        <v>107</v>
      </c>
      <c r="E65" s="47">
        <v>0</v>
      </c>
      <c r="F65" s="48"/>
    </row>
    <row r="66" spans="1:6" x14ac:dyDescent="0.45">
      <c r="A66" s="44"/>
      <c r="B66" s="29" t="s">
        <v>31</v>
      </c>
      <c r="C66" s="29" t="s">
        <v>99</v>
      </c>
      <c r="D66" s="51" t="s">
        <v>106</v>
      </c>
      <c r="E66" s="46">
        <v>3.05</v>
      </c>
      <c r="F66" s="54"/>
    </row>
    <row r="67" spans="1:6" x14ac:dyDescent="0.45">
      <c r="A67" s="44"/>
      <c r="B67" s="28" t="s">
        <v>31</v>
      </c>
      <c r="C67" s="28" t="s">
        <v>99</v>
      </c>
      <c r="D67" s="52" t="s">
        <v>107</v>
      </c>
      <c r="E67" s="47">
        <v>2.15</v>
      </c>
      <c r="F67" s="48"/>
    </row>
    <row r="68" spans="1:6" x14ac:dyDescent="0.45">
      <c r="A68" s="44"/>
      <c r="B68" s="29" t="s">
        <v>31</v>
      </c>
      <c r="C68" s="29" t="s">
        <v>96</v>
      </c>
      <c r="D68" s="51" t="s">
        <v>106</v>
      </c>
      <c r="E68" s="46">
        <v>0</v>
      </c>
      <c r="F68" s="54"/>
    </row>
    <row r="69" spans="1:6" x14ac:dyDescent="0.45">
      <c r="A69" s="44"/>
      <c r="B69" s="28" t="s">
        <v>31</v>
      </c>
      <c r="C69" s="28" t="s">
        <v>96</v>
      </c>
      <c r="D69" s="52" t="s">
        <v>107</v>
      </c>
      <c r="E69" s="47">
        <v>0</v>
      </c>
      <c r="F69" s="48"/>
    </row>
    <row r="70" spans="1:6" x14ac:dyDescent="0.45">
      <c r="A70" s="44"/>
      <c r="B70" s="29" t="s">
        <v>31</v>
      </c>
      <c r="C70" s="29" t="s">
        <v>100</v>
      </c>
      <c r="D70" s="51" t="s">
        <v>106</v>
      </c>
      <c r="E70" s="46">
        <v>0</v>
      </c>
      <c r="F70" s="54"/>
    </row>
    <row r="71" spans="1:6" x14ac:dyDescent="0.45">
      <c r="A71" s="44"/>
      <c r="B71" s="28" t="s">
        <v>31</v>
      </c>
      <c r="C71" s="28" t="s">
        <v>100</v>
      </c>
      <c r="D71" s="52" t="s">
        <v>107</v>
      </c>
      <c r="E71" s="47">
        <v>0</v>
      </c>
      <c r="F71" s="48"/>
    </row>
    <row r="72" spans="1:6" x14ac:dyDescent="0.45">
      <c r="A72" s="44"/>
      <c r="B72" s="26" t="s">
        <v>32</v>
      </c>
      <c r="C72" s="26" t="s">
        <v>67</v>
      </c>
      <c r="D72" s="25" t="s">
        <v>67</v>
      </c>
      <c r="E72" s="43">
        <v>0.6</v>
      </c>
      <c r="F72" s="38" t="s">
        <v>101</v>
      </c>
    </row>
    <row r="73" spans="1:6" x14ac:dyDescent="0.45">
      <c r="A73" s="44"/>
      <c r="B73" s="10" t="s">
        <v>33</v>
      </c>
      <c r="C73" s="26" t="s">
        <v>67</v>
      </c>
      <c r="D73" s="25" t="s">
        <v>67</v>
      </c>
      <c r="E73" s="43">
        <v>0</v>
      </c>
      <c r="F73" s="27"/>
    </row>
    <row r="74" spans="1:6" x14ac:dyDescent="0.45">
      <c r="A74" s="45"/>
      <c r="B74" s="26" t="s">
        <v>35</v>
      </c>
      <c r="C74" s="26" t="s">
        <v>67</v>
      </c>
      <c r="D74" s="25" t="s">
        <v>67</v>
      </c>
      <c r="E74" s="43">
        <v>0.36</v>
      </c>
      <c r="F74" s="27" t="s">
        <v>90</v>
      </c>
    </row>
    <row r="76" spans="1:6" x14ac:dyDescent="0.45">
      <c r="A76" s="140" t="s">
        <v>360</v>
      </c>
    </row>
    <row r="77" spans="1:6" s="1" customFormat="1" x14ac:dyDescent="0.45">
      <c r="A77" s="402" t="s">
        <v>95</v>
      </c>
      <c r="B77" s="402" t="s">
        <v>85</v>
      </c>
      <c r="C77" s="338" t="s">
        <v>91</v>
      </c>
      <c r="D77" s="338"/>
      <c r="E77" s="402" t="s">
        <v>87</v>
      </c>
      <c r="F77" s="338" t="s">
        <v>88</v>
      </c>
    </row>
    <row r="78" spans="1:6" s="1" customFormat="1" ht="32.4" x14ac:dyDescent="0.45">
      <c r="A78" s="403"/>
      <c r="B78" s="403"/>
      <c r="C78" s="40" t="s">
        <v>98</v>
      </c>
      <c r="D78" s="42" t="s">
        <v>105</v>
      </c>
      <c r="E78" s="403"/>
      <c r="F78" s="403"/>
    </row>
    <row r="79" spans="1:6" x14ac:dyDescent="0.45">
      <c r="A79" s="33" t="s">
        <v>382</v>
      </c>
      <c r="B79" s="35" t="s">
        <v>31</v>
      </c>
      <c r="C79" s="35" t="s">
        <v>93</v>
      </c>
      <c r="D79" s="51" t="s">
        <v>106</v>
      </c>
      <c r="E79" s="46">
        <v>0</v>
      </c>
      <c r="F79" s="54"/>
    </row>
    <row r="80" spans="1:6" x14ac:dyDescent="0.45">
      <c r="A80" s="44"/>
      <c r="B80" s="36" t="s">
        <v>31</v>
      </c>
      <c r="C80" s="36" t="s">
        <v>93</v>
      </c>
      <c r="D80" s="52" t="s">
        <v>107</v>
      </c>
      <c r="E80" s="47">
        <v>0</v>
      </c>
      <c r="F80" s="48"/>
    </row>
    <row r="81" spans="1:6" x14ac:dyDescent="0.45">
      <c r="A81" s="44"/>
      <c r="B81" s="35" t="s">
        <v>31</v>
      </c>
      <c r="C81" s="35" t="s">
        <v>99</v>
      </c>
      <c r="D81" s="51" t="s">
        <v>106</v>
      </c>
      <c r="E81" s="46">
        <v>3.05</v>
      </c>
      <c r="F81" s="54"/>
    </row>
    <row r="82" spans="1:6" x14ac:dyDescent="0.45">
      <c r="A82" s="44"/>
      <c r="B82" s="36" t="s">
        <v>31</v>
      </c>
      <c r="C82" s="36" t="s">
        <v>99</v>
      </c>
      <c r="D82" s="52" t="s">
        <v>107</v>
      </c>
      <c r="E82" s="47">
        <v>2.15</v>
      </c>
      <c r="F82" s="48"/>
    </row>
    <row r="83" spans="1:6" x14ac:dyDescent="0.45">
      <c r="A83" s="44"/>
      <c r="B83" s="35" t="s">
        <v>31</v>
      </c>
      <c r="C83" s="35" t="s">
        <v>96</v>
      </c>
      <c r="D83" s="51" t="s">
        <v>106</v>
      </c>
      <c r="E83" s="46">
        <v>0</v>
      </c>
      <c r="F83" s="54"/>
    </row>
    <row r="84" spans="1:6" x14ac:dyDescent="0.45">
      <c r="A84" s="44"/>
      <c r="B84" s="36" t="s">
        <v>31</v>
      </c>
      <c r="C84" s="36" t="s">
        <v>96</v>
      </c>
      <c r="D84" s="52" t="s">
        <v>107</v>
      </c>
      <c r="E84" s="47">
        <v>0</v>
      </c>
      <c r="F84" s="48"/>
    </row>
    <row r="85" spans="1:6" x14ac:dyDescent="0.45">
      <c r="A85" s="44"/>
      <c r="B85" s="35" t="s">
        <v>31</v>
      </c>
      <c r="C85" s="35" t="s">
        <v>100</v>
      </c>
      <c r="D85" s="51" t="s">
        <v>106</v>
      </c>
      <c r="E85" s="46">
        <v>0</v>
      </c>
      <c r="F85" s="54"/>
    </row>
    <row r="86" spans="1:6" x14ac:dyDescent="0.45">
      <c r="A86" s="44"/>
      <c r="B86" s="36" t="s">
        <v>31</v>
      </c>
      <c r="C86" s="36" t="s">
        <v>100</v>
      </c>
      <c r="D86" s="52" t="s">
        <v>107</v>
      </c>
      <c r="E86" s="47">
        <v>0</v>
      </c>
      <c r="F86" s="48"/>
    </row>
    <row r="87" spans="1:6" x14ac:dyDescent="0.45">
      <c r="A87" s="44"/>
      <c r="B87" s="34" t="s">
        <v>32</v>
      </c>
      <c r="C87" s="34" t="s">
        <v>67</v>
      </c>
      <c r="D87" s="37" t="s">
        <v>67</v>
      </c>
      <c r="E87" s="43">
        <v>1</v>
      </c>
      <c r="F87" s="38" t="s">
        <v>102</v>
      </c>
    </row>
    <row r="88" spans="1:6" x14ac:dyDescent="0.45">
      <c r="A88" s="44"/>
      <c r="B88" s="10" t="s">
        <v>33</v>
      </c>
      <c r="C88" s="34" t="s">
        <v>67</v>
      </c>
      <c r="D88" s="37" t="s">
        <v>67</v>
      </c>
      <c r="E88" s="43">
        <v>0</v>
      </c>
      <c r="F88" s="38"/>
    </row>
    <row r="89" spans="1:6" x14ac:dyDescent="0.45">
      <c r="A89" s="45"/>
      <c r="B89" s="34" t="s">
        <v>35</v>
      </c>
      <c r="C89" s="34" t="s">
        <v>67</v>
      </c>
      <c r="D89" s="37" t="s">
        <v>67</v>
      </c>
      <c r="E89" s="43">
        <v>0.36</v>
      </c>
      <c r="F89" s="38" t="s">
        <v>90</v>
      </c>
    </row>
    <row r="91" spans="1:6" x14ac:dyDescent="0.45">
      <c r="A91" s="140" t="s">
        <v>370</v>
      </c>
    </row>
    <row r="92" spans="1:6" s="1" customFormat="1" x14ac:dyDescent="0.45">
      <c r="A92" s="402" t="s">
        <v>95</v>
      </c>
      <c r="B92" s="402" t="s">
        <v>85</v>
      </c>
      <c r="C92" s="338" t="s">
        <v>91</v>
      </c>
      <c r="D92" s="338"/>
      <c r="E92" s="402" t="s">
        <v>87</v>
      </c>
      <c r="F92" s="338" t="s">
        <v>88</v>
      </c>
    </row>
    <row r="93" spans="1:6" s="1" customFormat="1" ht="32.4" x14ac:dyDescent="0.45">
      <c r="A93" s="403"/>
      <c r="B93" s="403"/>
      <c r="C93" s="40" t="s">
        <v>92</v>
      </c>
      <c r="D93" s="42" t="s">
        <v>199</v>
      </c>
      <c r="E93" s="403"/>
      <c r="F93" s="403"/>
    </row>
    <row r="94" spans="1:6" x14ac:dyDescent="0.45">
      <c r="A94" s="61" t="s">
        <v>383</v>
      </c>
      <c r="B94" s="35" t="s">
        <v>31</v>
      </c>
      <c r="C94" s="35" t="s">
        <v>93</v>
      </c>
      <c r="D94" s="51" t="s">
        <v>106</v>
      </c>
      <c r="E94" s="46">
        <v>0</v>
      </c>
      <c r="F94" s="54"/>
    </row>
    <row r="95" spans="1:6" x14ac:dyDescent="0.45">
      <c r="A95" s="44"/>
      <c r="B95" s="36" t="s">
        <v>31</v>
      </c>
      <c r="C95" s="36" t="s">
        <v>93</v>
      </c>
      <c r="D95" s="52" t="s">
        <v>107</v>
      </c>
      <c r="E95" s="47">
        <v>0</v>
      </c>
      <c r="F95" s="48"/>
    </row>
    <row r="96" spans="1:6" x14ac:dyDescent="0.45">
      <c r="A96" s="44"/>
      <c r="B96" s="35" t="s">
        <v>31</v>
      </c>
      <c r="C96" s="35" t="s">
        <v>99</v>
      </c>
      <c r="D96" s="51" t="s">
        <v>106</v>
      </c>
      <c r="E96" s="46">
        <v>3.05</v>
      </c>
      <c r="F96" s="54"/>
    </row>
    <row r="97" spans="1:6" x14ac:dyDescent="0.45">
      <c r="A97" s="44"/>
      <c r="B97" s="36" t="s">
        <v>31</v>
      </c>
      <c r="C97" s="36" t="s">
        <v>99</v>
      </c>
      <c r="D97" s="52" t="s">
        <v>107</v>
      </c>
      <c r="E97" s="47">
        <v>2.15</v>
      </c>
      <c r="F97" s="48"/>
    </row>
    <row r="98" spans="1:6" x14ac:dyDescent="0.45">
      <c r="A98" s="44"/>
      <c r="B98" s="35" t="s">
        <v>31</v>
      </c>
      <c r="C98" s="35" t="s">
        <v>96</v>
      </c>
      <c r="D98" s="51" t="s">
        <v>106</v>
      </c>
      <c r="E98" s="46">
        <v>0</v>
      </c>
      <c r="F98" s="54"/>
    </row>
    <row r="99" spans="1:6" x14ac:dyDescent="0.45">
      <c r="A99" s="44"/>
      <c r="B99" s="36" t="s">
        <v>31</v>
      </c>
      <c r="C99" s="36" t="s">
        <v>96</v>
      </c>
      <c r="D99" s="52" t="s">
        <v>107</v>
      </c>
      <c r="E99" s="47">
        <v>0</v>
      </c>
      <c r="F99" s="48"/>
    </row>
    <row r="100" spans="1:6" x14ac:dyDescent="0.45">
      <c r="A100" s="44"/>
      <c r="B100" s="35" t="s">
        <v>31</v>
      </c>
      <c r="C100" s="35" t="s">
        <v>100</v>
      </c>
      <c r="D100" s="51" t="s">
        <v>106</v>
      </c>
      <c r="E100" s="46">
        <v>0</v>
      </c>
      <c r="F100" s="54"/>
    </row>
    <row r="101" spans="1:6" x14ac:dyDescent="0.45">
      <c r="A101" s="44"/>
      <c r="B101" s="36" t="s">
        <v>31</v>
      </c>
      <c r="C101" s="36" t="s">
        <v>100</v>
      </c>
      <c r="D101" s="52" t="s">
        <v>107</v>
      </c>
      <c r="E101" s="47">
        <v>0</v>
      </c>
      <c r="F101" s="48"/>
    </row>
    <row r="102" spans="1:6" x14ac:dyDescent="0.45">
      <c r="A102" s="44"/>
      <c r="B102" s="34" t="s">
        <v>32</v>
      </c>
      <c r="C102" s="34" t="s">
        <v>67</v>
      </c>
      <c r="D102" s="37" t="s">
        <v>67</v>
      </c>
      <c r="E102" s="43">
        <v>1</v>
      </c>
      <c r="F102" s="38" t="s">
        <v>102</v>
      </c>
    </row>
    <row r="103" spans="1:6" x14ac:dyDescent="0.45">
      <c r="A103" s="44"/>
      <c r="B103" s="10" t="s">
        <v>33</v>
      </c>
      <c r="C103" s="34" t="s">
        <v>67</v>
      </c>
      <c r="D103" s="37" t="s">
        <v>67</v>
      </c>
      <c r="E103" s="43">
        <v>0</v>
      </c>
      <c r="F103" s="38"/>
    </row>
    <row r="104" spans="1:6" x14ac:dyDescent="0.45">
      <c r="A104" s="45"/>
      <c r="B104" s="34" t="s">
        <v>35</v>
      </c>
      <c r="C104" s="34" t="s">
        <v>67</v>
      </c>
      <c r="D104" s="37" t="s">
        <v>67</v>
      </c>
      <c r="E104" s="43">
        <v>0.36</v>
      </c>
      <c r="F104" s="38" t="s">
        <v>90</v>
      </c>
    </row>
    <row r="106" spans="1:6" x14ac:dyDescent="0.45">
      <c r="A106" s="140" t="s">
        <v>376</v>
      </c>
    </row>
    <row r="107" spans="1:6" s="1" customFormat="1" x14ac:dyDescent="0.45">
      <c r="A107" s="402" t="s">
        <v>95</v>
      </c>
      <c r="B107" s="402" t="s">
        <v>85</v>
      </c>
      <c r="C107" s="338" t="s">
        <v>91</v>
      </c>
      <c r="D107" s="338"/>
      <c r="E107" s="402" t="s">
        <v>87</v>
      </c>
      <c r="F107" s="338" t="s">
        <v>88</v>
      </c>
    </row>
    <row r="108" spans="1:6" s="1" customFormat="1" ht="32.4" x14ac:dyDescent="0.45">
      <c r="A108" s="403"/>
      <c r="B108" s="403"/>
      <c r="C108" s="40" t="s">
        <v>103</v>
      </c>
      <c r="D108" s="42" t="s">
        <v>105</v>
      </c>
      <c r="E108" s="403"/>
      <c r="F108" s="403"/>
    </row>
    <row r="109" spans="1:6" x14ac:dyDescent="0.45">
      <c r="A109" s="61" t="s">
        <v>384</v>
      </c>
      <c r="B109" s="35" t="s">
        <v>31</v>
      </c>
      <c r="C109" s="35" t="s">
        <v>93</v>
      </c>
      <c r="D109" s="51" t="s">
        <v>106</v>
      </c>
      <c r="E109" s="46">
        <v>0</v>
      </c>
      <c r="F109" s="54"/>
    </row>
    <row r="110" spans="1:6" x14ac:dyDescent="0.45">
      <c r="A110" s="44"/>
      <c r="B110" s="36" t="s">
        <v>31</v>
      </c>
      <c r="C110" s="36" t="s">
        <v>93</v>
      </c>
      <c r="D110" s="52" t="s">
        <v>107</v>
      </c>
      <c r="E110" s="47">
        <v>0</v>
      </c>
      <c r="F110" s="48"/>
    </row>
    <row r="111" spans="1:6" x14ac:dyDescent="0.45">
      <c r="A111" s="44"/>
      <c r="B111" s="35" t="s">
        <v>31</v>
      </c>
      <c r="C111" s="35" t="s">
        <v>99</v>
      </c>
      <c r="D111" s="51" t="s">
        <v>106</v>
      </c>
      <c r="E111" s="214">
        <v>1.05</v>
      </c>
      <c r="F111" s="54"/>
    </row>
    <row r="112" spans="1:6" x14ac:dyDescent="0.45">
      <c r="A112" s="44"/>
      <c r="B112" s="36" t="s">
        <v>31</v>
      </c>
      <c r="C112" s="36" t="s">
        <v>99</v>
      </c>
      <c r="D112" s="52" t="s">
        <v>107</v>
      </c>
      <c r="E112" s="215">
        <v>0.9</v>
      </c>
      <c r="F112" s="48"/>
    </row>
    <row r="113" spans="1:6" x14ac:dyDescent="0.45">
      <c r="A113" s="44"/>
      <c r="B113" s="35" t="s">
        <v>31</v>
      </c>
      <c r="C113" s="35" t="s">
        <v>96</v>
      </c>
      <c r="D113" s="51" t="s">
        <v>106</v>
      </c>
      <c r="E113" s="46">
        <v>0</v>
      </c>
      <c r="F113" s="54"/>
    </row>
    <row r="114" spans="1:6" x14ac:dyDescent="0.45">
      <c r="A114" s="44"/>
      <c r="B114" s="36" t="s">
        <v>31</v>
      </c>
      <c r="C114" s="36" t="s">
        <v>96</v>
      </c>
      <c r="D114" s="52" t="s">
        <v>107</v>
      </c>
      <c r="E114" s="47">
        <v>0</v>
      </c>
      <c r="F114" s="48"/>
    </row>
    <row r="115" spans="1:6" x14ac:dyDescent="0.45">
      <c r="A115" s="44"/>
      <c r="B115" s="35" t="s">
        <v>31</v>
      </c>
      <c r="C115" s="35" t="s">
        <v>100</v>
      </c>
      <c r="D115" s="51" t="s">
        <v>106</v>
      </c>
      <c r="E115" s="46">
        <v>0</v>
      </c>
      <c r="F115" s="54"/>
    </row>
    <row r="116" spans="1:6" x14ac:dyDescent="0.45">
      <c r="A116" s="44"/>
      <c r="B116" s="36" t="s">
        <v>31</v>
      </c>
      <c r="C116" s="36" t="s">
        <v>100</v>
      </c>
      <c r="D116" s="52" t="s">
        <v>107</v>
      </c>
      <c r="E116" s="47">
        <v>0</v>
      </c>
      <c r="F116" s="48"/>
    </row>
    <row r="117" spans="1:6" x14ac:dyDescent="0.45">
      <c r="A117" s="44"/>
      <c r="B117" s="34" t="s">
        <v>32</v>
      </c>
      <c r="C117" s="34" t="s">
        <v>67</v>
      </c>
      <c r="D117" s="37" t="s">
        <v>67</v>
      </c>
      <c r="E117" s="43">
        <v>1</v>
      </c>
      <c r="F117" s="38" t="s">
        <v>102</v>
      </c>
    </row>
    <row r="118" spans="1:6" x14ac:dyDescent="0.45">
      <c r="A118" s="44"/>
      <c r="B118" s="10" t="s">
        <v>33</v>
      </c>
      <c r="C118" s="34" t="s">
        <v>67</v>
      </c>
      <c r="D118" s="37" t="s">
        <v>67</v>
      </c>
      <c r="E118" s="43">
        <v>0</v>
      </c>
      <c r="F118" s="38"/>
    </row>
    <row r="119" spans="1:6" x14ac:dyDescent="0.45">
      <c r="A119" s="45"/>
      <c r="B119" s="34" t="s">
        <v>35</v>
      </c>
      <c r="C119" s="34" t="s">
        <v>67</v>
      </c>
      <c r="D119" s="37" t="s">
        <v>67</v>
      </c>
      <c r="E119" s="43">
        <v>0.36</v>
      </c>
      <c r="F119" s="38" t="s">
        <v>90</v>
      </c>
    </row>
    <row r="121" spans="1:6" x14ac:dyDescent="0.45">
      <c r="A121" s="140" t="s">
        <v>364</v>
      </c>
    </row>
    <row r="122" spans="1:6" x14ac:dyDescent="0.45">
      <c r="A122" t="s">
        <v>108</v>
      </c>
    </row>
    <row r="123" spans="1:6" s="1" customFormat="1" x14ac:dyDescent="0.45">
      <c r="A123" s="402" t="s">
        <v>95</v>
      </c>
      <c r="B123" s="402" t="s">
        <v>85</v>
      </c>
      <c r="C123" s="338" t="s">
        <v>91</v>
      </c>
      <c r="D123" s="338"/>
      <c r="E123" s="402" t="s">
        <v>87</v>
      </c>
      <c r="F123" s="338" t="s">
        <v>88</v>
      </c>
    </row>
    <row r="124" spans="1:6" s="1" customFormat="1" x14ac:dyDescent="0.45">
      <c r="A124" s="403"/>
      <c r="B124" s="403"/>
      <c r="C124" s="40" t="s">
        <v>92</v>
      </c>
      <c r="D124" s="40" t="s">
        <v>98</v>
      </c>
      <c r="E124" s="403"/>
      <c r="F124" s="403"/>
    </row>
    <row r="125" spans="1:6" x14ac:dyDescent="0.45">
      <c r="A125" s="61" t="s">
        <v>385</v>
      </c>
      <c r="B125" s="29" t="s">
        <v>31</v>
      </c>
      <c r="C125" s="29" t="s">
        <v>93</v>
      </c>
      <c r="D125" s="51" t="s">
        <v>93</v>
      </c>
      <c r="E125" s="46">
        <v>0</v>
      </c>
      <c r="F125" s="54"/>
    </row>
    <row r="126" spans="1:6" x14ac:dyDescent="0.45">
      <c r="A126" s="44"/>
      <c r="B126" s="28" t="s">
        <v>31</v>
      </c>
      <c r="C126" s="28" t="s">
        <v>93</v>
      </c>
      <c r="D126" s="52" t="s">
        <v>94</v>
      </c>
      <c r="E126" s="47">
        <v>0</v>
      </c>
      <c r="F126" s="48"/>
    </row>
    <row r="127" spans="1:6" x14ac:dyDescent="0.45">
      <c r="A127" s="44"/>
      <c r="B127" s="28" t="s">
        <v>31</v>
      </c>
      <c r="C127" s="28" t="s">
        <v>93</v>
      </c>
      <c r="D127" s="52" t="s">
        <v>96</v>
      </c>
      <c r="E127" s="47">
        <v>0</v>
      </c>
      <c r="F127" s="48"/>
    </row>
    <row r="128" spans="1:6" x14ac:dyDescent="0.45">
      <c r="A128" s="44"/>
      <c r="B128" s="30" t="s">
        <v>31</v>
      </c>
      <c r="C128" s="30" t="s">
        <v>93</v>
      </c>
      <c r="D128" s="53" t="s">
        <v>97</v>
      </c>
      <c r="E128" s="49">
        <v>0</v>
      </c>
      <c r="F128" s="50"/>
    </row>
    <row r="129" spans="1:6" x14ac:dyDescent="0.45">
      <c r="A129" s="44"/>
      <c r="B129" s="29" t="s">
        <v>31</v>
      </c>
      <c r="C129" s="29" t="s">
        <v>99</v>
      </c>
      <c r="D129" s="51" t="s">
        <v>93</v>
      </c>
      <c r="E129" s="46">
        <v>0</v>
      </c>
      <c r="F129" s="54"/>
    </row>
    <row r="130" spans="1:6" x14ac:dyDescent="0.45">
      <c r="A130" s="44"/>
      <c r="B130" s="28" t="s">
        <v>31</v>
      </c>
      <c r="C130" s="28" t="s">
        <v>99</v>
      </c>
      <c r="D130" s="52" t="s">
        <v>94</v>
      </c>
      <c r="E130" s="47">
        <v>3.35</v>
      </c>
      <c r="F130" s="48"/>
    </row>
    <row r="131" spans="1:6" x14ac:dyDescent="0.45">
      <c r="A131" s="44"/>
      <c r="B131" s="28" t="s">
        <v>31</v>
      </c>
      <c r="C131" s="28" t="s">
        <v>99</v>
      </c>
      <c r="D131" s="52" t="s">
        <v>96</v>
      </c>
      <c r="E131" s="47">
        <v>0.9</v>
      </c>
      <c r="F131" s="48"/>
    </row>
    <row r="132" spans="1:6" x14ac:dyDescent="0.45">
      <c r="A132" s="44"/>
      <c r="B132" s="30" t="s">
        <v>31</v>
      </c>
      <c r="C132" s="30" t="s">
        <v>99</v>
      </c>
      <c r="D132" s="53" t="s">
        <v>97</v>
      </c>
      <c r="E132" s="49">
        <v>0</v>
      </c>
      <c r="F132" s="50"/>
    </row>
    <row r="133" spans="1:6" x14ac:dyDescent="0.45">
      <c r="A133" s="44"/>
      <c r="B133" s="29" t="s">
        <v>31</v>
      </c>
      <c r="C133" s="29" t="s">
        <v>96</v>
      </c>
      <c r="D133" s="51" t="s">
        <v>93</v>
      </c>
      <c r="E133" s="46">
        <v>0</v>
      </c>
      <c r="F133" s="54"/>
    </row>
    <row r="134" spans="1:6" x14ac:dyDescent="0.45">
      <c r="A134" s="44"/>
      <c r="B134" s="28" t="s">
        <v>31</v>
      </c>
      <c r="C134" s="28" t="s">
        <v>96</v>
      </c>
      <c r="D134" s="52" t="s">
        <v>94</v>
      </c>
      <c r="E134" s="47">
        <v>2.5</v>
      </c>
      <c r="F134" s="48"/>
    </row>
    <row r="135" spans="1:6" x14ac:dyDescent="0.45">
      <c r="A135" s="44"/>
      <c r="B135" s="28" t="s">
        <v>31</v>
      </c>
      <c r="C135" s="28" t="s">
        <v>96</v>
      </c>
      <c r="D135" s="52" t="s">
        <v>96</v>
      </c>
      <c r="E135" s="47">
        <v>0</v>
      </c>
      <c r="F135" s="48"/>
    </row>
    <row r="136" spans="1:6" x14ac:dyDescent="0.45">
      <c r="A136" s="44"/>
      <c r="B136" s="30" t="s">
        <v>31</v>
      </c>
      <c r="C136" s="30" t="s">
        <v>96</v>
      </c>
      <c r="D136" s="53" t="s">
        <v>97</v>
      </c>
      <c r="E136" s="49">
        <v>0</v>
      </c>
      <c r="F136" s="50"/>
    </row>
    <row r="137" spans="1:6" x14ac:dyDescent="0.45">
      <c r="A137" s="44"/>
      <c r="B137" s="29" t="s">
        <v>31</v>
      </c>
      <c r="C137" s="29" t="s">
        <v>100</v>
      </c>
      <c r="D137" s="51" t="s">
        <v>93</v>
      </c>
      <c r="E137" s="46">
        <v>0</v>
      </c>
      <c r="F137" s="54"/>
    </row>
    <row r="138" spans="1:6" x14ac:dyDescent="0.45">
      <c r="A138" s="44"/>
      <c r="B138" s="28" t="s">
        <v>31</v>
      </c>
      <c r="C138" s="28" t="s">
        <v>100</v>
      </c>
      <c r="D138" s="52" t="s">
        <v>94</v>
      </c>
      <c r="E138" s="47">
        <v>0</v>
      </c>
      <c r="F138" s="48"/>
    </row>
    <row r="139" spans="1:6" x14ac:dyDescent="0.45">
      <c r="A139" s="44"/>
      <c r="B139" s="28" t="s">
        <v>31</v>
      </c>
      <c r="C139" s="28" t="s">
        <v>100</v>
      </c>
      <c r="D139" s="52" t="s">
        <v>96</v>
      </c>
      <c r="E139" s="47">
        <v>0</v>
      </c>
      <c r="F139" s="48"/>
    </row>
    <row r="140" spans="1:6" x14ac:dyDescent="0.45">
      <c r="A140" s="44"/>
      <c r="B140" s="30" t="s">
        <v>31</v>
      </c>
      <c r="C140" s="30" t="s">
        <v>100</v>
      </c>
      <c r="D140" s="53" t="s">
        <v>97</v>
      </c>
      <c r="E140" s="49">
        <v>0</v>
      </c>
      <c r="F140" s="50"/>
    </row>
    <row r="141" spans="1:6" x14ac:dyDescent="0.45">
      <c r="A141" s="44"/>
      <c r="B141" s="26" t="s">
        <v>32</v>
      </c>
      <c r="C141" s="26" t="s">
        <v>67</v>
      </c>
      <c r="D141" s="25" t="s">
        <v>67</v>
      </c>
      <c r="E141" s="43">
        <v>1</v>
      </c>
      <c r="F141" s="38" t="s">
        <v>102</v>
      </c>
    </row>
    <row r="142" spans="1:6" x14ac:dyDescent="0.45">
      <c r="A142" s="44"/>
      <c r="B142" s="10" t="s">
        <v>33</v>
      </c>
      <c r="C142" s="26" t="s">
        <v>67</v>
      </c>
      <c r="D142" s="25" t="s">
        <v>67</v>
      </c>
      <c r="E142" s="43">
        <v>0</v>
      </c>
      <c r="F142" s="27"/>
    </row>
    <row r="143" spans="1:6" x14ac:dyDescent="0.45">
      <c r="A143" s="45"/>
      <c r="B143" s="26" t="s">
        <v>35</v>
      </c>
      <c r="C143" s="26" t="s">
        <v>67</v>
      </c>
      <c r="D143" s="25" t="s">
        <v>67</v>
      </c>
      <c r="E143" s="43">
        <v>0.36</v>
      </c>
      <c r="F143" s="27" t="s">
        <v>90</v>
      </c>
    </row>
    <row r="145" spans="1:6" x14ac:dyDescent="0.45">
      <c r="A145" s="140" t="s">
        <v>374</v>
      </c>
    </row>
    <row r="146" spans="1:6" s="1" customFormat="1" x14ac:dyDescent="0.45">
      <c r="A146" s="402" t="s">
        <v>95</v>
      </c>
      <c r="B146" s="402" t="s">
        <v>85</v>
      </c>
      <c r="C146" s="338" t="s">
        <v>91</v>
      </c>
      <c r="D146" s="338"/>
      <c r="E146" s="402" t="s">
        <v>87</v>
      </c>
      <c r="F146" s="338" t="s">
        <v>88</v>
      </c>
    </row>
    <row r="147" spans="1:6" s="1" customFormat="1" x14ac:dyDescent="0.45">
      <c r="A147" s="403"/>
      <c r="B147" s="403"/>
      <c r="C147" s="40" t="s">
        <v>92</v>
      </c>
      <c r="D147" s="40" t="s">
        <v>103</v>
      </c>
      <c r="E147" s="403"/>
      <c r="F147" s="403"/>
    </row>
    <row r="148" spans="1:6" x14ac:dyDescent="0.45">
      <c r="A148" s="61" t="s">
        <v>386</v>
      </c>
      <c r="B148" s="29" t="s">
        <v>31</v>
      </c>
      <c r="C148" s="29" t="s">
        <v>93</v>
      </c>
      <c r="D148" s="51" t="s">
        <v>93</v>
      </c>
      <c r="E148" s="46">
        <v>0</v>
      </c>
      <c r="F148" s="54"/>
    </row>
    <row r="149" spans="1:6" x14ac:dyDescent="0.45">
      <c r="A149" s="44"/>
      <c r="B149" s="28" t="s">
        <v>31</v>
      </c>
      <c r="C149" s="28" t="s">
        <v>93</v>
      </c>
      <c r="D149" s="52" t="s">
        <v>94</v>
      </c>
      <c r="E149" s="47">
        <v>0</v>
      </c>
      <c r="F149" s="48"/>
    </row>
    <row r="150" spans="1:6" x14ac:dyDescent="0.45">
      <c r="A150" s="44"/>
      <c r="B150" s="28" t="s">
        <v>31</v>
      </c>
      <c r="C150" s="28" t="s">
        <v>93</v>
      </c>
      <c r="D150" s="52" t="s">
        <v>96</v>
      </c>
      <c r="E150" s="47">
        <v>0</v>
      </c>
      <c r="F150" s="48"/>
    </row>
    <row r="151" spans="1:6" x14ac:dyDescent="0.45">
      <c r="A151" s="44"/>
      <c r="B151" s="30" t="s">
        <v>31</v>
      </c>
      <c r="C151" s="30" t="s">
        <v>93</v>
      </c>
      <c r="D151" s="53" t="s">
        <v>97</v>
      </c>
      <c r="E151" s="49">
        <v>0</v>
      </c>
      <c r="F151" s="50"/>
    </row>
    <row r="152" spans="1:6" x14ac:dyDescent="0.45">
      <c r="A152" s="44"/>
      <c r="B152" s="29" t="s">
        <v>31</v>
      </c>
      <c r="C152" s="29" t="s">
        <v>99</v>
      </c>
      <c r="D152" s="51" t="s">
        <v>93</v>
      </c>
      <c r="E152" s="46">
        <v>0</v>
      </c>
      <c r="F152" s="54"/>
    </row>
    <row r="153" spans="1:6" x14ac:dyDescent="0.45">
      <c r="A153" s="44"/>
      <c r="B153" s="28" t="s">
        <v>31</v>
      </c>
      <c r="C153" s="28" t="s">
        <v>99</v>
      </c>
      <c r="D153" s="52" t="s">
        <v>94</v>
      </c>
      <c r="E153" s="47">
        <v>3.35</v>
      </c>
      <c r="F153" s="48"/>
    </row>
    <row r="154" spans="1:6" x14ac:dyDescent="0.45">
      <c r="A154" s="44"/>
      <c r="B154" s="28" t="s">
        <v>31</v>
      </c>
      <c r="C154" s="28" t="s">
        <v>99</v>
      </c>
      <c r="D154" s="52" t="s">
        <v>96</v>
      </c>
      <c r="E154" s="47">
        <v>1.7</v>
      </c>
      <c r="F154" s="48"/>
    </row>
    <row r="155" spans="1:6" x14ac:dyDescent="0.45">
      <c r="A155" s="44"/>
      <c r="B155" s="30" t="s">
        <v>31</v>
      </c>
      <c r="C155" s="30" t="s">
        <v>99</v>
      </c>
      <c r="D155" s="53" t="s">
        <v>97</v>
      </c>
      <c r="E155" s="49">
        <v>0</v>
      </c>
      <c r="F155" s="50"/>
    </row>
    <row r="156" spans="1:6" x14ac:dyDescent="0.45">
      <c r="A156" s="44"/>
      <c r="B156" s="29" t="s">
        <v>31</v>
      </c>
      <c r="C156" s="29" t="s">
        <v>96</v>
      </c>
      <c r="D156" s="51" t="s">
        <v>93</v>
      </c>
      <c r="E156" s="46">
        <v>0</v>
      </c>
      <c r="F156" s="54"/>
    </row>
    <row r="157" spans="1:6" x14ac:dyDescent="0.45">
      <c r="A157" s="44"/>
      <c r="B157" s="28" t="s">
        <v>31</v>
      </c>
      <c r="C157" s="28" t="s">
        <v>96</v>
      </c>
      <c r="D157" s="52" t="s">
        <v>94</v>
      </c>
      <c r="E157" s="215">
        <v>1.55</v>
      </c>
      <c r="F157" s="48"/>
    </row>
    <row r="158" spans="1:6" x14ac:dyDescent="0.45">
      <c r="A158" s="44"/>
      <c r="B158" s="28" t="s">
        <v>31</v>
      </c>
      <c r="C158" s="28" t="s">
        <v>96</v>
      </c>
      <c r="D158" s="52" t="s">
        <v>96</v>
      </c>
      <c r="E158" s="47">
        <v>0</v>
      </c>
      <c r="F158" s="48"/>
    </row>
    <row r="159" spans="1:6" x14ac:dyDescent="0.45">
      <c r="A159" s="44"/>
      <c r="B159" s="30" t="s">
        <v>31</v>
      </c>
      <c r="C159" s="30" t="s">
        <v>96</v>
      </c>
      <c r="D159" s="53" t="s">
        <v>97</v>
      </c>
      <c r="E159" s="49">
        <v>0</v>
      </c>
      <c r="F159" s="50"/>
    </row>
    <row r="160" spans="1:6" x14ac:dyDescent="0.45">
      <c r="A160" s="44"/>
      <c r="B160" s="29" t="s">
        <v>31</v>
      </c>
      <c r="C160" s="29" t="s">
        <v>100</v>
      </c>
      <c r="D160" s="51" t="s">
        <v>93</v>
      </c>
      <c r="E160" s="46">
        <v>0</v>
      </c>
      <c r="F160" s="54"/>
    </row>
    <row r="161" spans="1:6" x14ac:dyDescent="0.45">
      <c r="A161" s="44"/>
      <c r="B161" s="28" t="s">
        <v>31</v>
      </c>
      <c r="C161" s="28" t="s">
        <v>100</v>
      </c>
      <c r="D161" s="52" t="s">
        <v>94</v>
      </c>
      <c r="E161" s="47">
        <v>0</v>
      </c>
      <c r="F161" s="48"/>
    </row>
    <row r="162" spans="1:6" x14ac:dyDescent="0.45">
      <c r="A162" s="44"/>
      <c r="B162" s="28" t="s">
        <v>31</v>
      </c>
      <c r="C162" s="28" t="s">
        <v>100</v>
      </c>
      <c r="D162" s="52" t="s">
        <v>96</v>
      </c>
      <c r="E162" s="47">
        <v>0</v>
      </c>
      <c r="F162" s="48"/>
    </row>
    <row r="163" spans="1:6" x14ac:dyDescent="0.45">
      <c r="A163" s="44"/>
      <c r="B163" s="30" t="s">
        <v>31</v>
      </c>
      <c r="C163" s="30" t="s">
        <v>100</v>
      </c>
      <c r="D163" s="53" t="s">
        <v>97</v>
      </c>
      <c r="E163" s="49">
        <v>0</v>
      </c>
      <c r="F163" s="50"/>
    </row>
    <row r="164" spans="1:6" x14ac:dyDescent="0.45">
      <c r="A164" s="44"/>
      <c r="B164" s="26" t="s">
        <v>32</v>
      </c>
      <c r="C164" s="26" t="s">
        <v>67</v>
      </c>
      <c r="D164" s="25" t="s">
        <v>67</v>
      </c>
      <c r="E164" s="43">
        <v>1</v>
      </c>
      <c r="F164" s="38" t="s">
        <v>102</v>
      </c>
    </row>
    <row r="165" spans="1:6" x14ac:dyDescent="0.45">
      <c r="A165" s="44"/>
      <c r="B165" s="10" t="s">
        <v>33</v>
      </c>
      <c r="C165" s="26" t="s">
        <v>67</v>
      </c>
      <c r="D165" s="25" t="s">
        <v>67</v>
      </c>
      <c r="E165" s="43">
        <v>0</v>
      </c>
      <c r="F165" s="27"/>
    </row>
    <row r="166" spans="1:6" x14ac:dyDescent="0.45">
      <c r="A166" s="45"/>
      <c r="B166" s="26" t="s">
        <v>35</v>
      </c>
      <c r="C166" s="26" t="s">
        <v>67</v>
      </c>
      <c r="D166" s="25" t="s">
        <v>67</v>
      </c>
      <c r="E166" s="43">
        <v>0.36</v>
      </c>
      <c r="F166" s="27" t="s">
        <v>90</v>
      </c>
    </row>
    <row r="168" spans="1:6" x14ac:dyDescent="0.45">
      <c r="A168" s="140" t="s">
        <v>833</v>
      </c>
    </row>
    <row r="169" spans="1:6" s="1" customFormat="1" x14ac:dyDescent="0.45">
      <c r="A169" s="402" t="s">
        <v>95</v>
      </c>
      <c r="B169" s="402" t="s">
        <v>85</v>
      </c>
      <c r="C169" s="338" t="s">
        <v>91</v>
      </c>
      <c r="D169" s="338"/>
      <c r="E169" s="402" t="s">
        <v>87</v>
      </c>
      <c r="F169" s="338" t="s">
        <v>88</v>
      </c>
    </row>
    <row r="170" spans="1:6" s="1" customFormat="1" x14ac:dyDescent="0.45">
      <c r="A170" s="403"/>
      <c r="B170" s="403"/>
      <c r="C170" s="40" t="s">
        <v>92</v>
      </c>
      <c r="D170" s="40" t="s">
        <v>109</v>
      </c>
      <c r="E170" s="403"/>
      <c r="F170" s="403"/>
    </row>
    <row r="171" spans="1:6" x14ac:dyDescent="0.45">
      <c r="A171" s="61" t="s">
        <v>389</v>
      </c>
      <c r="B171" s="29" t="s">
        <v>31</v>
      </c>
      <c r="C171" s="29" t="s">
        <v>93</v>
      </c>
      <c r="D171" s="51" t="s">
        <v>93</v>
      </c>
      <c r="E171" s="46">
        <v>0</v>
      </c>
      <c r="F171" s="54"/>
    </row>
    <row r="172" spans="1:6" x14ac:dyDescent="0.45">
      <c r="A172" s="44"/>
      <c r="B172" s="28" t="s">
        <v>31</v>
      </c>
      <c r="C172" s="28" t="s">
        <v>93</v>
      </c>
      <c r="D172" s="52" t="s">
        <v>94</v>
      </c>
      <c r="E172" s="47">
        <v>0</v>
      </c>
      <c r="F172" s="48"/>
    </row>
    <row r="173" spans="1:6" x14ac:dyDescent="0.45">
      <c r="A173" s="44"/>
      <c r="B173" s="28" t="s">
        <v>31</v>
      </c>
      <c r="C173" s="28" t="s">
        <v>93</v>
      </c>
      <c r="D173" s="52" t="s">
        <v>96</v>
      </c>
      <c r="E173" s="47">
        <v>0</v>
      </c>
      <c r="F173" s="48"/>
    </row>
    <row r="174" spans="1:6" x14ac:dyDescent="0.45">
      <c r="A174" s="44"/>
      <c r="B174" s="30" t="s">
        <v>31</v>
      </c>
      <c r="C174" s="30" t="s">
        <v>93</v>
      </c>
      <c r="D174" s="53" t="s">
        <v>97</v>
      </c>
      <c r="E174" s="49">
        <v>0</v>
      </c>
      <c r="F174" s="50"/>
    </row>
    <row r="175" spans="1:6" x14ac:dyDescent="0.45">
      <c r="A175" s="44"/>
      <c r="B175" s="29" t="s">
        <v>31</v>
      </c>
      <c r="C175" s="29" t="s">
        <v>99</v>
      </c>
      <c r="D175" s="51" t="s">
        <v>93</v>
      </c>
      <c r="E175" s="46">
        <v>0</v>
      </c>
      <c r="F175" s="54"/>
    </row>
    <row r="176" spans="1:6" x14ac:dyDescent="0.45">
      <c r="A176" s="44"/>
      <c r="B176" s="28" t="s">
        <v>31</v>
      </c>
      <c r="C176" s="28" t="s">
        <v>99</v>
      </c>
      <c r="D176" s="52" t="s">
        <v>94</v>
      </c>
      <c r="E176" s="47">
        <v>0</v>
      </c>
      <c r="F176" s="48"/>
    </row>
    <row r="177" spans="1:6" x14ac:dyDescent="0.45">
      <c r="A177" s="44"/>
      <c r="B177" s="28" t="s">
        <v>31</v>
      </c>
      <c r="C177" s="28" t="s">
        <v>99</v>
      </c>
      <c r="D177" s="52" t="s">
        <v>96</v>
      </c>
      <c r="E177" s="47">
        <v>2</v>
      </c>
      <c r="F177" s="48"/>
    </row>
    <row r="178" spans="1:6" x14ac:dyDescent="0.45">
      <c r="A178" s="44"/>
      <c r="B178" s="30" t="s">
        <v>31</v>
      </c>
      <c r="C178" s="30" t="s">
        <v>99</v>
      </c>
      <c r="D178" s="53" t="s">
        <v>97</v>
      </c>
      <c r="E178" s="49">
        <v>0</v>
      </c>
      <c r="F178" s="50"/>
    </row>
    <row r="179" spans="1:6" x14ac:dyDescent="0.45">
      <c r="A179" s="44"/>
      <c r="B179" s="29" t="s">
        <v>31</v>
      </c>
      <c r="C179" s="29" t="s">
        <v>96</v>
      </c>
      <c r="D179" s="51" t="s">
        <v>93</v>
      </c>
      <c r="E179" s="46">
        <v>0</v>
      </c>
      <c r="F179" s="54"/>
    </row>
    <row r="180" spans="1:6" x14ac:dyDescent="0.45">
      <c r="A180" s="44"/>
      <c r="B180" s="28" t="s">
        <v>31</v>
      </c>
      <c r="C180" s="28" t="s">
        <v>96</v>
      </c>
      <c r="D180" s="52" t="s">
        <v>94</v>
      </c>
      <c r="E180" s="47">
        <v>0.8</v>
      </c>
      <c r="F180" s="48"/>
    </row>
    <row r="181" spans="1:6" x14ac:dyDescent="0.45">
      <c r="A181" s="44"/>
      <c r="B181" s="28" t="s">
        <v>31</v>
      </c>
      <c r="C181" s="28" t="s">
        <v>96</v>
      </c>
      <c r="D181" s="52" t="s">
        <v>96</v>
      </c>
      <c r="E181" s="215">
        <v>1.2</v>
      </c>
      <c r="F181" s="48"/>
    </row>
    <row r="182" spans="1:6" x14ac:dyDescent="0.45">
      <c r="A182" s="44"/>
      <c r="B182" s="30" t="s">
        <v>31</v>
      </c>
      <c r="C182" s="30" t="s">
        <v>96</v>
      </c>
      <c r="D182" s="53" t="s">
        <v>97</v>
      </c>
      <c r="E182" s="49">
        <v>0</v>
      </c>
      <c r="F182" s="50"/>
    </row>
    <row r="183" spans="1:6" x14ac:dyDescent="0.45">
      <c r="A183" s="44"/>
      <c r="B183" s="29" t="s">
        <v>31</v>
      </c>
      <c r="C183" s="29" t="s">
        <v>100</v>
      </c>
      <c r="D183" s="51" t="s">
        <v>93</v>
      </c>
      <c r="E183" s="46">
        <v>0</v>
      </c>
      <c r="F183" s="54"/>
    </row>
    <row r="184" spans="1:6" x14ac:dyDescent="0.45">
      <c r="A184" s="44"/>
      <c r="B184" s="28" t="s">
        <v>31</v>
      </c>
      <c r="C184" s="28" t="s">
        <v>100</v>
      </c>
      <c r="D184" s="52" t="s">
        <v>94</v>
      </c>
      <c r="E184" s="47">
        <v>0</v>
      </c>
      <c r="F184" s="48"/>
    </row>
    <row r="185" spans="1:6" x14ac:dyDescent="0.45">
      <c r="A185" s="44"/>
      <c r="B185" s="28" t="s">
        <v>31</v>
      </c>
      <c r="C185" s="28" t="s">
        <v>100</v>
      </c>
      <c r="D185" s="52" t="s">
        <v>96</v>
      </c>
      <c r="E185" s="47">
        <v>0</v>
      </c>
      <c r="F185" s="48"/>
    </row>
    <row r="186" spans="1:6" x14ac:dyDescent="0.45">
      <c r="A186" s="44"/>
      <c r="B186" s="30" t="s">
        <v>31</v>
      </c>
      <c r="C186" s="30" t="s">
        <v>100</v>
      </c>
      <c r="D186" s="53" t="s">
        <v>97</v>
      </c>
      <c r="E186" s="49">
        <v>0</v>
      </c>
      <c r="F186" s="50"/>
    </row>
    <row r="187" spans="1:6" x14ac:dyDescent="0.45">
      <c r="A187" s="44"/>
      <c r="B187" s="26" t="s">
        <v>32</v>
      </c>
      <c r="C187" s="26" t="s">
        <v>67</v>
      </c>
      <c r="D187" s="25" t="s">
        <v>67</v>
      </c>
      <c r="E187" s="43">
        <v>1</v>
      </c>
      <c r="F187" s="38" t="s">
        <v>102</v>
      </c>
    </row>
    <row r="188" spans="1:6" x14ac:dyDescent="0.45">
      <c r="A188" s="44"/>
      <c r="B188" s="10" t="s">
        <v>33</v>
      </c>
      <c r="C188" s="26" t="s">
        <v>67</v>
      </c>
      <c r="D188" s="25" t="s">
        <v>67</v>
      </c>
      <c r="E188" s="43">
        <v>0</v>
      </c>
      <c r="F188" s="27"/>
    </row>
    <row r="189" spans="1:6" x14ac:dyDescent="0.45">
      <c r="A189" s="45"/>
      <c r="B189" s="26" t="s">
        <v>35</v>
      </c>
      <c r="C189" s="26" t="s">
        <v>67</v>
      </c>
      <c r="D189" s="25" t="s">
        <v>67</v>
      </c>
      <c r="E189" s="43">
        <v>0.36</v>
      </c>
      <c r="F189" s="27" t="s">
        <v>90</v>
      </c>
    </row>
    <row r="191" spans="1:6" x14ac:dyDescent="0.45">
      <c r="A191" s="140" t="s">
        <v>834</v>
      </c>
    </row>
    <row r="192" spans="1:6" s="1" customFormat="1" x14ac:dyDescent="0.45">
      <c r="A192" s="402" t="s">
        <v>95</v>
      </c>
      <c r="B192" s="402" t="s">
        <v>85</v>
      </c>
      <c r="C192" s="338" t="s">
        <v>91</v>
      </c>
      <c r="D192" s="338"/>
      <c r="E192" s="402" t="s">
        <v>87</v>
      </c>
      <c r="F192" s="338" t="s">
        <v>88</v>
      </c>
    </row>
    <row r="193" spans="1:6" s="1" customFormat="1" ht="32.4" x14ac:dyDescent="0.45">
      <c r="A193" s="403"/>
      <c r="B193" s="403"/>
      <c r="C193" s="42" t="s">
        <v>105</v>
      </c>
      <c r="D193" s="40" t="s">
        <v>109</v>
      </c>
      <c r="E193" s="403"/>
      <c r="F193" s="403"/>
    </row>
    <row r="194" spans="1:6" x14ac:dyDescent="0.45">
      <c r="A194" s="61" t="s">
        <v>388</v>
      </c>
      <c r="B194" s="29" t="s">
        <v>31</v>
      </c>
      <c r="C194" s="29" t="s">
        <v>106</v>
      </c>
      <c r="D194" s="51" t="s">
        <v>93</v>
      </c>
      <c r="E194" s="46">
        <v>0</v>
      </c>
      <c r="F194" s="54"/>
    </row>
    <row r="195" spans="1:6" x14ac:dyDescent="0.45">
      <c r="A195" s="44"/>
      <c r="B195" s="28" t="s">
        <v>31</v>
      </c>
      <c r="C195" s="28" t="s">
        <v>110</v>
      </c>
      <c r="D195" s="52" t="s">
        <v>94</v>
      </c>
      <c r="E195" s="47">
        <v>3.05</v>
      </c>
      <c r="F195" s="48"/>
    </row>
    <row r="196" spans="1:6" x14ac:dyDescent="0.45">
      <c r="A196" s="44"/>
      <c r="B196" s="28" t="s">
        <v>31</v>
      </c>
      <c r="C196" s="28" t="s">
        <v>106</v>
      </c>
      <c r="D196" s="52" t="s">
        <v>96</v>
      </c>
      <c r="E196" s="47">
        <v>0</v>
      </c>
      <c r="F196" s="48"/>
    </row>
    <row r="197" spans="1:6" x14ac:dyDescent="0.45">
      <c r="A197" s="44"/>
      <c r="B197" s="30" t="s">
        <v>31</v>
      </c>
      <c r="C197" s="30" t="s">
        <v>106</v>
      </c>
      <c r="D197" s="53" t="s">
        <v>97</v>
      </c>
      <c r="E197" s="49">
        <v>0</v>
      </c>
      <c r="F197" s="50"/>
    </row>
    <row r="198" spans="1:6" x14ac:dyDescent="0.45">
      <c r="A198" s="44"/>
      <c r="B198" s="29" t="s">
        <v>31</v>
      </c>
      <c r="C198" s="29" t="s">
        <v>107</v>
      </c>
      <c r="D198" s="51" t="s">
        <v>93</v>
      </c>
      <c r="E198" s="46">
        <v>0</v>
      </c>
      <c r="F198" s="54"/>
    </row>
    <row r="199" spans="1:6" x14ac:dyDescent="0.45">
      <c r="A199" s="44"/>
      <c r="B199" s="28" t="s">
        <v>31</v>
      </c>
      <c r="C199" s="28" t="s">
        <v>107</v>
      </c>
      <c r="D199" s="52" t="s">
        <v>94</v>
      </c>
      <c r="E199" s="215">
        <v>2.15</v>
      </c>
      <c r="F199" s="48"/>
    </row>
    <row r="200" spans="1:6" x14ac:dyDescent="0.45">
      <c r="A200" s="44"/>
      <c r="B200" s="28" t="s">
        <v>31</v>
      </c>
      <c r="C200" s="28" t="s">
        <v>107</v>
      </c>
      <c r="D200" s="52" t="s">
        <v>96</v>
      </c>
      <c r="E200" s="47">
        <v>0</v>
      </c>
      <c r="F200" s="48"/>
    </row>
    <row r="201" spans="1:6" x14ac:dyDescent="0.45">
      <c r="A201" s="44"/>
      <c r="B201" s="30" t="s">
        <v>31</v>
      </c>
      <c r="C201" s="30" t="s">
        <v>107</v>
      </c>
      <c r="D201" s="53" t="s">
        <v>97</v>
      </c>
      <c r="E201" s="49">
        <v>0</v>
      </c>
      <c r="F201" s="50"/>
    </row>
    <row r="202" spans="1:6" x14ac:dyDescent="0.45">
      <c r="A202" s="44"/>
      <c r="B202" s="26" t="s">
        <v>32</v>
      </c>
      <c r="C202" s="26" t="s">
        <v>67</v>
      </c>
      <c r="D202" s="25" t="s">
        <v>67</v>
      </c>
      <c r="E202" s="43">
        <v>1</v>
      </c>
      <c r="F202" s="38" t="s">
        <v>102</v>
      </c>
    </row>
    <row r="203" spans="1:6" x14ac:dyDescent="0.45">
      <c r="A203" s="44"/>
      <c r="B203" s="10" t="s">
        <v>33</v>
      </c>
      <c r="C203" s="26" t="s">
        <v>67</v>
      </c>
      <c r="D203" s="25" t="s">
        <v>67</v>
      </c>
      <c r="E203" s="43">
        <v>0</v>
      </c>
      <c r="F203" s="27"/>
    </row>
    <row r="204" spans="1:6" x14ac:dyDescent="0.45">
      <c r="A204" s="45"/>
      <c r="B204" s="26" t="s">
        <v>35</v>
      </c>
      <c r="C204" s="26" t="s">
        <v>67</v>
      </c>
      <c r="D204" s="25" t="s">
        <v>67</v>
      </c>
      <c r="E204" s="43">
        <v>0.36</v>
      </c>
      <c r="F204" s="27" t="s">
        <v>90</v>
      </c>
    </row>
  </sheetData>
  <sheetProtection algorithmName="SHA-512" hashValue="SalEHnNvqJNCIROOXQFZuCjtYS+QWFGpU/d8tkW+onNoN//T1G/Q5GtB8s3WsLCndj+xvj5nA3NTJ22yVYs3Mw==" saltValue="Ss1kN25v4v+ubG7J3luPGQ==" spinCount="100000" sheet="1" objects="1" scenarios="1"/>
  <mergeCells count="63">
    <mergeCell ref="A62:A63"/>
    <mergeCell ref="B62:B63"/>
    <mergeCell ref="C62:D62"/>
    <mergeCell ref="E62:E63"/>
    <mergeCell ref="F62:F63"/>
    <mergeCell ref="A192:A193"/>
    <mergeCell ref="B192:B193"/>
    <mergeCell ref="C192:D192"/>
    <mergeCell ref="E192:E193"/>
    <mergeCell ref="F192:F193"/>
    <mergeCell ref="A169:A170"/>
    <mergeCell ref="B169:B170"/>
    <mergeCell ref="C169:D169"/>
    <mergeCell ref="E169:E170"/>
    <mergeCell ref="F169:F170"/>
    <mergeCell ref="A146:A147"/>
    <mergeCell ref="B146:B147"/>
    <mergeCell ref="C146:D146"/>
    <mergeCell ref="E146:E147"/>
    <mergeCell ref="F146:F147"/>
    <mergeCell ref="A123:A124"/>
    <mergeCell ref="B123:B124"/>
    <mergeCell ref="C123:D123"/>
    <mergeCell ref="E123:E124"/>
    <mergeCell ref="F123:F124"/>
    <mergeCell ref="A107:A108"/>
    <mergeCell ref="B107:B108"/>
    <mergeCell ref="C107:D107"/>
    <mergeCell ref="E107:E108"/>
    <mergeCell ref="F107:F108"/>
    <mergeCell ref="A92:A93"/>
    <mergeCell ref="B92:B93"/>
    <mergeCell ref="C92:D92"/>
    <mergeCell ref="E92:E93"/>
    <mergeCell ref="F92:F93"/>
    <mergeCell ref="A77:A78"/>
    <mergeCell ref="B77:B78"/>
    <mergeCell ref="C77:D77"/>
    <mergeCell ref="E77:E78"/>
    <mergeCell ref="F77:F78"/>
    <mergeCell ref="A5:A6"/>
    <mergeCell ref="E5:E6"/>
    <mergeCell ref="F5:F6"/>
    <mergeCell ref="E39:E40"/>
    <mergeCell ref="F39:F40"/>
    <mergeCell ref="A39:A40"/>
    <mergeCell ref="B39:B40"/>
    <mergeCell ref="C39:D39"/>
    <mergeCell ref="A16:A17"/>
    <mergeCell ref="B16:B17"/>
    <mergeCell ref="C16:D16"/>
    <mergeCell ref="E16:E17"/>
    <mergeCell ref="F16:F17"/>
    <mergeCell ref="C10:D10"/>
    <mergeCell ref="C11:D11"/>
    <mergeCell ref="C12:D12"/>
    <mergeCell ref="C13:D13"/>
    <mergeCell ref="B5:B6"/>
    <mergeCell ref="C6:D6"/>
    <mergeCell ref="C7:D7"/>
    <mergeCell ref="C8:D8"/>
    <mergeCell ref="C9:D9"/>
    <mergeCell ref="C5:D5"/>
  </mergeCells>
  <phoneticPr fontId="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01F2-D6F0-4CB9-AF0E-ECD6A769B458}">
  <sheetPr codeName="Sheet10"/>
  <dimension ref="A1:J10"/>
  <sheetViews>
    <sheetView zoomScale="85" zoomScaleNormal="85" workbookViewId="0">
      <selection activeCell="C7" sqref="C7"/>
    </sheetView>
  </sheetViews>
  <sheetFormatPr defaultRowHeight="16.2" x14ac:dyDescent="0.45"/>
  <cols>
    <col min="1" max="2" width="20.26953125" customWidth="1"/>
    <col min="3" max="10" width="7.26953125" customWidth="1"/>
  </cols>
  <sheetData>
    <row r="1" spans="1:10" ht="19.2" x14ac:dyDescent="0.45">
      <c r="A1" s="139" t="s">
        <v>137</v>
      </c>
    </row>
    <row r="2" spans="1:10" x14ac:dyDescent="0.45">
      <c r="A2" t="s">
        <v>135</v>
      </c>
    </row>
    <row r="3" spans="1:10" x14ac:dyDescent="0.45">
      <c r="A3" t="s">
        <v>136</v>
      </c>
    </row>
    <row r="5" spans="1:10" x14ac:dyDescent="0.45">
      <c r="A5" s="140" t="s">
        <v>131</v>
      </c>
    </row>
    <row r="6" spans="1:10" x14ac:dyDescent="0.45">
      <c r="A6" s="338" t="s">
        <v>130</v>
      </c>
      <c r="B6" s="338"/>
      <c r="C6" s="338"/>
      <c r="D6" s="338"/>
      <c r="E6" s="411"/>
      <c r="F6" s="411"/>
      <c r="G6" s="411"/>
      <c r="H6" s="411"/>
      <c r="I6" s="411"/>
      <c r="J6" s="411"/>
    </row>
    <row r="7" spans="1:10" s="1" customFormat="1" ht="37.5" customHeight="1" x14ac:dyDescent="0.45">
      <c r="A7" s="402" t="s">
        <v>132</v>
      </c>
      <c r="B7" s="402" t="s">
        <v>133</v>
      </c>
      <c r="C7" s="402" t="s">
        <v>134</v>
      </c>
      <c r="D7" s="338"/>
      <c r="E7" s="411"/>
      <c r="F7" s="411"/>
      <c r="G7" s="411"/>
      <c r="H7" s="411"/>
      <c r="I7" s="411"/>
      <c r="J7" s="411"/>
    </row>
    <row r="8" spans="1:10" s="1" customFormat="1" ht="37.5" customHeight="1" x14ac:dyDescent="0.45">
      <c r="A8" s="402"/>
      <c r="B8" s="402"/>
      <c r="C8" s="402" t="s">
        <v>6</v>
      </c>
      <c r="D8" s="411"/>
      <c r="E8" s="411"/>
      <c r="F8" s="411"/>
      <c r="G8" s="411"/>
      <c r="H8" s="411"/>
      <c r="I8" s="411"/>
      <c r="J8" s="411"/>
    </row>
    <row r="9" spans="1:10" x14ac:dyDescent="0.45">
      <c r="A9" s="338"/>
      <c r="B9" s="338"/>
      <c r="C9" s="57">
        <v>1</v>
      </c>
      <c r="D9" s="57">
        <v>2</v>
      </c>
      <c r="E9" s="57">
        <v>3</v>
      </c>
      <c r="F9" s="57">
        <v>4</v>
      </c>
      <c r="G9" s="57">
        <v>5</v>
      </c>
      <c r="H9" s="57">
        <v>6</v>
      </c>
      <c r="I9" s="57">
        <v>7</v>
      </c>
      <c r="J9" s="57">
        <v>8</v>
      </c>
    </row>
    <row r="10" spans="1:10" x14ac:dyDescent="0.45">
      <c r="A10" s="55">
        <v>1</v>
      </c>
      <c r="B10" s="55">
        <v>0.7</v>
      </c>
      <c r="C10" s="55">
        <v>0.05</v>
      </c>
      <c r="D10" s="55">
        <v>0.05</v>
      </c>
      <c r="E10" s="55">
        <v>0.05</v>
      </c>
      <c r="F10" s="55">
        <v>0.15</v>
      </c>
      <c r="G10" s="55">
        <v>0.15</v>
      </c>
      <c r="H10" s="55">
        <v>0.15</v>
      </c>
      <c r="I10" s="55">
        <v>0.15</v>
      </c>
      <c r="J10" s="55">
        <v>0.15</v>
      </c>
    </row>
  </sheetData>
  <sheetProtection algorithmName="SHA-512" hashValue="7cEI5weRsSJqxHFlrAd75buZLlJD2TOe+rYFlaguhbeEyLplAimlGSiqJAFpAwwQhC1QvQ/vFXtLFbOj+KzOSg==" saltValue="pvxv4k2e32d3gV4nME5/Vw==" spinCount="100000" sheet="1" objects="1" scenarios="1"/>
  <mergeCells count="5">
    <mergeCell ref="A7:A9"/>
    <mergeCell ref="B7:B9"/>
    <mergeCell ref="C7:J7"/>
    <mergeCell ref="A6:J6"/>
    <mergeCell ref="C8:J8"/>
  </mergeCells>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88F6-407E-4D6E-89DF-1B7BE1155C86}">
  <sheetPr codeName="Sheet11"/>
  <dimension ref="A1:E5"/>
  <sheetViews>
    <sheetView zoomScale="85" zoomScaleNormal="85" workbookViewId="0">
      <selection activeCell="C7" sqref="C7"/>
    </sheetView>
  </sheetViews>
  <sheetFormatPr defaultColWidth="9" defaultRowHeight="16.2" x14ac:dyDescent="0.45"/>
  <cols>
    <col min="1" max="5" width="10.36328125" style="4" customWidth="1"/>
    <col min="6" max="16384" width="9" style="4"/>
  </cols>
  <sheetData>
    <row r="1" spans="1:5" ht="19.2" x14ac:dyDescent="0.45">
      <c r="A1" s="122" t="s">
        <v>240</v>
      </c>
    </row>
    <row r="2" spans="1:5" s="64" customFormat="1" x14ac:dyDescent="0.45">
      <c r="A2" s="402" t="s">
        <v>147</v>
      </c>
      <c r="B2" s="402" t="s">
        <v>155</v>
      </c>
      <c r="C2" s="402"/>
      <c r="D2" s="402"/>
      <c r="E2" s="402"/>
    </row>
    <row r="3" spans="1:5" s="64" customFormat="1" x14ac:dyDescent="0.45">
      <c r="A3" s="402"/>
      <c r="B3" s="65" t="s">
        <v>156</v>
      </c>
      <c r="C3" s="65" t="s">
        <v>157</v>
      </c>
      <c r="D3" s="65" t="s">
        <v>158</v>
      </c>
      <c r="E3" s="65" t="s">
        <v>159</v>
      </c>
    </row>
    <row r="4" spans="1:5" x14ac:dyDescent="0.45">
      <c r="A4" s="75" t="s">
        <v>107</v>
      </c>
      <c r="B4" s="75">
        <v>0.34599999999999997</v>
      </c>
      <c r="C4" s="75">
        <v>0.42499999999999999</v>
      </c>
      <c r="D4" s="75">
        <v>0.22900000000000001</v>
      </c>
      <c r="E4" s="75">
        <f>SUM(B4:D4)</f>
        <v>0.99999999999999989</v>
      </c>
    </row>
    <row r="5" spans="1:5" x14ac:dyDescent="0.45">
      <c r="A5" s="75" t="s">
        <v>106</v>
      </c>
      <c r="B5" s="75">
        <v>0.77100000000000002</v>
      </c>
      <c r="C5" s="75" t="s">
        <v>67</v>
      </c>
      <c r="D5" s="75">
        <v>0.22900000000000001</v>
      </c>
      <c r="E5" s="75">
        <f>SUM(B5:D5)</f>
        <v>1</v>
      </c>
    </row>
  </sheetData>
  <sheetProtection algorithmName="SHA-512" hashValue="f+6lpFyZAp9bLYFtGG7E6MEHFrE65WmTuZNtOGaa8M+WV8RaW5NCt10qzyZa6IyGr0yWL795AUsQ452tyF8laQ==" saltValue="PG36MgT7L709cYHui+AjVA==" spinCount="100000" sheet="1" objects="1" scenarios="1"/>
  <mergeCells count="2">
    <mergeCell ref="B2:E2"/>
    <mergeCell ref="A2:A3"/>
  </mergeCells>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D8D7-0CBE-45A4-A0A6-A42949E30286}">
  <sheetPr codeName="Sheet12"/>
  <dimension ref="A1:C13"/>
  <sheetViews>
    <sheetView zoomScale="85" zoomScaleNormal="85" workbookViewId="0">
      <selection activeCell="C7" sqref="C7"/>
    </sheetView>
  </sheetViews>
  <sheetFormatPr defaultRowHeight="16.2" x14ac:dyDescent="0.45"/>
  <cols>
    <col min="1" max="1" width="11" style="67" customWidth="1"/>
    <col min="2" max="3" width="20" customWidth="1"/>
  </cols>
  <sheetData>
    <row r="1" spans="1:3" ht="19.2" x14ac:dyDescent="0.45">
      <c r="A1" s="118" t="s">
        <v>209</v>
      </c>
    </row>
    <row r="3" spans="1:3" s="87" customFormat="1" x14ac:dyDescent="0.45">
      <c r="A3" s="402" t="s">
        <v>6</v>
      </c>
      <c r="B3" s="402" t="s">
        <v>15</v>
      </c>
      <c r="C3" s="402"/>
    </row>
    <row r="4" spans="1:3" s="87" customFormat="1" ht="32.4" x14ac:dyDescent="0.45">
      <c r="A4" s="402"/>
      <c r="B4" s="91" t="s">
        <v>212</v>
      </c>
      <c r="C4" s="91" t="s">
        <v>213</v>
      </c>
    </row>
    <row r="5" spans="1:3" s="87" customFormat="1" x14ac:dyDescent="0.45">
      <c r="A5" s="402"/>
      <c r="B5" s="92" t="s">
        <v>185</v>
      </c>
      <c r="C5" s="92" t="s">
        <v>211</v>
      </c>
    </row>
    <row r="6" spans="1:3" x14ac:dyDescent="0.45">
      <c r="A6" s="88">
        <v>1</v>
      </c>
      <c r="B6" s="88">
        <v>0.41</v>
      </c>
      <c r="C6" s="88" t="s">
        <v>210</v>
      </c>
    </row>
    <row r="7" spans="1:3" x14ac:dyDescent="0.45">
      <c r="A7" s="88">
        <v>2</v>
      </c>
      <c r="B7" s="88">
        <v>0.41</v>
      </c>
      <c r="C7" s="88" t="s">
        <v>210</v>
      </c>
    </row>
    <row r="8" spans="1:3" x14ac:dyDescent="0.45">
      <c r="A8" s="88">
        <v>3</v>
      </c>
      <c r="B8" s="88">
        <v>0.44</v>
      </c>
      <c r="C8" s="88" t="s">
        <v>210</v>
      </c>
    </row>
    <row r="9" spans="1:3" x14ac:dyDescent="0.45">
      <c r="A9" s="88">
        <v>4</v>
      </c>
      <c r="B9" s="88">
        <v>0.69</v>
      </c>
      <c r="C9" s="88" t="s">
        <v>210</v>
      </c>
    </row>
    <row r="10" spans="1:3" x14ac:dyDescent="0.45">
      <c r="A10" s="88">
        <v>5</v>
      </c>
      <c r="B10" s="88">
        <v>0.75</v>
      </c>
      <c r="C10" s="88">
        <v>1.5</v>
      </c>
    </row>
    <row r="11" spans="1:3" x14ac:dyDescent="0.45">
      <c r="A11" s="88">
        <v>6</v>
      </c>
      <c r="B11" s="88">
        <v>0.75</v>
      </c>
      <c r="C11" s="88">
        <v>1.4</v>
      </c>
    </row>
    <row r="12" spans="1:3" x14ac:dyDescent="0.45">
      <c r="A12" s="88">
        <v>7</v>
      </c>
      <c r="B12" s="88">
        <v>0.75</v>
      </c>
      <c r="C12" s="88">
        <v>1.3</v>
      </c>
    </row>
    <row r="13" spans="1:3" x14ac:dyDescent="0.45">
      <c r="A13" s="88">
        <v>8</v>
      </c>
      <c r="B13" s="88" t="s">
        <v>210</v>
      </c>
      <c r="C13" s="88">
        <v>2.8</v>
      </c>
    </row>
  </sheetData>
  <sheetProtection algorithmName="SHA-512" hashValue="sRMAYoyRu3BrtF5nNPMiv2nY6KobZ0pmW20zRE65UQTuvhplyKOYCfX2ONg/12y+oa9bT/PSnzgsaNlFmN3WbA==" saltValue="OYwQwR6Ygw9I3OYsUq8C7w==" spinCount="100000" sheet="1" objects="1" scenarios="1"/>
  <mergeCells count="2">
    <mergeCell ref="B3:C3"/>
    <mergeCell ref="A3:A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ご使用に関して</vt:lpstr>
      <vt:lpstr>①基本情報と建物情報の入力</vt:lpstr>
      <vt:lpstr>②外皮性能の計算結果</vt:lpstr>
      <vt:lpstr>③一次エネルギー消費量の計算結果</vt:lpstr>
      <vt:lpstr>④評価結果</vt:lpstr>
      <vt:lpstr>更新履歴</vt:lpstr>
      <vt:lpstr>計算過程</vt:lpstr>
      <vt:lpstr>入力リスト</vt:lpstr>
      <vt:lpstr>方位</vt:lpstr>
      <vt:lpstr>方位係数</vt:lpstr>
      <vt:lpstr>線熱貫流率</vt:lpstr>
      <vt:lpstr>温度差係数</vt:lpstr>
      <vt:lpstr>室面積の比率</vt:lpstr>
      <vt:lpstr>住棟単位外皮性能基準値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2020-05-10T23:06:57Z</dcterms:created>
  <dcterms:modified xsi:type="dcterms:W3CDTF">2020-06-08T04:14:59Z</dcterms:modified>
</cp:coreProperties>
</file>